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fiocruzbr-my.sharepoint.com/personal/luciana_estal_fiocruz_br/Documents/Back up FARMACIA/ADMINISTRACAO/PREGÕES E EMPENHOS EM ANDAMENTO/Compras IFF e HFL/"/>
    </mc:Choice>
  </mc:AlternateContent>
  <xr:revisionPtr revIDLastSave="0" documentId="8_{C249BD11-4F0E-4650-8A45-D211A43E410F}" xr6:coauthVersionLast="47" xr6:coauthVersionMax="47" xr10:uidLastSave="{00000000-0000-0000-0000-000000000000}"/>
  <bookViews>
    <workbookView xWindow="-120" yWindow="-120" windowWidth="29040" windowHeight="15720" xr2:uid="{5E72233F-DC5F-48C2-86DC-C280311AB6B5}"/>
  </bookViews>
  <sheets>
    <sheet name="GRADE IFF (2)" sheetId="1" r:id="rId1"/>
  </sheets>
  <externalReferences>
    <externalReference r:id="rId2"/>
  </externalReferences>
  <definedNames>
    <definedName name="_xlnm._FilterDatabase" localSheetId="0" hidden="1">'GRADE IFF (2)'!$A$3:$BP$460</definedName>
    <definedName name="_xlnm.Print_Area" localSheetId="0">'GRADE IFF (2)'!$A$3:$BP$463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V460" i="1" l="1"/>
  <c r="BU460" i="1"/>
  <c r="BT460" i="1"/>
  <c r="BS460" i="1"/>
  <c r="BR460" i="1"/>
  <c r="BP460" i="1"/>
  <c r="BA460" i="1"/>
  <c r="AE460" i="1"/>
  <c r="AA460" i="1"/>
  <c r="AB460" i="1" s="1"/>
  <c r="AC460" i="1" s="1"/>
  <c r="Y460" i="1"/>
  <c r="Z460" i="1" s="1"/>
  <c r="U460" i="1"/>
  <c r="S460" i="1"/>
  <c r="T460" i="1" s="1"/>
  <c r="R460" i="1"/>
  <c r="BV459" i="1"/>
  <c r="BU459" i="1"/>
  <c r="BT459" i="1"/>
  <c r="BS459" i="1"/>
  <c r="BR459" i="1"/>
  <c r="BP459" i="1"/>
  <c r="BA459" i="1"/>
  <c r="AE459" i="1"/>
  <c r="AA459" i="1"/>
  <c r="AB459" i="1" s="1"/>
  <c r="AC459" i="1" s="1"/>
  <c r="Y459" i="1"/>
  <c r="Z459" i="1" s="1"/>
  <c r="U459" i="1"/>
  <c r="S459" i="1"/>
  <c r="T459" i="1" s="1"/>
  <c r="R459" i="1"/>
  <c r="BV458" i="1"/>
  <c r="BU458" i="1"/>
  <c r="BT458" i="1"/>
  <c r="BS458" i="1"/>
  <c r="BR458" i="1"/>
  <c r="BP458" i="1"/>
  <c r="BA458" i="1"/>
  <c r="AE458" i="1"/>
  <c r="AA458" i="1"/>
  <c r="AB458" i="1" s="1"/>
  <c r="AC458" i="1" s="1"/>
  <c r="Y458" i="1"/>
  <c r="Z458" i="1" s="1"/>
  <c r="U458" i="1"/>
  <c r="S458" i="1"/>
  <c r="T458" i="1" s="1"/>
  <c r="R458" i="1"/>
  <c r="BV457" i="1"/>
  <c r="BU457" i="1"/>
  <c r="BT457" i="1"/>
  <c r="BS457" i="1"/>
  <c r="BR457" i="1"/>
  <c r="BP457" i="1"/>
  <c r="BA457" i="1"/>
  <c r="AE457" i="1"/>
  <c r="AA457" i="1"/>
  <c r="AB457" i="1" s="1"/>
  <c r="AC457" i="1" s="1"/>
  <c r="Y457" i="1"/>
  <c r="Z457" i="1" s="1"/>
  <c r="U457" i="1"/>
  <c r="S457" i="1"/>
  <c r="T457" i="1" s="1"/>
  <c r="R457" i="1"/>
  <c r="BV456" i="1"/>
  <c r="BU456" i="1"/>
  <c r="BT456" i="1"/>
  <c r="BS456" i="1"/>
  <c r="BR456" i="1"/>
  <c r="BP456" i="1"/>
  <c r="BA456" i="1"/>
  <c r="AE456" i="1"/>
  <c r="AA456" i="1"/>
  <c r="AB456" i="1" s="1"/>
  <c r="AC456" i="1" s="1"/>
  <c r="Y456" i="1"/>
  <c r="Z456" i="1" s="1"/>
  <c r="U456" i="1"/>
  <c r="S456" i="1"/>
  <c r="T456" i="1" s="1"/>
  <c r="R456" i="1"/>
  <c r="BV455" i="1"/>
  <c r="BU455" i="1"/>
  <c r="BT455" i="1"/>
  <c r="BS455" i="1"/>
  <c r="BR455" i="1"/>
  <c r="BP455" i="1"/>
  <c r="BA455" i="1"/>
  <c r="AE455" i="1"/>
  <c r="AA455" i="1"/>
  <c r="AB455" i="1" s="1"/>
  <c r="AC455" i="1" s="1"/>
  <c r="Y455" i="1"/>
  <c r="Z455" i="1" s="1"/>
  <c r="U455" i="1"/>
  <c r="S455" i="1"/>
  <c r="T455" i="1" s="1"/>
  <c r="R455" i="1"/>
  <c r="BV454" i="1"/>
  <c r="BU454" i="1"/>
  <c r="BT454" i="1"/>
  <c r="BS454" i="1"/>
  <c r="BR454" i="1"/>
  <c r="BP454" i="1"/>
  <c r="BA454" i="1"/>
  <c r="AE454" i="1"/>
  <c r="AA454" i="1"/>
  <c r="AB454" i="1" s="1"/>
  <c r="AC454" i="1" s="1"/>
  <c r="Y454" i="1"/>
  <c r="Z454" i="1" s="1"/>
  <c r="U454" i="1"/>
  <c r="S454" i="1"/>
  <c r="T454" i="1" s="1"/>
  <c r="R454" i="1"/>
  <c r="BV453" i="1"/>
  <c r="BU453" i="1"/>
  <c r="BT453" i="1"/>
  <c r="BS453" i="1"/>
  <c r="BR453" i="1"/>
  <c r="BP453" i="1"/>
  <c r="BA453" i="1"/>
  <c r="AE453" i="1"/>
  <c r="AA453" i="1"/>
  <c r="AB453" i="1" s="1"/>
  <c r="AC453" i="1" s="1"/>
  <c r="Y453" i="1"/>
  <c r="Z453" i="1" s="1"/>
  <c r="U453" i="1"/>
  <c r="S453" i="1"/>
  <c r="T453" i="1" s="1"/>
  <c r="R453" i="1"/>
  <c r="BV452" i="1"/>
  <c r="BU452" i="1"/>
  <c r="BT452" i="1"/>
  <c r="BS452" i="1"/>
  <c r="BR452" i="1"/>
  <c r="BP452" i="1"/>
  <c r="BA452" i="1"/>
  <c r="AE452" i="1"/>
  <c r="AA452" i="1"/>
  <c r="AB452" i="1" s="1"/>
  <c r="AC452" i="1" s="1"/>
  <c r="Y452" i="1"/>
  <c r="Z452" i="1" s="1"/>
  <c r="U452" i="1"/>
  <c r="S452" i="1"/>
  <c r="T452" i="1" s="1"/>
  <c r="R452" i="1"/>
  <c r="BV451" i="1"/>
  <c r="BU451" i="1"/>
  <c r="BT451" i="1"/>
  <c r="BS451" i="1"/>
  <c r="BR451" i="1"/>
  <c r="BP451" i="1"/>
  <c r="BA451" i="1"/>
  <c r="AE451" i="1"/>
  <c r="AA451" i="1"/>
  <c r="AB451" i="1" s="1"/>
  <c r="AC451" i="1" s="1"/>
  <c r="Y451" i="1"/>
  <c r="Z451" i="1" s="1"/>
  <c r="U451" i="1"/>
  <c r="S451" i="1"/>
  <c r="T451" i="1" s="1"/>
  <c r="R451" i="1"/>
  <c r="BV450" i="1"/>
  <c r="BU450" i="1"/>
  <c r="BT450" i="1"/>
  <c r="BS450" i="1"/>
  <c r="BR450" i="1"/>
  <c r="BP450" i="1"/>
  <c r="BA450" i="1"/>
  <c r="AE450" i="1"/>
  <c r="AA450" i="1"/>
  <c r="AB450" i="1" s="1"/>
  <c r="AC450" i="1" s="1"/>
  <c r="Y450" i="1"/>
  <c r="Z450" i="1" s="1"/>
  <c r="U450" i="1"/>
  <c r="S450" i="1"/>
  <c r="T450" i="1" s="1"/>
  <c r="R450" i="1"/>
  <c r="BV449" i="1"/>
  <c r="BU449" i="1"/>
  <c r="BT449" i="1"/>
  <c r="BS449" i="1"/>
  <c r="BR449" i="1"/>
  <c r="BP449" i="1"/>
  <c r="BA449" i="1"/>
  <c r="AE449" i="1"/>
  <c r="AA449" i="1"/>
  <c r="AB449" i="1" s="1"/>
  <c r="AC449" i="1" s="1"/>
  <c r="Y449" i="1"/>
  <c r="Z449" i="1" s="1"/>
  <c r="U449" i="1"/>
  <c r="S449" i="1"/>
  <c r="T449" i="1" s="1"/>
  <c r="R449" i="1"/>
  <c r="BV448" i="1"/>
  <c r="BU448" i="1"/>
  <c r="BT448" i="1"/>
  <c r="BS448" i="1"/>
  <c r="BR448" i="1"/>
  <c r="BP448" i="1"/>
  <c r="BA448" i="1"/>
  <c r="AE448" i="1"/>
  <c r="AA448" i="1"/>
  <c r="AB448" i="1" s="1"/>
  <c r="AC448" i="1" s="1"/>
  <c r="Y448" i="1"/>
  <c r="Z448" i="1" s="1"/>
  <c r="U448" i="1"/>
  <c r="S448" i="1"/>
  <c r="T448" i="1" s="1"/>
  <c r="R448" i="1"/>
  <c r="BV447" i="1"/>
  <c r="BU447" i="1"/>
  <c r="BT447" i="1"/>
  <c r="BS447" i="1"/>
  <c r="BR447" i="1"/>
  <c r="BP447" i="1"/>
  <c r="BA447" i="1"/>
  <c r="AE447" i="1"/>
  <c r="AA447" i="1"/>
  <c r="AB447" i="1" s="1"/>
  <c r="AC447" i="1" s="1"/>
  <c r="Y447" i="1"/>
  <c r="Z447" i="1" s="1"/>
  <c r="U447" i="1"/>
  <c r="S447" i="1"/>
  <c r="T447" i="1" s="1"/>
  <c r="R447" i="1"/>
  <c r="BV446" i="1"/>
  <c r="BU446" i="1"/>
  <c r="BT446" i="1"/>
  <c r="BS446" i="1"/>
  <c r="BR446" i="1"/>
  <c r="BP446" i="1"/>
  <c r="BA446" i="1"/>
  <c r="AE446" i="1"/>
  <c r="AA446" i="1"/>
  <c r="AB446" i="1" s="1"/>
  <c r="AC446" i="1" s="1"/>
  <c r="Y446" i="1"/>
  <c r="Z446" i="1" s="1"/>
  <c r="U446" i="1"/>
  <c r="S446" i="1"/>
  <c r="T446" i="1" s="1"/>
  <c r="R446" i="1"/>
  <c r="BV445" i="1"/>
  <c r="BU445" i="1"/>
  <c r="BT445" i="1"/>
  <c r="BS445" i="1"/>
  <c r="BR445" i="1"/>
  <c r="BP445" i="1"/>
  <c r="BA445" i="1"/>
  <c r="AE445" i="1"/>
  <c r="AA445" i="1"/>
  <c r="AB445" i="1" s="1"/>
  <c r="AC445" i="1" s="1"/>
  <c r="Y445" i="1"/>
  <c r="Z445" i="1" s="1"/>
  <c r="U445" i="1"/>
  <c r="S445" i="1"/>
  <c r="T445" i="1" s="1"/>
  <c r="R445" i="1"/>
  <c r="BV444" i="1"/>
  <c r="BU444" i="1"/>
  <c r="BT444" i="1"/>
  <c r="BS444" i="1"/>
  <c r="BR444" i="1"/>
  <c r="BP444" i="1"/>
  <c r="BA444" i="1"/>
  <c r="AE444" i="1"/>
  <c r="AA444" i="1"/>
  <c r="AB444" i="1" s="1"/>
  <c r="AC444" i="1" s="1"/>
  <c r="Y444" i="1"/>
  <c r="Z444" i="1" s="1"/>
  <c r="U444" i="1"/>
  <c r="S444" i="1"/>
  <c r="T444" i="1" s="1"/>
  <c r="R444" i="1"/>
  <c r="BV443" i="1"/>
  <c r="BU443" i="1"/>
  <c r="BT443" i="1"/>
  <c r="BS443" i="1"/>
  <c r="BR443" i="1"/>
  <c r="BP443" i="1"/>
  <c r="BA443" i="1"/>
  <c r="AE443" i="1"/>
  <c r="AA443" i="1"/>
  <c r="AB443" i="1" s="1"/>
  <c r="AC443" i="1" s="1"/>
  <c r="Y443" i="1"/>
  <c r="Z443" i="1" s="1"/>
  <c r="U443" i="1"/>
  <c r="S443" i="1"/>
  <c r="T443" i="1" s="1"/>
  <c r="R443" i="1"/>
  <c r="BV442" i="1"/>
  <c r="BU442" i="1"/>
  <c r="BT442" i="1"/>
  <c r="BS442" i="1"/>
  <c r="BR442" i="1"/>
  <c r="BP442" i="1"/>
  <c r="BA442" i="1"/>
  <c r="AE442" i="1"/>
  <c r="AA442" i="1"/>
  <c r="AB442" i="1" s="1"/>
  <c r="AC442" i="1" s="1"/>
  <c r="Y442" i="1"/>
  <c r="Z442" i="1" s="1"/>
  <c r="U442" i="1"/>
  <c r="S442" i="1"/>
  <c r="T442" i="1" s="1"/>
  <c r="R442" i="1"/>
  <c r="BV441" i="1"/>
  <c r="BU441" i="1"/>
  <c r="BT441" i="1"/>
  <c r="BS441" i="1"/>
  <c r="BR441" i="1"/>
  <c r="BP441" i="1"/>
  <c r="BA441" i="1"/>
  <c r="AE441" i="1"/>
  <c r="AA441" i="1"/>
  <c r="AB441" i="1" s="1"/>
  <c r="AC441" i="1" s="1"/>
  <c r="Y441" i="1"/>
  <c r="Z441" i="1" s="1"/>
  <c r="U441" i="1"/>
  <c r="S441" i="1"/>
  <c r="T441" i="1" s="1"/>
  <c r="R441" i="1"/>
  <c r="BV440" i="1"/>
  <c r="BU440" i="1"/>
  <c r="BT440" i="1"/>
  <c r="BS440" i="1"/>
  <c r="BR440" i="1"/>
  <c r="BP440" i="1"/>
  <c r="BA440" i="1"/>
  <c r="AE440" i="1"/>
  <c r="AA440" i="1"/>
  <c r="AB440" i="1" s="1"/>
  <c r="AC440" i="1" s="1"/>
  <c r="Y440" i="1"/>
  <c r="Z440" i="1" s="1"/>
  <c r="U440" i="1"/>
  <c r="S440" i="1"/>
  <c r="T440" i="1" s="1"/>
  <c r="R440" i="1"/>
  <c r="BV439" i="1"/>
  <c r="BU439" i="1"/>
  <c r="BT439" i="1"/>
  <c r="BS439" i="1"/>
  <c r="BR439" i="1"/>
  <c r="BP439" i="1"/>
  <c r="BA439" i="1"/>
  <c r="AE439" i="1"/>
  <c r="AA439" i="1"/>
  <c r="AB439" i="1" s="1"/>
  <c r="AC439" i="1" s="1"/>
  <c r="Y439" i="1"/>
  <c r="Z439" i="1" s="1"/>
  <c r="U439" i="1"/>
  <c r="S439" i="1"/>
  <c r="T439" i="1" s="1"/>
  <c r="R439" i="1"/>
  <c r="BV438" i="1"/>
  <c r="BU438" i="1"/>
  <c r="BT438" i="1"/>
  <c r="BS438" i="1"/>
  <c r="BR438" i="1"/>
  <c r="BP438" i="1"/>
  <c r="BA438" i="1"/>
  <c r="AE438" i="1"/>
  <c r="AA438" i="1"/>
  <c r="AB438" i="1" s="1"/>
  <c r="AC438" i="1" s="1"/>
  <c r="Y438" i="1"/>
  <c r="Z438" i="1" s="1"/>
  <c r="U438" i="1"/>
  <c r="S438" i="1"/>
  <c r="T438" i="1" s="1"/>
  <c r="R438" i="1"/>
  <c r="BV437" i="1"/>
  <c r="BU437" i="1"/>
  <c r="BT437" i="1"/>
  <c r="BS437" i="1"/>
  <c r="BR437" i="1"/>
  <c r="BP437" i="1"/>
  <c r="BA437" i="1"/>
  <c r="AE437" i="1"/>
  <c r="AA437" i="1"/>
  <c r="AB437" i="1" s="1"/>
  <c r="AC437" i="1" s="1"/>
  <c r="Y437" i="1"/>
  <c r="Z437" i="1" s="1"/>
  <c r="U437" i="1"/>
  <c r="S437" i="1"/>
  <c r="T437" i="1" s="1"/>
  <c r="R437" i="1"/>
  <c r="BV436" i="1"/>
  <c r="BU436" i="1"/>
  <c r="BT436" i="1"/>
  <c r="BS436" i="1"/>
  <c r="BR436" i="1"/>
  <c r="BP436" i="1"/>
  <c r="BA436" i="1"/>
  <c r="AE436" i="1"/>
  <c r="AA436" i="1"/>
  <c r="AB436" i="1" s="1"/>
  <c r="AC436" i="1" s="1"/>
  <c r="Y436" i="1"/>
  <c r="Z436" i="1" s="1"/>
  <c r="U436" i="1"/>
  <c r="S436" i="1"/>
  <c r="T436" i="1" s="1"/>
  <c r="R436" i="1"/>
  <c r="BV435" i="1"/>
  <c r="BU435" i="1"/>
  <c r="BT435" i="1"/>
  <c r="BS435" i="1"/>
  <c r="BR435" i="1"/>
  <c r="BP435" i="1"/>
  <c r="BA435" i="1"/>
  <c r="AE435" i="1"/>
  <c r="AA435" i="1"/>
  <c r="AB435" i="1" s="1"/>
  <c r="AC435" i="1" s="1"/>
  <c r="Y435" i="1"/>
  <c r="Z435" i="1" s="1"/>
  <c r="U435" i="1"/>
  <c r="S435" i="1"/>
  <c r="T435" i="1" s="1"/>
  <c r="R435" i="1"/>
  <c r="BV434" i="1"/>
  <c r="BU434" i="1"/>
  <c r="BT434" i="1"/>
  <c r="BS434" i="1"/>
  <c r="BR434" i="1"/>
  <c r="BP434" i="1"/>
  <c r="BA434" i="1"/>
  <c r="AE434" i="1"/>
  <c r="AA434" i="1"/>
  <c r="AB434" i="1" s="1"/>
  <c r="AC434" i="1" s="1"/>
  <c r="Y434" i="1"/>
  <c r="Z434" i="1" s="1"/>
  <c r="U434" i="1"/>
  <c r="S434" i="1"/>
  <c r="T434" i="1" s="1"/>
  <c r="R434" i="1"/>
  <c r="BV433" i="1"/>
  <c r="BU433" i="1"/>
  <c r="BT433" i="1"/>
  <c r="BS433" i="1"/>
  <c r="BR433" i="1"/>
  <c r="BP433" i="1"/>
  <c r="BA433" i="1"/>
  <c r="AE433" i="1"/>
  <c r="AA433" i="1"/>
  <c r="AB433" i="1" s="1"/>
  <c r="AC433" i="1" s="1"/>
  <c r="Y433" i="1"/>
  <c r="Z433" i="1" s="1"/>
  <c r="U433" i="1"/>
  <c r="S433" i="1"/>
  <c r="T433" i="1" s="1"/>
  <c r="R433" i="1"/>
  <c r="BV432" i="1"/>
  <c r="BU432" i="1"/>
  <c r="BT432" i="1"/>
  <c r="BS432" i="1"/>
  <c r="BR432" i="1"/>
  <c r="BP432" i="1"/>
  <c r="BA432" i="1"/>
  <c r="AE432" i="1"/>
  <c r="AA432" i="1"/>
  <c r="AB432" i="1" s="1"/>
  <c r="AC432" i="1" s="1"/>
  <c r="Y432" i="1"/>
  <c r="Z432" i="1" s="1"/>
  <c r="U432" i="1"/>
  <c r="S432" i="1"/>
  <c r="T432" i="1" s="1"/>
  <c r="R432" i="1"/>
  <c r="BV431" i="1"/>
  <c r="BU431" i="1"/>
  <c r="BT431" i="1"/>
  <c r="BS431" i="1"/>
  <c r="BR431" i="1"/>
  <c r="BP431" i="1"/>
  <c r="BA431" i="1"/>
  <c r="AE431" i="1"/>
  <c r="AA431" i="1"/>
  <c r="AB431" i="1" s="1"/>
  <c r="AC431" i="1" s="1"/>
  <c r="Y431" i="1"/>
  <c r="Z431" i="1" s="1"/>
  <c r="U431" i="1"/>
  <c r="S431" i="1"/>
  <c r="T431" i="1" s="1"/>
  <c r="R431" i="1"/>
  <c r="BV430" i="1"/>
  <c r="BU430" i="1"/>
  <c r="BT430" i="1"/>
  <c r="BS430" i="1"/>
  <c r="BR430" i="1"/>
  <c r="BP430" i="1"/>
  <c r="BA430" i="1"/>
  <c r="AE430" i="1"/>
  <c r="AA430" i="1"/>
  <c r="AB430" i="1" s="1"/>
  <c r="AC430" i="1" s="1"/>
  <c r="Y430" i="1"/>
  <c r="Z430" i="1" s="1"/>
  <c r="U430" i="1"/>
  <c r="S430" i="1"/>
  <c r="T430" i="1" s="1"/>
  <c r="R430" i="1"/>
  <c r="BV429" i="1"/>
  <c r="BU429" i="1"/>
  <c r="BT429" i="1"/>
  <c r="BS429" i="1"/>
  <c r="BR429" i="1"/>
  <c r="BP429" i="1"/>
  <c r="BA429" i="1"/>
  <c r="AE429" i="1"/>
  <c r="AA429" i="1"/>
  <c r="AB429" i="1" s="1"/>
  <c r="AC429" i="1" s="1"/>
  <c r="Y429" i="1"/>
  <c r="Z429" i="1" s="1"/>
  <c r="U429" i="1"/>
  <c r="S429" i="1"/>
  <c r="T429" i="1" s="1"/>
  <c r="R429" i="1"/>
  <c r="BV428" i="1"/>
  <c r="BU428" i="1"/>
  <c r="BT428" i="1"/>
  <c r="BS428" i="1"/>
  <c r="BR428" i="1"/>
  <c r="BP428" i="1"/>
  <c r="BA428" i="1"/>
  <c r="AE428" i="1"/>
  <c r="AA428" i="1"/>
  <c r="AB428" i="1" s="1"/>
  <c r="AC428" i="1" s="1"/>
  <c r="Y428" i="1"/>
  <c r="Z428" i="1" s="1"/>
  <c r="U428" i="1"/>
  <c r="S428" i="1"/>
  <c r="T428" i="1" s="1"/>
  <c r="R428" i="1"/>
  <c r="BV427" i="1"/>
  <c r="BU427" i="1"/>
  <c r="BT427" i="1"/>
  <c r="BS427" i="1"/>
  <c r="BR427" i="1"/>
  <c r="BP427" i="1"/>
  <c r="BA427" i="1"/>
  <c r="AE427" i="1"/>
  <c r="AA427" i="1"/>
  <c r="AB427" i="1" s="1"/>
  <c r="AC427" i="1" s="1"/>
  <c r="Y427" i="1"/>
  <c r="Z427" i="1" s="1"/>
  <c r="U427" i="1"/>
  <c r="S427" i="1"/>
  <c r="T427" i="1" s="1"/>
  <c r="R427" i="1"/>
  <c r="BV426" i="1"/>
  <c r="BU426" i="1"/>
  <c r="BT426" i="1"/>
  <c r="BS426" i="1"/>
  <c r="BR426" i="1"/>
  <c r="BP426" i="1"/>
  <c r="BA426" i="1"/>
  <c r="AE426" i="1"/>
  <c r="AA426" i="1"/>
  <c r="AB426" i="1" s="1"/>
  <c r="AC426" i="1" s="1"/>
  <c r="BI426" i="1" s="1"/>
  <c r="BI427" i="1" s="1"/>
  <c r="BI428" i="1" s="1"/>
  <c r="BI429" i="1" s="1"/>
  <c r="BI430" i="1" s="1"/>
  <c r="BI431" i="1" s="1"/>
  <c r="BI432" i="1" s="1"/>
  <c r="BI433" i="1" s="1"/>
  <c r="BI434" i="1" s="1"/>
  <c r="BI435" i="1" s="1"/>
  <c r="BI436" i="1" s="1"/>
  <c r="BI437" i="1" s="1"/>
  <c r="BI438" i="1" s="1"/>
  <c r="BI439" i="1" s="1"/>
  <c r="BI440" i="1" s="1"/>
  <c r="BI441" i="1" s="1"/>
  <c r="BI442" i="1" s="1"/>
  <c r="BI443" i="1" s="1"/>
  <c r="BI444" i="1" s="1"/>
  <c r="BI445" i="1" s="1"/>
  <c r="BI446" i="1" s="1"/>
  <c r="BI447" i="1" s="1"/>
  <c r="BI448" i="1" s="1"/>
  <c r="BI449" i="1" s="1"/>
  <c r="BI450" i="1" s="1"/>
  <c r="BI451" i="1" s="1"/>
  <c r="BI452" i="1" s="1"/>
  <c r="BI453" i="1" s="1"/>
  <c r="BI454" i="1" s="1"/>
  <c r="BI455" i="1" s="1"/>
  <c r="BI456" i="1" s="1"/>
  <c r="BI457" i="1" s="1"/>
  <c r="BI458" i="1" s="1"/>
  <c r="BI459" i="1" s="1"/>
  <c r="BI460" i="1" s="1"/>
  <c r="Y426" i="1"/>
  <c r="Z426" i="1" s="1"/>
  <c r="U426" i="1"/>
  <c r="S426" i="1"/>
  <c r="T426" i="1" s="1"/>
  <c r="R426" i="1"/>
  <c r="BV425" i="1"/>
  <c r="BU425" i="1"/>
  <c r="BT425" i="1"/>
  <c r="BS425" i="1"/>
  <c r="BR425" i="1"/>
  <c r="BP425" i="1"/>
  <c r="BA425" i="1"/>
  <c r="AE425" i="1"/>
  <c r="AA425" i="1"/>
  <c r="AB425" i="1" s="1"/>
  <c r="AC425" i="1" s="1"/>
  <c r="Y425" i="1"/>
  <c r="Z425" i="1" s="1"/>
  <c r="U425" i="1"/>
  <c r="S425" i="1"/>
  <c r="T425" i="1" s="1"/>
  <c r="R425" i="1"/>
  <c r="BV424" i="1"/>
  <c r="BU424" i="1"/>
  <c r="BT424" i="1"/>
  <c r="BS424" i="1"/>
  <c r="BR424" i="1"/>
  <c r="BP424" i="1"/>
  <c r="BA424" i="1"/>
  <c r="AE424" i="1"/>
  <c r="AA424" i="1"/>
  <c r="AB424" i="1" s="1"/>
  <c r="AC424" i="1" s="1"/>
  <c r="Y424" i="1"/>
  <c r="Z424" i="1" s="1"/>
  <c r="U424" i="1"/>
  <c r="S424" i="1"/>
  <c r="T424" i="1" s="1"/>
  <c r="R424" i="1"/>
  <c r="BV423" i="1"/>
  <c r="BU423" i="1"/>
  <c r="BT423" i="1"/>
  <c r="BS423" i="1"/>
  <c r="BR423" i="1"/>
  <c r="BP423" i="1"/>
  <c r="BA423" i="1"/>
  <c r="AE423" i="1"/>
  <c r="AA423" i="1"/>
  <c r="AB423" i="1" s="1"/>
  <c r="AC423" i="1" s="1"/>
  <c r="Y423" i="1"/>
  <c r="Z423" i="1" s="1"/>
  <c r="U423" i="1"/>
  <c r="S423" i="1"/>
  <c r="T423" i="1" s="1"/>
  <c r="R423" i="1"/>
  <c r="BV422" i="1"/>
  <c r="BU422" i="1"/>
  <c r="BT422" i="1"/>
  <c r="BS422" i="1"/>
  <c r="BR422" i="1"/>
  <c r="BP422" i="1"/>
  <c r="BA422" i="1"/>
  <c r="AE422" i="1"/>
  <c r="AA422" i="1"/>
  <c r="AB422" i="1" s="1"/>
  <c r="AC422" i="1" s="1"/>
  <c r="Y422" i="1"/>
  <c r="Z422" i="1" s="1"/>
  <c r="U422" i="1"/>
  <c r="S422" i="1"/>
  <c r="T422" i="1" s="1"/>
  <c r="R422" i="1"/>
  <c r="BV421" i="1"/>
  <c r="BU421" i="1"/>
  <c r="BT421" i="1"/>
  <c r="BS421" i="1"/>
  <c r="BR421" i="1"/>
  <c r="BP421" i="1"/>
  <c r="BA421" i="1"/>
  <c r="AE421" i="1"/>
  <c r="AA421" i="1"/>
  <c r="AB421" i="1" s="1"/>
  <c r="AC421" i="1" s="1"/>
  <c r="Y421" i="1"/>
  <c r="Z421" i="1" s="1"/>
  <c r="U421" i="1"/>
  <c r="S421" i="1"/>
  <c r="T421" i="1" s="1"/>
  <c r="R421" i="1"/>
  <c r="BV420" i="1"/>
  <c r="BU420" i="1"/>
  <c r="BT420" i="1"/>
  <c r="BS420" i="1"/>
  <c r="BR420" i="1"/>
  <c r="BP420" i="1"/>
  <c r="BA420" i="1"/>
  <c r="AE420" i="1"/>
  <c r="AA420" i="1"/>
  <c r="AB420" i="1" s="1"/>
  <c r="AC420" i="1" s="1"/>
  <c r="Y420" i="1"/>
  <c r="Z420" i="1" s="1"/>
  <c r="U420" i="1"/>
  <c r="S420" i="1"/>
  <c r="T420" i="1" s="1"/>
  <c r="R420" i="1"/>
  <c r="BV419" i="1"/>
  <c r="BU419" i="1"/>
  <c r="BT419" i="1"/>
  <c r="BS419" i="1"/>
  <c r="BR419" i="1"/>
  <c r="BP419" i="1"/>
  <c r="BA419" i="1"/>
  <c r="AE419" i="1"/>
  <c r="AA419" i="1"/>
  <c r="AB419" i="1" s="1"/>
  <c r="AC419" i="1" s="1"/>
  <c r="Y419" i="1"/>
  <c r="Z419" i="1" s="1"/>
  <c r="U419" i="1"/>
  <c r="S419" i="1"/>
  <c r="T419" i="1" s="1"/>
  <c r="R419" i="1"/>
  <c r="BV418" i="1"/>
  <c r="BU418" i="1"/>
  <c r="BT418" i="1"/>
  <c r="BS418" i="1"/>
  <c r="BR418" i="1"/>
  <c r="BP418" i="1"/>
  <c r="BA418" i="1"/>
  <c r="AE418" i="1"/>
  <c r="AA418" i="1"/>
  <c r="AB418" i="1" s="1"/>
  <c r="AC418" i="1" s="1"/>
  <c r="Y418" i="1"/>
  <c r="Z418" i="1" s="1"/>
  <c r="U418" i="1"/>
  <c r="S418" i="1"/>
  <c r="T418" i="1" s="1"/>
  <c r="R418" i="1"/>
  <c r="BV417" i="1"/>
  <c r="BU417" i="1"/>
  <c r="BT417" i="1"/>
  <c r="BS417" i="1"/>
  <c r="BR417" i="1"/>
  <c r="BP417" i="1"/>
  <c r="BA417" i="1"/>
  <c r="AE417" i="1"/>
  <c r="AA417" i="1"/>
  <c r="AB417" i="1" s="1"/>
  <c r="AC417" i="1" s="1"/>
  <c r="Y417" i="1"/>
  <c r="Z417" i="1" s="1"/>
  <c r="U417" i="1"/>
  <c r="S417" i="1"/>
  <c r="T417" i="1" s="1"/>
  <c r="R417" i="1"/>
  <c r="BV416" i="1"/>
  <c r="BU416" i="1"/>
  <c r="BT416" i="1"/>
  <c r="BS416" i="1"/>
  <c r="BR416" i="1"/>
  <c r="BP416" i="1"/>
  <c r="BA416" i="1"/>
  <c r="AE416" i="1"/>
  <c r="AA416" i="1"/>
  <c r="AB416" i="1" s="1"/>
  <c r="AC416" i="1" s="1"/>
  <c r="Y416" i="1"/>
  <c r="Z416" i="1" s="1"/>
  <c r="U416" i="1"/>
  <c r="S416" i="1"/>
  <c r="T416" i="1" s="1"/>
  <c r="R416" i="1"/>
  <c r="BV415" i="1"/>
  <c r="BU415" i="1"/>
  <c r="BT415" i="1"/>
  <c r="BS415" i="1"/>
  <c r="BR415" i="1"/>
  <c r="BP415" i="1"/>
  <c r="BA415" i="1"/>
  <c r="AE415" i="1"/>
  <c r="AA415" i="1"/>
  <c r="AB415" i="1" s="1"/>
  <c r="AC415" i="1" s="1"/>
  <c r="Y415" i="1"/>
  <c r="Z415" i="1" s="1"/>
  <c r="U415" i="1"/>
  <c r="S415" i="1"/>
  <c r="T415" i="1" s="1"/>
  <c r="R415" i="1"/>
  <c r="BV414" i="1"/>
  <c r="BU414" i="1"/>
  <c r="BT414" i="1"/>
  <c r="BS414" i="1"/>
  <c r="BR414" i="1"/>
  <c r="BP414" i="1"/>
  <c r="BA414" i="1"/>
  <c r="AE414" i="1"/>
  <c r="AA414" i="1"/>
  <c r="AB414" i="1" s="1"/>
  <c r="AC414" i="1" s="1"/>
  <c r="Y414" i="1"/>
  <c r="Z414" i="1" s="1"/>
  <c r="U414" i="1"/>
  <c r="S414" i="1"/>
  <c r="T414" i="1" s="1"/>
  <c r="R414" i="1"/>
  <c r="BV413" i="1"/>
  <c r="BU413" i="1"/>
  <c r="BT413" i="1"/>
  <c r="BS413" i="1"/>
  <c r="BR413" i="1"/>
  <c r="BP413" i="1"/>
  <c r="BA413" i="1"/>
  <c r="AE413" i="1"/>
  <c r="AA413" i="1"/>
  <c r="AB413" i="1" s="1"/>
  <c r="AC413" i="1" s="1"/>
  <c r="Y413" i="1"/>
  <c r="Z413" i="1" s="1"/>
  <c r="U413" i="1"/>
  <c r="S413" i="1"/>
  <c r="T413" i="1" s="1"/>
  <c r="R413" i="1"/>
  <c r="BV412" i="1"/>
  <c r="BU412" i="1"/>
  <c r="BT412" i="1"/>
  <c r="BS412" i="1"/>
  <c r="BR412" i="1"/>
  <c r="BP412" i="1"/>
  <c r="BA412" i="1"/>
  <c r="AE412" i="1"/>
  <c r="AA412" i="1"/>
  <c r="AB412" i="1" s="1"/>
  <c r="AC412" i="1" s="1"/>
  <c r="Y412" i="1"/>
  <c r="Z412" i="1" s="1"/>
  <c r="U412" i="1"/>
  <c r="S412" i="1"/>
  <c r="T412" i="1" s="1"/>
  <c r="R412" i="1"/>
  <c r="BV411" i="1"/>
  <c r="BU411" i="1"/>
  <c r="BT411" i="1"/>
  <c r="BS411" i="1"/>
  <c r="BR411" i="1"/>
  <c r="BP411" i="1"/>
  <c r="BA411" i="1"/>
  <c r="AE411" i="1"/>
  <c r="AA411" i="1"/>
  <c r="AB411" i="1" s="1"/>
  <c r="AC411" i="1" s="1"/>
  <c r="Y411" i="1"/>
  <c r="Z411" i="1" s="1"/>
  <c r="U411" i="1"/>
  <c r="S411" i="1"/>
  <c r="T411" i="1" s="1"/>
  <c r="R411" i="1"/>
  <c r="BV410" i="1"/>
  <c r="BU410" i="1"/>
  <c r="BT410" i="1"/>
  <c r="BS410" i="1"/>
  <c r="BR410" i="1"/>
  <c r="BP410" i="1"/>
  <c r="BA410" i="1"/>
  <c r="AE410" i="1"/>
  <c r="AA410" i="1"/>
  <c r="AB410" i="1" s="1"/>
  <c r="AC410" i="1" s="1"/>
  <c r="Y410" i="1"/>
  <c r="Z410" i="1" s="1"/>
  <c r="U410" i="1"/>
  <c r="S410" i="1"/>
  <c r="T410" i="1" s="1"/>
  <c r="R410" i="1"/>
  <c r="BV409" i="1"/>
  <c r="BU409" i="1"/>
  <c r="BT409" i="1"/>
  <c r="BS409" i="1"/>
  <c r="BR409" i="1"/>
  <c r="BP409" i="1"/>
  <c r="BA409" i="1"/>
  <c r="AE409" i="1"/>
  <c r="AA409" i="1"/>
  <c r="AB409" i="1" s="1"/>
  <c r="AC409" i="1" s="1"/>
  <c r="Y409" i="1"/>
  <c r="Z409" i="1" s="1"/>
  <c r="U409" i="1"/>
  <c r="S409" i="1"/>
  <c r="T409" i="1" s="1"/>
  <c r="R409" i="1"/>
  <c r="BV408" i="1"/>
  <c r="BU408" i="1"/>
  <c r="BT408" i="1"/>
  <c r="BS408" i="1"/>
  <c r="BR408" i="1"/>
  <c r="BP408" i="1"/>
  <c r="BA408" i="1"/>
  <c r="AE408" i="1"/>
  <c r="AA408" i="1"/>
  <c r="AB408" i="1" s="1"/>
  <c r="AC408" i="1" s="1"/>
  <c r="Y408" i="1"/>
  <c r="Z408" i="1" s="1"/>
  <c r="U408" i="1"/>
  <c r="S408" i="1"/>
  <c r="T408" i="1" s="1"/>
  <c r="R408" i="1"/>
  <c r="BV407" i="1"/>
  <c r="BU407" i="1"/>
  <c r="BT407" i="1"/>
  <c r="BS407" i="1"/>
  <c r="BR407" i="1"/>
  <c r="BP407" i="1"/>
  <c r="BA407" i="1"/>
  <c r="AE407" i="1"/>
  <c r="AA407" i="1"/>
  <c r="AB407" i="1" s="1"/>
  <c r="AC407" i="1" s="1"/>
  <c r="Y407" i="1"/>
  <c r="Z407" i="1" s="1"/>
  <c r="U407" i="1"/>
  <c r="S407" i="1"/>
  <c r="T407" i="1" s="1"/>
  <c r="R407" i="1"/>
  <c r="BV406" i="1"/>
  <c r="BU406" i="1"/>
  <c r="BT406" i="1"/>
  <c r="BS406" i="1"/>
  <c r="BR406" i="1"/>
  <c r="BP406" i="1"/>
  <c r="BA406" i="1"/>
  <c r="AE406" i="1"/>
  <c r="AA406" i="1"/>
  <c r="AB406" i="1" s="1"/>
  <c r="AC406" i="1" s="1"/>
  <c r="Y406" i="1"/>
  <c r="Z406" i="1" s="1"/>
  <c r="U406" i="1"/>
  <c r="S406" i="1"/>
  <c r="T406" i="1" s="1"/>
  <c r="R406" i="1"/>
  <c r="BV405" i="1"/>
  <c r="BU405" i="1"/>
  <c r="BT405" i="1"/>
  <c r="BS405" i="1"/>
  <c r="BR405" i="1"/>
  <c r="BP405" i="1"/>
  <c r="BA405" i="1"/>
  <c r="AE405" i="1"/>
  <c r="AA405" i="1"/>
  <c r="AB405" i="1" s="1"/>
  <c r="AC405" i="1" s="1"/>
  <c r="Y405" i="1"/>
  <c r="Z405" i="1" s="1"/>
  <c r="U405" i="1"/>
  <c r="S405" i="1"/>
  <c r="T405" i="1" s="1"/>
  <c r="R405" i="1"/>
  <c r="BV404" i="1"/>
  <c r="BU404" i="1"/>
  <c r="BT404" i="1"/>
  <c r="BS404" i="1"/>
  <c r="BR404" i="1"/>
  <c r="BP404" i="1"/>
  <c r="BA404" i="1"/>
  <c r="AE404" i="1"/>
  <c r="AA404" i="1"/>
  <c r="AB404" i="1" s="1"/>
  <c r="AC404" i="1" s="1"/>
  <c r="Y404" i="1"/>
  <c r="Z404" i="1" s="1"/>
  <c r="U404" i="1"/>
  <c r="S404" i="1"/>
  <c r="T404" i="1" s="1"/>
  <c r="R404" i="1"/>
  <c r="BV403" i="1"/>
  <c r="BU403" i="1"/>
  <c r="BT403" i="1"/>
  <c r="BS403" i="1"/>
  <c r="BR403" i="1"/>
  <c r="BP403" i="1"/>
  <c r="BA403" i="1"/>
  <c r="AE403" i="1"/>
  <c r="AA403" i="1"/>
  <c r="AB403" i="1" s="1"/>
  <c r="AC403" i="1" s="1"/>
  <c r="Y403" i="1"/>
  <c r="Z403" i="1" s="1"/>
  <c r="U403" i="1"/>
  <c r="S403" i="1"/>
  <c r="T403" i="1" s="1"/>
  <c r="R403" i="1"/>
  <c r="BV402" i="1"/>
  <c r="BU402" i="1"/>
  <c r="BT402" i="1"/>
  <c r="BS402" i="1"/>
  <c r="BR402" i="1"/>
  <c r="BP402" i="1"/>
  <c r="BA402" i="1"/>
  <c r="AE402" i="1"/>
  <c r="AA402" i="1"/>
  <c r="AB402" i="1" s="1"/>
  <c r="AC402" i="1" s="1"/>
  <c r="Y402" i="1"/>
  <c r="Z402" i="1" s="1"/>
  <c r="U402" i="1"/>
  <c r="S402" i="1"/>
  <c r="T402" i="1" s="1"/>
  <c r="R402" i="1"/>
  <c r="BV401" i="1"/>
  <c r="BU401" i="1"/>
  <c r="BT401" i="1"/>
  <c r="BS401" i="1"/>
  <c r="BR401" i="1"/>
  <c r="BP401" i="1"/>
  <c r="BA401" i="1"/>
  <c r="AE401" i="1"/>
  <c r="AA401" i="1"/>
  <c r="AB401" i="1" s="1"/>
  <c r="AC401" i="1" s="1"/>
  <c r="Y401" i="1"/>
  <c r="Z401" i="1" s="1"/>
  <c r="U401" i="1"/>
  <c r="S401" i="1"/>
  <c r="T401" i="1" s="1"/>
  <c r="R401" i="1"/>
  <c r="BV400" i="1"/>
  <c r="BU400" i="1"/>
  <c r="BT400" i="1"/>
  <c r="BS400" i="1"/>
  <c r="BR400" i="1"/>
  <c r="BP400" i="1"/>
  <c r="BA400" i="1"/>
  <c r="AE400" i="1"/>
  <c r="AA400" i="1"/>
  <c r="AB400" i="1" s="1"/>
  <c r="AC400" i="1" s="1"/>
  <c r="Y400" i="1"/>
  <c r="Z400" i="1" s="1"/>
  <c r="U400" i="1"/>
  <c r="S400" i="1"/>
  <c r="T400" i="1" s="1"/>
  <c r="R400" i="1"/>
  <c r="BV399" i="1"/>
  <c r="BU399" i="1"/>
  <c r="BT399" i="1"/>
  <c r="BS399" i="1"/>
  <c r="BR399" i="1"/>
  <c r="BP399" i="1"/>
  <c r="BA399" i="1"/>
  <c r="AE399" i="1"/>
  <c r="AA399" i="1"/>
  <c r="AB399" i="1" s="1"/>
  <c r="AC399" i="1" s="1"/>
  <c r="Y399" i="1"/>
  <c r="Z399" i="1" s="1"/>
  <c r="U399" i="1"/>
  <c r="S399" i="1"/>
  <c r="T399" i="1" s="1"/>
  <c r="R399" i="1"/>
  <c r="BV398" i="1"/>
  <c r="BU398" i="1"/>
  <c r="BT398" i="1"/>
  <c r="BS398" i="1"/>
  <c r="BR398" i="1"/>
  <c r="BP398" i="1"/>
  <c r="BA398" i="1"/>
  <c r="AE398" i="1"/>
  <c r="AA398" i="1"/>
  <c r="AB398" i="1" s="1"/>
  <c r="AC398" i="1" s="1"/>
  <c r="Y398" i="1"/>
  <c r="Z398" i="1" s="1"/>
  <c r="U398" i="1"/>
  <c r="S398" i="1"/>
  <c r="T398" i="1" s="1"/>
  <c r="R398" i="1"/>
  <c r="BV397" i="1"/>
  <c r="BU397" i="1"/>
  <c r="BT397" i="1"/>
  <c r="BS397" i="1"/>
  <c r="BR397" i="1"/>
  <c r="BP397" i="1"/>
  <c r="BA397" i="1"/>
  <c r="AE397" i="1"/>
  <c r="AA397" i="1"/>
  <c r="AB397" i="1" s="1"/>
  <c r="AC397" i="1" s="1"/>
  <c r="Y397" i="1"/>
  <c r="Z397" i="1" s="1"/>
  <c r="U397" i="1"/>
  <c r="S397" i="1"/>
  <c r="T397" i="1" s="1"/>
  <c r="R397" i="1"/>
  <c r="BV396" i="1"/>
  <c r="BU396" i="1"/>
  <c r="BT396" i="1"/>
  <c r="BS396" i="1"/>
  <c r="BR396" i="1"/>
  <c r="BP396" i="1"/>
  <c r="BA396" i="1"/>
  <c r="AE396" i="1"/>
  <c r="AA396" i="1"/>
  <c r="AB396" i="1" s="1"/>
  <c r="AC396" i="1" s="1"/>
  <c r="Y396" i="1"/>
  <c r="Z396" i="1" s="1"/>
  <c r="U396" i="1"/>
  <c r="S396" i="1"/>
  <c r="T396" i="1" s="1"/>
  <c r="R396" i="1"/>
  <c r="BV395" i="1"/>
  <c r="BU395" i="1"/>
  <c r="BT395" i="1"/>
  <c r="BS395" i="1"/>
  <c r="BR395" i="1"/>
  <c r="BP395" i="1"/>
  <c r="BA395" i="1"/>
  <c r="AE395" i="1"/>
  <c r="AA395" i="1"/>
  <c r="AB395" i="1" s="1"/>
  <c r="AC395" i="1" s="1"/>
  <c r="Y395" i="1"/>
  <c r="Z395" i="1" s="1"/>
  <c r="U395" i="1"/>
  <c r="S395" i="1"/>
  <c r="T395" i="1" s="1"/>
  <c r="R395" i="1"/>
  <c r="BV394" i="1"/>
  <c r="BU394" i="1"/>
  <c r="BT394" i="1"/>
  <c r="BS394" i="1"/>
  <c r="BR394" i="1"/>
  <c r="BP394" i="1"/>
  <c r="BA394" i="1"/>
  <c r="AE394" i="1"/>
  <c r="AA394" i="1"/>
  <c r="AB394" i="1" s="1"/>
  <c r="AC394" i="1" s="1"/>
  <c r="Y394" i="1"/>
  <c r="Z394" i="1" s="1"/>
  <c r="U394" i="1"/>
  <c r="S394" i="1"/>
  <c r="T394" i="1" s="1"/>
  <c r="R394" i="1"/>
  <c r="BV393" i="1"/>
  <c r="BU393" i="1"/>
  <c r="BT393" i="1"/>
  <c r="BS393" i="1"/>
  <c r="BR393" i="1"/>
  <c r="BP393" i="1"/>
  <c r="BA393" i="1"/>
  <c r="AE393" i="1"/>
  <c r="AA393" i="1"/>
  <c r="AB393" i="1" s="1"/>
  <c r="AC393" i="1" s="1"/>
  <c r="Y393" i="1"/>
  <c r="Z393" i="1" s="1"/>
  <c r="U393" i="1"/>
  <c r="S393" i="1"/>
  <c r="T393" i="1" s="1"/>
  <c r="R393" i="1"/>
  <c r="BV392" i="1"/>
  <c r="BU392" i="1"/>
  <c r="BT392" i="1"/>
  <c r="BS392" i="1"/>
  <c r="BR392" i="1"/>
  <c r="BP392" i="1"/>
  <c r="BA392" i="1"/>
  <c r="AE392" i="1"/>
  <c r="AA392" i="1"/>
  <c r="AB392" i="1" s="1"/>
  <c r="AC392" i="1" s="1"/>
  <c r="Y392" i="1"/>
  <c r="Z392" i="1" s="1"/>
  <c r="U392" i="1"/>
  <c r="S392" i="1"/>
  <c r="T392" i="1" s="1"/>
  <c r="R392" i="1"/>
  <c r="BV391" i="1"/>
  <c r="BU391" i="1"/>
  <c r="BT391" i="1"/>
  <c r="BS391" i="1"/>
  <c r="BR391" i="1"/>
  <c r="BP391" i="1"/>
  <c r="BA391" i="1"/>
  <c r="AE391" i="1"/>
  <c r="AA391" i="1"/>
  <c r="AB391" i="1" s="1"/>
  <c r="AC391" i="1" s="1"/>
  <c r="Y391" i="1"/>
  <c r="Z391" i="1" s="1"/>
  <c r="U391" i="1"/>
  <c r="S391" i="1"/>
  <c r="T391" i="1" s="1"/>
  <c r="R391" i="1"/>
  <c r="BV390" i="1"/>
  <c r="BU390" i="1"/>
  <c r="BT390" i="1"/>
  <c r="BS390" i="1"/>
  <c r="BR390" i="1"/>
  <c r="BP390" i="1"/>
  <c r="BA390" i="1"/>
  <c r="AE390" i="1"/>
  <c r="AA390" i="1"/>
  <c r="AB390" i="1" s="1"/>
  <c r="AC390" i="1" s="1"/>
  <c r="Y390" i="1"/>
  <c r="Z390" i="1" s="1"/>
  <c r="U390" i="1"/>
  <c r="S390" i="1"/>
  <c r="T390" i="1" s="1"/>
  <c r="R390" i="1"/>
  <c r="BV389" i="1"/>
  <c r="BU389" i="1"/>
  <c r="BT389" i="1"/>
  <c r="BS389" i="1"/>
  <c r="BR389" i="1"/>
  <c r="BP389" i="1"/>
  <c r="BA389" i="1"/>
  <c r="AE389" i="1"/>
  <c r="AA389" i="1"/>
  <c r="AB389" i="1" s="1"/>
  <c r="AC389" i="1" s="1"/>
  <c r="Y389" i="1"/>
  <c r="Z389" i="1" s="1"/>
  <c r="U389" i="1"/>
  <c r="S389" i="1"/>
  <c r="T389" i="1" s="1"/>
  <c r="R389" i="1"/>
  <c r="BV388" i="1"/>
  <c r="BU388" i="1"/>
  <c r="BT388" i="1"/>
  <c r="BS388" i="1"/>
  <c r="BR388" i="1"/>
  <c r="BP388" i="1"/>
  <c r="BA388" i="1"/>
  <c r="AE388" i="1"/>
  <c r="AA388" i="1"/>
  <c r="AB388" i="1" s="1"/>
  <c r="AC388" i="1" s="1"/>
  <c r="Z388" i="1"/>
  <c r="Y388" i="1"/>
  <c r="U388" i="1"/>
  <c r="S388" i="1"/>
  <c r="T388" i="1" s="1"/>
  <c r="R388" i="1"/>
  <c r="BV387" i="1"/>
  <c r="BU387" i="1"/>
  <c r="BT387" i="1"/>
  <c r="BS387" i="1"/>
  <c r="BR387" i="1"/>
  <c r="BP387" i="1"/>
  <c r="BA387" i="1"/>
  <c r="AE387" i="1"/>
  <c r="AA387" i="1"/>
  <c r="AB387" i="1" s="1"/>
  <c r="AC387" i="1" s="1"/>
  <c r="Y387" i="1"/>
  <c r="Z387" i="1" s="1"/>
  <c r="U387" i="1"/>
  <c r="S387" i="1"/>
  <c r="T387" i="1" s="1"/>
  <c r="R387" i="1"/>
  <c r="BV386" i="1"/>
  <c r="BU386" i="1"/>
  <c r="BT386" i="1"/>
  <c r="BS386" i="1"/>
  <c r="BR386" i="1"/>
  <c r="BP386" i="1"/>
  <c r="BA386" i="1"/>
  <c r="AE386" i="1"/>
  <c r="AA386" i="1"/>
  <c r="AB386" i="1" s="1"/>
  <c r="AC386" i="1" s="1"/>
  <c r="Y386" i="1"/>
  <c r="Z386" i="1" s="1"/>
  <c r="U386" i="1"/>
  <c r="S386" i="1"/>
  <c r="T386" i="1" s="1"/>
  <c r="R386" i="1"/>
  <c r="BV385" i="1"/>
  <c r="BU385" i="1"/>
  <c r="BT385" i="1"/>
  <c r="BS385" i="1"/>
  <c r="BR385" i="1"/>
  <c r="BP385" i="1"/>
  <c r="BA385" i="1"/>
  <c r="AE385" i="1"/>
  <c r="AA385" i="1"/>
  <c r="AB385" i="1" s="1"/>
  <c r="AC385" i="1" s="1"/>
  <c r="Y385" i="1"/>
  <c r="Z385" i="1" s="1"/>
  <c r="U385" i="1"/>
  <c r="S385" i="1"/>
  <c r="T385" i="1" s="1"/>
  <c r="R385" i="1"/>
  <c r="BV384" i="1"/>
  <c r="BU384" i="1"/>
  <c r="BT384" i="1"/>
  <c r="BS384" i="1"/>
  <c r="BR384" i="1"/>
  <c r="BP384" i="1"/>
  <c r="BA384" i="1"/>
  <c r="AE384" i="1"/>
  <c r="AA384" i="1"/>
  <c r="AB384" i="1" s="1"/>
  <c r="AC384" i="1" s="1"/>
  <c r="Y384" i="1"/>
  <c r="Z384" i="1" s="1"/>
  <c r="U384" i="1"/>
  <c r="S384" i="1"/>
  <c r="T384" i="1" s="1"/>
  <c r="R384" i="1"/>
  <c r="BV383" i="1"/>
  <c r="BU383" i="1"/>
  <c r="BT383" i="1"/>
  <c r="BS383" i="1"/>
  <c r="BR383" i="1"/>
  <c r="BP383" i="1"/>
  <c r="BA383" i="1"/>
  <c r="AE383" i="1"/>
  <c r="AA383" i="1"/>
  <c r="AB383" i="1" s="1"/>
  <c r="AC383" i="1" s="1"/>
  <c r="Y383" i="1"/>
  <c r="Z383" i="1" s="1"/>
  <c r="U383" i="1"/>
  <c r="S383" i="1"/>
  <c r="T383" i="1" s="1"/>
  <c r="R383" i="1"/>
  <c r="BV382" i="1"/>
  <c r="BU382" i="1"/>
  <c r="BT382" i="1"/>
  <c r="BS382" i="1"/>
  <c r="BR382" i="1"/>
  <c r="BP382" i="1"/>
  <c r="BA382" i="1"/>
  <c r="AE382" i="1"/>
  <c r="AA382" i="1"/>
  <c r="AB382" i="1" s="1"/>
  <c r="AC382" i="1" s="1"/>
  <c r="Y382" i="1"/>
  <c r="Z382" i="1" s="1"/>
  <c r="U382" i="1"/>
  <c r="S382" i="1"/>
  <c r="T382" i="1" s="1"/>
  <c r="R382" i="1"/>
  <c r="BV381" i="1"/>
  <c r="BU381" i="1"/>
  <c r="BT381" i="1"/>
  <c r="BS381" i="1"/>
  <c r="BR381" i="1"/>
  <c r="BP381" i="1"/>
  <c r="BA381" i="1"/>
  <c r="AE381" i="1"/>
  <c r="AA381" i="1"/>
  <c r="AB381" i="1" s="1"/>
  <c r="AC381" i="1" s="1"/>
  <c r="Y381" i="1"/>
  <c r="Z381" i="1" s="1"/>
  <c r="U381" i="1"/>
  <c r="S381" i="1"/>
  <c r="T381" i="1" s="1"/>
  <c r="R381" i="1"/>
  <c r="BV380" i="1"/>
  <c r="BU380" i="1"/>
  <c r="BT380" i="1"/>
  <c r="BS380" i="1"/>
  <c r="BR380" i="1"/>
  <c r="BP380" i="1"/>
  <c r="BA380" i="1"/>
  <c r="AE380" i="1"/>
  <c r="AA380" i="1"/>
  <c r="AB380" i="1" s="1"/>
  <c r="AC380" i="1" s="1"/>
  <c r="Y380" i="1"/>
  <c r="Z380" i="1" s="1"/>
  <c r="U380" i="1"/>
  <c r="S380" i="1"/>
  <c r="T380" i="1" s="1"/>
  <c r="R380" i="1"/>
  <c r="BV379" i="1"/>
  <c r="BU379" i="1"/>
  <c r="BT379" i="1"/>
  <c r="BS379" i="1"/>
  <c r="BR379" i="1"/>
  <c r="BP379" i="1"/>
  <c r="BA379" i="1"/>
  <c r="AE379" i="1"/>
  <c r="AA379" i="1"/>
  <c r="AB379" i="1" s="1"/>
  <c r="AC379" i="1" s="1"/>
  <c r="Y379" i="1"/>
  <c r="Z379" i="1" s="1"/>
  <c r="U379" i="1"/>
  <c r="S379" i="1"/>
  <c r="T379" i="1" s="1"/>
  <c r="R379" i="1"/>
  <c r="BV378" i="1"/>
  <c r="BU378" i="1"/>
  <c r="BT378" i="1"/>
  <c r="BS378" i="1"/>
  <c r="BR378" i="1"/>
  <c r="BP378" i="1"/>
  <c r="BA378" i="1"/>
  <c r="AE378" i="1"/>
  <c r="AA378" i="1"/>
  <c r="AB378" i="1" s="1"/>
  <c r="AC378" i="1" s="1"/>
  <c r="Y378" i="1"/>
  <c r="Z378" i="1" s="1"/>
  <c r="U378" i="1"/>
  <c r="S378" i="1"/>
  <c r="T378" i="1" s="1"/>
  <c r="R378" i="1"/>
  <c r="BV377" i="1"/>
  <c r="BU377" i="1"/>
  <c r="BT377" i="1"/>
  <c r="BS377" i="1"/>
  <c r="BR377" i="1"/>
  <c r="BP377" i="1"/>
  <c r="BA377" i="1"/>
  <c r="AE377" i="1"/>
  <c r="AA377" i="1"/>
  <c r="AB377" i="1" s="1"/>
  <c r="AC377" i="1" s="1"/>
  <c r="Y377" i="1"/>
  <c r="Z377" i="1" s="1"/>
  <c r="U377" i="1"/>
  <c r="S377" i="1"/>
  <c r="T377" i="1" s="1"/>
  <c r="R377" i="1"/>
  <c r="BV376" i="1"/>
  <c r="BU376" i="1"/>
  <c r="BT376" i="1"/>
  <c r="BS376" i="1"/>
  <c r="BR376" i="1"/>
  <c r="BP376" i="1"/>
  <c r="BA376" i="1"/>
  <c r="AE376" i="1"/>
  <c r="AA376" i="1"/>
  <c r="AB376" i="1" s="1"/>
  <c r="AC376" i="1" s="1"/>
  <c r="Y376" i="1"/>
  <c r="Z376" i="1" s="1"/>
  <c r="U376" i="1"/>
  <c r="S376" i="1"/>
  <c r="T376" i="1" s="1"/>
  <c r="R376" i="1"/>
  <c r="BV375" i="1"/>
  <c r="BU375" i="1"/>
  <c r="BT375" i="1"/>
  <c r="BS375" i="1"/>
  <c r="BR375" i="1"/>
  <c r="BP375" i="1"/>
  <c r="BA375" i="1"/>
  <c r="AE375" i="1"/>
  <c r="AA375" i="1"/>
  <c r="AB375" i="1" s="1"/>
  <c r="AC375" i="1" s="1"/>
  <c r="Y375" i="1"/>
  <c r="Z375" i="1" s="1"/>
  <c r="U375" i="1"/>
  <c r="S375" i="1"/>
  <c r="T375" i="1" s="1"/>
  <c r="R375" i="1"/>
  <c r="BV374" i="1"/>
  <c r="BU374" i="1"/>
  <c r="BT374" i="1"/>
  <c r="BS374" i="1"/>
  <c r="BR374" i="1"/>
  <c r="BP374" i="1"/>
  <c r="BA374" i="1"/>
  <c r="AE374" i="1"/>
  <c r="AA374" i="1"/>
  <c r="AB374" i="1" s="1"/>
  <c r="AC374" i="1" s="1"/>
  <c r="Y374" i="1"/>
  <c r="Z374" i="1" s="1"/>
  <c r="U374" i="1"/>
  <c r="S374" i="1"/>
  <c r="T374" i="1" s="1"/>
  <c r="R374" i="1"/>
  <c r="BV373" i="1"/>
  <c r="BU373" i="1"/>
  <c r="BT373" i="1"/>
  <c r="BS373" i="1"/>
  <c r="BR373" i="1"/>
  <c r="BP373" i="1"/>
  <c r="BA373" i="1"/>
  <c r="AE373" i="1"/>
  <c r="AA373" i="1"/>
  <c r="AB373" i="1" s="1"/>
  <c r="AC373" i="1" s="1"/>
  <c r="Y373" i="1"/>
  <c r="Z373" i="1" s="1"/>
  <c r="U373" i="1"/>
  <c r="S373" i="1"/>
  <c r="T373" i="1" s="1"/>
  <c r="R373" i="1"/>
  <c r="BV372" i="1"/>
  <c r="BU372" i="1"/>
  <c r="BT372" i="1"/>
  <c r="BS372" i="1"/>
  <c r="BR372" i="1"/>
  <c r="BP372" i="1"/>
  <c r="BA372" i="1"/>
  <c r="AE372" i="1"/>
  <c r="AA372" i="1"/>
  <c r="AB372" i="1" s="1"/>
  <c r="AC372" i="1" s="1"/>
  <c r="Y372" i="1"/>
  <c r="Z372" i="1" s="1"/>
  <c r="U372" i="1"/>
  <c r="S372" i="1"/>
  <c r="T372" i="1" s="1"/>
  <c r="R372" i="1"/>
  <c r="BV371" i="1"/>
  <c r="BU371" i="1"/>
  <c r="BT371" i="1"/>
  <c r="BS371" i="1"/>
  <c r="BR371" i="1"/>
  <c r="BP371" i="1"/>
  <c r="BA371" i="1"/>
  <c r="AE371" i="1"/>
  <c r="AA371" i="1"/>
  <c r="AB371" i="1" s="1"/>
  <c r="AC371" i="1" s="1"/>
  <c r="Y371" i="1"/>
  <c r="Z371" i="1" s="1"/>
  <c r="U371" i="1"/>
  <c r="S371" i="1"/>
  <c r="T371" i="1" s="1"/>
  <c r="R371" i="1"/>
  <c r="BV370" i="1"/>
  <c r="BU370" i="1"/>
  <c r="BT370" i="1"/>
  <c r="BS370" i="1"/>
  <c r="BR370" i="1"/>
  <c r="BP370" i="1"/>
  <c r="BA370" i="1"/>
  <c r="AE370" i="1"/>
  <c r="AA370" i="1"/>
  <c r="AB370" i="1" s="1"/>
  <c r="AC370" i="1" s="1"/>
  <c r="Y370" i="1"/>
  <c r="Z370" i="1" s="1"/>
  <c r="U370" i="1"/>
  <c r="S370" i="1"/>
  <c r="T370" i="1" s="1"/>
  <c r="R370" i="1"/>
  <c r="BV369" i="1"/>
  <c r="BU369" i="1"/>
  <c r="BT369" i="1"/>
  <c r="BS369" i="1"/>
  <c r="BR369" i="1"/>
  <c r="BP369" i="1"/>
  <c r="BA369" i="1"/>
  <c r="AE369" i="1"/>
  <c r="AA369" i="1"/>
  <c r="AB369" i="1" s="1"/>
  <c r="AC369" i="1" s="1"/>
  <c r="Y369" i="1"/>
  <c r="Z369" i="1" s="1"/>
  <c r="U369" i="1"/>
  <c r="S369" i="1"/>
  <c r="T369" i="1" s="1"/>
  <c r="R369" i="1"/>
  <c r="BV368" i="1"/>
  <c r="BU368" i="1"/>
  <c r="BT368" i="1"/>
  <c r="BS368" i="1"/>
  <c r="BR368" i="1"/>
  <c r="BP368" i="1"/>
  <c r="BA368" i="1"/>
  <c r="AE368" i="1"/>
  <c r="AA368" i="1"/>
  <c r="AB368" i="1" s="1"/>
  <c r="AC368" i="1" s="1"/>
  <c r="Y368" i="1"/>
  <c r="Z368" i="1" s="1"/>
  <c r="U368" i="1"/>
  <c r="S368" i="1"/>
  <c r="T368" i="1" s="1"/>
  <c r="R368" i="1"/>
  <c r="BV367" i="1"/>
  <c r="BU367" i="1"/>
  <c r="BT367" i="1"/>
  <c r="BS367" i="1"/>
  <c r="BR367" i="1"/>
  <c r="BP367" i="1"/>
  <c r="BA367" i="1"/>
  <c r="AE367" i="1"/>
  <c r="AA367" i="1"/>
  <c r="AB367" i="1" s="1"/>
  <c r="AC367" i="1" s="1"/>
  <c r="Y367" i="1"/>
  <c r="Z367" i="1" s="1"/>
  <c r="U367" i="1"/>
  <c r="S367" i="1"/>
  <c r="T367" i="1" s="1"/>
  <c r="R367" i="1"/>
  <c r="BV366" i="1"/>
  <c r="BU366" i="1"/>
  <c r="BT366" i="1"/>
  <c r="BS366" i="1"/>
  <c r="BR366" i="1"/>
  <c r="BP366" i="1"/>
  <c r="BA366" i="1"/>
  <c r="AE366" i="1"/>
  <c r="AA366" i="1"/>
  <c r="AB366" i="1" s="1"/>
  <c r="AC366" i="1" s="1"/>
  <c r="Y366" i="1"/>
  <c r="Z366" i="1" s="1"/>
  <c r="U366" i="1"/>
  <c r="S366" i="1"/>
  <c r="T366" i="1" s="1"/>
  <c r="R366" i="1"/>
  <c r="BV365" i="1"/>
  <c r="BU365" i="1"/>
  <c r="BT365" i="1"/>
  <c r="BS365" i="1"/>
  <c r="BR365" i="1"/>
  <c r="BP365" i="1"/>
  <c r="BA365" i="1"/>
  <c r="AE365" i="1"/>
  <c r="AA365" i="1"/>
  <c r="AB365" i="1" s="1"/>
  <c r="AC365" i="1" s="1"/>
  <c r="Y365" i="1"/>
  <c r="Z365" i="1" s="1"/>
  <c r="U365" i="1"/>
  <c r="S365" i="1"/>
  <c r="T365" i="1" s="1"/>
  <c r="R365" i="1"/>
  <c r="BV364" i="1"/>
  <c r="BU364" i="1"/>
  <c r="BT364" i="1"/>
  <c r="BS364" i="1"/>
  <c r="BR364" i="1"/>
  <c r="BP364" i="1"/>
  <c r="BA364" i="1"/>
  <c r="AE364" i="1"/>
  <c r="AA364" i="1"/>
  <c r="AB364" i="1" s="1"/>
  <c r="AC364" i="1" s="1"/>
  <c r="BI364" i="1" s="1"/>
  <c r="BI365" i="1" s="1"/>
  <c r="BI366" i="1" s="1"/>
  <c r="BI367" i="1" s="1"/>
  <c r="BI368" i="1" s="1"/>
  <c r="BI369" i="1" s="1"/>
  <c r="BI370" i="1" s="1"/>
  <c r="BI371" i="1" s="1"/>
  <c r="BI372" i="1" s="1"/>
  <c r="BI373" i="1" s="1"/>
  <c r="BI374" i="1" s="1"/>
  <c r="BI375" i="1" s="1"/>
  <c r="BI376" i="1" s="1"/>
  <c r="BI377" i="1" s="1"/>
  <c r="BI378" i="1" s="1"/>
  <c r="BI379" i="1" s="1"/>
  <c r="BI380" i="1" s="1"/>
  <c r="BI381" i="1" s="1"/>
  <c r="BI382" i="1" s="1"/>
  <c r="BI383" i="1" s="1"/>
  <c r="BI384" i="1" s="1"/>
  <c r="BI385" i="1" s="1"/>
  <c r="BI386" i="1" s="1"/>
  <c r="BI387" i="1" s="1"/>
  <c r="BI388" i="1" s="1"/>
  <c r="BI389" i="1" s="1"/>
  <c r="BI390" i="1" s="1"/>
  <c r="BI391" i="1" s="1"/>
  <c r="BI392" i="1" s="1"/>
  <c r="BI393" i="1" s="1"/>
  <c r="BI394" i="1" s="1"/>
  <c r="BI395" i="1" s="1"/>
  <c r="BI396" i="1" s="1"/>
  <c r="BI397" i="1" s="1"/>
  <c r="BI398" i="1" s="1"/>
  <c r="BI399" i="1" s="1"/>
  <c r="BI400" i="1" s="1"/>
  <c r="BI401" i="1" s="1"/>
  <c r="BI402" i="1" s="1"/>
  <c r="BI403" i="1" s="1"/>
  <c r="BI404" i="1" s="1"/>
  <c r="BI405" i="1" s="1"/>
  <c r="BI406" i="1" s="1"/>
  <c r="BI407" i="1" s="1"/>
  <c r="BI408" i="1" s="1"/>
  <c r="BI409" i="1" s="1"/>
  <c r="BI410" i="1" s="1"/>
  <c r="BI411" i="1" s="1"/>
  <c r="BI412" i="1" s="1"/>
  <c r="BI413" i="1" s="1"/>
  <c r="BI414" i="1" s="1"/>
  <c r="BI415" i="1" s="1"/>
  <c r="BI416" i="1" s="1"/>
  <c r="BI417" i="1" s="1"/>
  <c r="BI418" i="1" s="1"/>
  <c r="BI419" i="1" s="1"/>
  <c r="BI420" i="1" s="1"/>
  <c r="BI421" i="1" s="1"/>
  <c r="BI422" i="1" s="1"/>
  <c r="BI423" i="1" s="1"/>
  <c r="BI424" i="1" s="1"/>
  <c r="BI425" i="1" s="1"/>
  <c r="Y364" i="1"/>
  <c r="Z364" i="1" s="1"/>
  <c r="U364" i="1"/>
  <c r="S364" i="1"/>
  <c r="T364" i="1" s="1"/>
  <c r="R364" i="1"/>
  <c r="BV363" i="1"/>
  <c r="BU363" i="1"/>
  <c r="BT363" i="1"/>
  <c r="BS363" i="1"/>
  <c r="BR363" i="1"/>
  <c r="BP363" i="1"/>
  <c r="BA363" i="1"/>
  <c r="AE363" i="1"/>
  <c r="AA363" i="1"/>
  <c r="AB363" i="1" s="1"/>
  <c r="AC363" i="1" s="1"/>
  <c r="Y363" i="1"/>
  <c r="Z363" i="1" s="1"/>
  <c r="U363" i="1"/>
  <c r="S363" i="1"/>
  <c r="T363" i="1" s="1"/>
  <c r="R363" i="1"/>
  <c r="BV362" i="1"/>
  <c r="BU362" i="1"/>
  <c r="BT362" i="1"/>
  <c r="BS362" i="1"/>
  <c r="BR362" i="1"/>
  <c r="BP362" i="1"/>
  <c r="BA362" i="1"/>
  <c r="AE362" i="1"/>
  <c r="AA362" i="1"/>
  <c r="AB362" i="1" s="1"/>
  <c r="AC362" i="1" s="1"/>
  <c r="Y362" i="1"/>
  <c r="Z362" i="1" s="1"/>
  <c r="U362" i="1"/>
  <c r="S362" i="1"/>
  <c r="T362" i="1" s="1"/>
  <c r="R362" i="1"/>
  <c r="BV361" i="1"/>
  <c r="BU361" i="1"/>
  <c r="BT361" i="1"/>
  <c r="BS361" i="1"/>
  <c r="BR361" i="1"/>
  <c r="BP361" i="1"/>
  <c r="BA361" i="1"/>
  <c r="AE361" i="1"/>
  <c r="AA361" i="1"/>
  <c r="AB361" i="1" s="1"/>
  <c r="AC361" i="1" s="1"/>
  <c r="Y361" i="1"/>
  <c r="Z361" i="1" s="1"/>
  <c r="U361" i="1"/>
  <c r="S361" i="1"/>
  <c r="T361" i="1" s="1"/>
  <c r="R361" i="1"/>
  <c r="BV360" i="1"/>
  <c r="BU360" i="1"/>
  <c r="BT360" i="1"/>
  <c r="BS360" i="1"/>
  <c r="BR360" i="1"/>
  <c r="BP360" i="1"/>
  <c r="BA360" i="1"/>
  <c r="AE360" i="1"/>
  <c r="AA360" i="1"/>
  <c r="AB360" i="1" s="1"/>
  <c r="AC360" i="1" s="1"/>
  <c r="Y360" i="1"/>
  <c r="Z360" i="1" s="1"/>
  <c r="U360" i="1"/>
  <c r="S360" i="1"/>
  <c r="T360" i="1" s="1"/>
  <c r="R360" i="1"/>
  <c r="BV359" i="1"/>
  <c r="BU359" i="1"/>
  <c r="BT359" i="1"/>
  <c r="BS359" i="1"/>
  <c r="BR359" i="1"/>
  <c r="BP359" i="1"/>
  <c r="BA359" i="1"/>
  <c r="AE359" i="1"/>
  <c r="AA359" i="1"/>
  <c r="AB359" i="1" s="1"/>
  <c r="AC359" i="1" s="1"/>
  <c r="Y359" i="1"/>
  <c r="Z359" i="1" s="1"/>
  <c r="U359" i="1"/>
  <c r="S359" i="1"/>
  <c r="T359" i="1" s="1"/>
  <c r="R359" i="1"/>
  <c r="BV358" i="1"/>
  <c r="BU358" i="1"/>
  <c r="BT358" i="1"/>
  <c r="BS358" i="1"/>
  <c r="BR358" i="1"/>
  <c r="BP358" i="1"/>
  <c r="BA358" i="1"/>
  <c r="AE358" i="1"/>
  <c r="AA358" i="1"/>
  <c r="AB358" i="1" s="1"/>
  <c r="AC358" i="1" s="1"/>
  <c r="Y358" i="1"/>
  <c r="Z358" i="1" s="1"/>
  <c r="U358" i="1"/>
  <c r="S358" i="1"/>
  <c r="T358" i="1" s="1"/>
  <c r="R358" i="1"/>
  <c r="BV357" i="1"/>
  <c r="BU357" i="1"/>
  <c r="BT357" i="1"/>
  <c r="BS357" i="1"/>
  <c r="BR357" i="1"/>
  <c r="BP357" i="1"/>
  <c r="BA357" i="1"/>
  <c r="AE357" i="1"/>
  <c r="AB357" i="1"/>
  <c r="AC357" i="1" s="1"/>
  <c r="AA357" i="1"/>
  <c r="Y357" i="1"/>
  <c r="Z357" i="1" s="1"/>
  <c r="U357" i="1"/>
  <c r="S357" i="1"/>
  <c r="T357" i="1" s="1"/>
  <c r="R357" i="1"/>
  <c r="BV356" i="1"/>
  <c r="BU356" i="1"/>
  <c r="BT356" i="1"/>
  <c r="BS356" i="1"/>
  <c r="BR356" i="1"/>
  <c r="BP356" i="1"/>
  <c r="BA356" i="1"/>
  <c r="AE356" i="1"/>
  <c r="AA356" i="1"/>
  <c r="AB356" i="1" s="1"/>
  <c r="AC356" i="1" s="1"/>
  <c r="Y356" i="1"/>
  <c r="Z356" i="1" s="1"/>
  <c r="U356" i="1"/>
  <c r="S356" i="1"/>
  <c r="T356" i="1" s="1"/>
  <c r="R356" i="1"/>
  <c r="BV355" i="1"/>
  <c r="BU355" i="1"/>
  <c r="BT355" i="1"/>
  <c r="BS355" i="1"/>
  <c r="BR355" i="1"/>
  <c r="BP355" i="1"/>
  <c r="BA355" i="1"/>
  <c r="AF355" i="1"/>
  <c r="AV355" i="1" s="1"/>
  <c r="AE355" i="1"/>
  <c r="AA355" i="1"/>
  <c r="AB355" i="1" s="1"/>
  <c r="AC355" i="1" s="1"/>
  <c r="Y355" i="1"/>
  <c r="Z355" i="1" s="1"/>
  <c r="U355" i="1"/>
  <c r="S355" i="1"/>
  <c r="T355" i="1" s="1"/>
  <c r="R355" i="1"/>
  <c r="BV354" i="1"/>
  <c r="BU354" i="1"/>
  <c r="BT354" i="1"/>
  <c r="BS354" i="1"/>
  <c r="BR354" i="1"/>
  <c r="BP354" i="1"/>
  <c r="BA354" i="1"/>
  <c r="AE354" i="1"/>
  <c r="AA354" i="1"/>
  <c r="AB354" i="1" s="1"/>
  <c r="AC354" i="1" s="1"/>
  <c r="Y354" i="1"/>
  <c r="Z354" i="1" s="1"/>
  <c r="U354" i="1"/>
  <c r="S354" i="1"/>
  <c r="T354" i="1" s="1"/>
  <c r="R354" i="1"/>
  <c r="BV353" i="1"/>
  <c r="BU353" i="1"/>
  <c r="BT353" i="1"/>
  <c r="BS353" i="1"/>
  <c r="BR353" i="1"/>
  <c r="BP353" i="1"/>
  <c r="BA353" i="1"/>
  <c r="AE353" i="1"/>
  <c r="AA353" i="1"/>
  <c r="AB353" i="1" s="1"/>
  <c r="AC353" i="1" s="1"/>
  <c r="Y353" i="1"/>
  <c r="Z353" i="1" s="1"/>
  <c r="U353" i="1"/>
  <c r="S353" i="1"/>
  <c r="T353" i="1" s="1"/>
  <c r="R353" i="1"/>
  <c r="BV352" i="1"/>
  <c r="BU352" i="1"/>
  <c r="BT352" i="1"/>
  <c r="BS352" i="1"/>
  <c r="BR352" i="1"/>
  <c r="BP352" i="1"/>
  <c r="BA352" i="1"/>
  <c r="AE352" i="1"/>
  <c r="AA352" i="1"/>
  <c r="AB352" i="1" s="1"/>
  <c r="AC352" i="1" s="1"/>
  <c r="Y352" i="1"/>
  <c r="Z352" i="1" s="1"/>
  <c r="U352" i="1"/>
  <c r="S352" i="1"/>
  <c r="T352" i="1" s="1"/>
  <c r="R352" i="1"/>
  <c r="BV351" i="1"/>
  <c r="BU351" i="1"/>
  <c r="BT351" i="1"/>
  <c r="BS351" i="1"/>
  <c r="BR351" i="1"/>
  <c r="BP351" i="1"/>
  <c r="BA351" i="1"/>
  <c r="AE351" i="1"/>
  <c r="AA351" i="1"/>
  <c r="AB351" i="1" s="1"/>
  <c r="AC351" i="1" s="1"/>
  <c r="Y351" i="1"/>
  <c r="Z351" i="1" s="1"/>
  <c r="U351" i="1"/>
  <c r="S351" i="1"/>
  <c r="T351" i="1" s="1"/>
  <c r="R351" i="1"/>
  <c r="BV350" i="1"/>
  <c r="BU350" i="1"/>
  <c r="BT350" i="1"/>
  <c r="BS350" i="1"/>
  <c r="BR350" i="1"/>
  <c r="BP350" i="1"/>
  <c r="BA350" i="1"/>
  <c r="AE350" i="1"/>
  <c r="AA350" i="1"/>
  <c r="AB350" i="1" s="1"/>
  <c r="AC350" i="1" s="1"/>
  <c r="Y350" i="1"/>
  <c r="Z350" i="1" s="1"/>
  <c r="U350" i="1"/>
  <c r="S350" i="1"/>
  <c r="T350" i="1" s="1"/>
  <c r="R350" i="1"/>
  <c r="BV349" i="1"/>
  <c r="BU349" i="1"/>
  <c r="BT349" i="1"/>
  <c r="BS349" i="1"/>
  <c r="BR349" i="1"/>
  <c r="BP349" i="1"/>
  <c r="BA349" i="1"/>
  <c r="AE349" i="1"/>
  <c r="AA349" i="1"/>
  <c r="AB349" i="1" s="1"/>
  <c r="AC349" i="1" s="1"/>
  <c r="Y349" i="1"/>
  <c r="Z349" i="1" s="1"/>
  <c r="U349" i="1"/>
  <c r="S349" i="1"/>
  <c r="T349" i="1" s="1"/>
  <c r="R349" i="1"/>
  <c r="BV348" i="1"/>
  <c r="BU348" i="1"/>
  <c r="BT348" i="1"/>
  <c r="BS348" i="1"/>
  <c r="BR348" i="1"/>
  <c r="BP348" i="1"/>
  <c r="BA348" i="1"/>
  <c r="AE348" i="1"/>
  <c r="AA348" i="1"/>
  <c r="AB348" i="1" s="1"/>
  <c r="AC348" i="1" s="1"/>
  <c r="Y348" i="1"/>
  <c r="Z348" i="1" s="1"/>
  <c r="U348" i="1"/>
  <c r="S348" i="1"/>
  <c r="T348" i="1" s="1"/>
  <c r="R348" i="1"/>
  <c r="BV347" i="1"/>
  <c r="BU347" i="1"/>
  <c r="BT347" i="1"/>
  <c r="BS347" i="1"/>
  <c r="BR347" i="1"/>
  <c r="BP347" i="1"/>
  <c r="BA347" i="1"/>
  <c r="AE347" i="1"/>
  <c r="AA347" i="1"/>
  <c r="AB347" i="1" s="1"/>
  <c r="AC347" i="1" s="1"/>
  <c r="Y347" i="1"/>
  <c r="Z347" i="1" s="1"/>
  <c r="U347" i="1"/>
  <c r="S347" i="1"/>
  <c r="T347" i="1" s="1"/>
  <c r="R347" i="1"/>
  <c r="BV346" i="1"/>
  <c r="BU346" i="1"/>
  <c r="BT346" i="1"/>
  <c r="BS346" i="1"/>
  <c r="BR346" i="1"/>
  <c r="BP346" i="1"/>
  <c r="BA346" i="1"/>
  <c r="AE346" i="1"/>
  <c r="AA346" i="1"/>
  <c r="AB346" i="1" s="1"/>
  <c r="AC346" i="1" s="1"/>
  <c r="Y346" i="1"/>
  <c r="Z346" i="1" s="1"/>
  <c r="U346" i="1"/>
  <c r="S346" i="1"/>
  <c r="T346" i="1" s="1"/>
  <c r="R346" i="1"/>
  <c r="BV345" i="1"/>
  <c r="BU345" i="1"/>
  <c r="BT345" i="1"/>
  <c r="BS345" i="1"/>
  <c r="BR345" i="1"/>
  <c r="BP345" i="1"/>
  <c r="BA345" i="1"/>
  <c r="AE345" i="1"/>
  <c r="AA345" i="1"/>
  <c r="AB345" i="1" s="1"/>
  <c r="AC345" i="1" s="1"/>
  <c r="Y345" i="1"/>
  <c r="Z345" i="1" s="1"/>
  <c r="U345" i="1"/>
  <c r="S345" i="1"/>
  <c r="T345" i="1" s="1"/>
  <c r="R345" i="1"/>
  <c r="BV344" i="1"/>
  <c r="BU344" i="1"/>
  <c r="BT344" i="1"/>
  <c r="BS344" i="1"/>
  <c r="BR344" i="1"/>
  <c r="BP344" i="1"/>
  <c r="BA344" i="1"/>
  <c r="AE344" i="1"/>
  <c r="AA344" i="1"/>
  <c r="AB344" i="1" s="1"/>
  <c r="AC344" i="1" s="1"/>
  <c r="BI344" i="1" s="1"/>
  <c r="BI345" i="1" s="1"/>
  <c r="BI346" i="1" s="1"/>
  <c r="BI347" i="1" s="1"/>
  <c r="BI348" i="1" s="1"/>
  <c r="BI349" i="1" s="1"/>
  <c r="BI350" i="1" s="1"/>
  <c r="BI351" i="1" s="1"/>
  <c r="BI352" i="1" s="1"/>
  <c r="BI353" i="1" s="1"/>
  <c r="BI354" i="1" s="1"/>
  <c r="BI355" i="1" s="1"/>
  <c r="BI356" i="1" s="1"/>
  <c r="BI357" i="1" s="1"/>
  <c r="BI358" i="1" s="1"/>
  <c r="BI359" i="1" s="1"/>
  <c r="BI360" i="1" s="1"/>
  <c r="BI361" i="1" s="1"/>
  <c r="BI362" i="1" s="1"/>
  <c r="BI363" i="1" s="1"/>
  <c r="Y344" i="1"/>
  <c r="Z344" i="1" s="1"/>
  <c r="U344" i="1"/>
  <c r="S344" i="1"/>
  <c r="T344" i="1" s="1"/>
  <c r="R344" i="1"/>
  <c r="BV343" i="1"/>
  <c r="BU343" i="1"/>
  <c r="BT343" i="1"/>
  <c r="BS343" i="1"/>
  <c r="BR343" i="1"/>
  <c r="BP343" i="1"/>
  <c r="BA343" i="1"/>
  <c r="AE343" i="1"/>
  <c r="AA343" i="1"/>
  <c r="AB343" i="1" s="1"/>
  <c r="AC343" i="1" s="1"/>
  <c r="Y343" i="1"/>
  <c r="Z343" i="1" s="1"/>
  <c r="U343" i="1"/>
  <c r="S343" i="1"/>
  <c r="T343" i="1" s="1"/>
  <c r="R343" i="1"/>
  <c r="BV342" i="1"/>
  <c r="BU342" i="1"/>
  <c r="BT342" i="1"/>
  <c r="BS342" i="1"/>
  <c r="BR342" i="1"/>
  <c r="BP342" i="1"/>
  <c r="BA342" i="1"/>
  <c r="AE342" i="1"/>
  <c r="AA342" i="1"/>
  <c r="AB342" i="1" s="1"/>
  <c r="AC342" i="1" s="1"/>
  <c r="Y342" i="1"/>
  <c r="Z342" i="1" s="1"/>
  <c r="U342" i="1"/>
  <c r="S342" i="1"/>
  <c r="T342" i="1" s="1"/>
  <c r="R342" i="1"/>
  <c r="BV341" i="1"/>
  <c r="BU341" i="1"/>
  <c r="BT341" i="1"/>
  <c r="BS341" i="1"/>
  <c r="BR341" i="1"/>
  <c r="BP341" i="1"/>
  <c r="BA341" i="1"/>
  <c r="AE341" i="1"/>
  <c r="AA341" i="1"/>
  <c r="AB341" i="1" s="1"/>
  <c r="AC341" i="1" s="1"/>
  <c r="Y341" i="1"/>
  <c r="Z341" i="1" s="1"/>
  <c r="U341" i="1"/>
  <c r="S341" i="1"/>
  <c r="T341" i="1" s="1"/>
  <c r="R341" i="1"/>
  <c r="BV340" i="1"/>
  <c r="BU340" i="1"/>
  <c r="BT340" i="1"/>
  <c r="BS340" i="1"/>
  <c r="BR340" i="1"/>
  <c r="BP340" i="1"/>
  <c r="BA340" i="1"/>
  <c r="AE340" i="1"/>
  <c r="AA340" i="1"/>
  <c r="AB340" i="1" s="1"/>
  <c r="AC340" i="1" s="1"/>
  <c r="Y340" i="1"/>
  <c r="Z340" i="1" s="1"/>
  <c r="U340" i="1"/>
  <c r="S340" i="1"/>
  <c r="T340" i="1" s="1"/>
  <c r="R340" i="1"/>
  <c r="BV339" i="1"/>
  <c r="BU339" i="1"/>
  <c r="BT339" i="1"/>
  <c r="BS339" i="1"/>
  <c r="BR339" i="1"/>
  <c r="BP339" i="1"/>
  <c r="BA339" i="1"/>
  <c r="AE339" i="1"/>
  <c r="AA339" i="1"/>
  <c r="AB339" i="1" s="1"/>
  <c r="AC339" i="1" s="1"/>
  <c r="Y339" i="1"/>
  <c r="Z339" i="1" s="1"/>
  <c r="U339" i="1"/>
  <c r="S339" i="1"/>
  <c r="T339" i="1" s="1"/>
  <c r="R339" i="1"/>
  <c r="BV338" i="1"/>
  <c r="BU338" i="1"/>
  <c r="BT338" i="1"/>
  <c r="BS338" i="1"/>
  <c r="BR338" i="1"/>
  <c r="BP338" i="1"/>
  <c r="BA338" i="1"/>
  <c r="AE338" i="1"/>
  <c r="AA338" i="1"/>
  <c r="AB338" i="1" s="1"/>
  <c r="AC338" i="1" s="1"/>
  <c r="Y338" i="1"/>
  <c r="Z338" i="1" s="1"/>
  <c r="U338" i="1"/>
  <c r="S338" i="1"/>
  <c r="T338" i="1" s="1"/>
  <c r="R338" i="1"/>
  <c r="BV337" i="1"/>
  <c r="BU337" i="1"/>
  <c r="BT337" i="1"/>
  <c r="BS337" i="1"/>
  <c r="BR337" i="1"/>
  <c r="BP337" i="1"/>
  <c r="BA337" i="1"/>
  <c r="AE337" i="1"/>
  <c r="AA337" i="1"/>
  <c r="AB337" i="1" s="1"/>
  <c r="AC337" i="1" s="1"/>
  <c r="Y337" i="1"/>
  <c r="Z337" i="1" s="1"/>
  <c r="U337" i="1"/>
  <c r="S337" i="1"/>
  <c r="T337" i="1" s="1"/>
  <c r="R337" i="1"/>
  <c r="BV336" i="1"/>
  <c r="BU336" i="1"/>
  <c r="BT336" i="1"/>
  <c r="BS336" i="1"/>
  <c r="BR336" i="1"/>
  <c r="BP336" i="1"/>
  <c r="BA336" i="1"/>
  <c r="AE336" i="1"/>
  <c r="AA336" i="1"/>
  <c r="AB336" i="1" s="1"/>
  <c r="AC336" i="1" s="1"/>
  <c r="Y336" i="1"/>
  <c r="Z336" i="1" s="1"/>
  <c r="U336" i="1"/>
  <c r="S336" i="1"/>
  <c r="T336" i="1" s="1"/>
  <c r="R336" i="1"/>
  <c r="BV335" i="1"/>
  <c r="BU335" i="1"/>
  <c r="BT335" i="1"/>
  <c r="BS335" i="1"/>
  <c r="BR335" i="1"/>
  <c r="BP335" i="1"/>
  <c r="BA335" i="1"/>
  <c r="AE335" i="1"/>
  <c r="AA335" i="1"/>
  <c r="AB335" i="1" s="1"/>
  <c r="AC335" i="1" s="1"/>
  <c r="Y335" i="1"/>
  <c r="Z335" i="1" s="1"/>
  <c r="U335" i="1"/>
  <c r="S335" i="1"/>
  <c r="T335" i="1" s="1"/>
  <c r="R335" i="1"/>
  <c r="BV334" i="1"/>
  <c r="BU334" i="1"/>
  <c r="BT334" i="1"/>
  <c r="BS334" i="1"/>
  <c r="BR334" i="1"/>
  <c r="BP334" i="1"/>
  <c r="BA334" i="1"/>
  <c r="AE334" i="1"/>
  <c r="AA334" i="1"/>
  <c r="AB334" i="1" s="1"/>
  <c r="AC334" i="1" s="1"/>
  <c r="Y334" i="1"/>
  <c r="Z334" i="1" s="1"/>
  <c r="U334" i="1"/>
  <c r="S334" i="1"/>
  <c r="T334" i="1" s="1"/>
  <c r="R334" i="1"/>
  <c r="BV333" i="1"/>
  <c r="BU333" i="1"/>
  <c r="BT333" i="1"/>
  <c r="BS333" i="1"/>
  <c r="BR333" i="1"/>
  <c r="BP333" i="1"/>
  <c r="BA333" i="1"/>
  <c r="AE333" i="1"/>
  <c r="AA333" i="1"/>
  <c r="AB333" i="1" s="1"/>
  <c r="AC333" i="1" s="1"/>
  <c r="Y333" i="1"/>
  <c r="Z333" i="1" s="1"/>
  <c r="U333" i="1"/>
  <c r="S333" i="1"/>
  <c r="T333" i="1" s="1"/>
  <c r="R333" i="1"/>
  <c r="BV332" i="1"/>
  <c r="BU332" i="1"/>
  <c r="BT332" i="1"/>
  <c r="BS332" i="1"/>
  <c r="BR332" i="1"/>
  <c r="BP332" i="1"/>
  <c r="BA332" i="1"/>
  <c r="AE332" i="1"/>
  <c r="AA332" i="1"/>
  <c r="AB332" i="1" s="1"/>
  <c r="AC332" i="1" s="1"/>
  <c r="Y332" i="1"/>
  <c r="Z332" i="1" s="1"/>
  <c r="U332" i="1"/>
  <c r="S332" i="1"/>
  <c r="T332" i="1" s="1"/>
  <c r="R332" i="1"/>
  <c r="BV331" i="1"/>
  <c r="BU331" i="1"/>
  <c r="BT331" i="1"/>
  <c r="BS331" i="1"/>
  <c r="BR331" i="1"/>
  <c r="BP331" i="1"/>
  <c r="BA331" i="1"/>
  <c r="AE331" i="1"/>
  <c r="AA331" i="1"/>
  <c r="AB331" i="1" s="1"/>
  <c r="AC331" i="1" s="1"/>
  <c r="Y331" i="1"/>
  <c r="Z331" i="1" s="1"/>
  <c r="L331" i="1"/>
  <c r="K331" i="1"/>
  <c r="BV330" i="1"/>
  <c r="BU330" i="1"/>
  <c r="BT330" i="1"/>
  <c r="BS330" i="1"/>
  <c r="BR330" i="1"/>
  <c r="BP330" i="1"/>
  <c r="BA330" i="1"/>
  <c r="AE330" i="1"/>
  <c r="AA330" i="1"/>
  <c r="AB330" i="1" s="1"/>
  <c r="AC330" i="1" s="1"/>
  <c r="Y330" i="1"/>
  <c r="Z330" i="1" s="1"/>
  <c r="U330" i="1"/>
  <c r="S330" i="1"/>
  <c r="T330" i="1" s="1"/>
  <c r="R330" i="1"/>
  <c r="BV329" i="1"/>
  <c r="BU329" i="1"/>
  <c r="BT329" i="1"/>
  <c r="BS329" i="1"/>
  <c r="BR329" i="1"/>
  <c r="BP329" i="1"/>
  <c r="BA329" i="1"/>
  <c r="AE329" i="1"/>
  <c r="AA329" i="1"/>
  <c r="AB329" i="1" s="1"/>
  <c r="AC329" i="1" s="1"/>
  <c r="Y329" i="1"/>
  <c r="Z329" i="1" s="1"/>
  <c r="U329" i="1"/>
  <c r="S329" i="1"/>
  <c r="T329" i="1" s="1"/>
  <c r="R329" i="1"/>
  <c r="BV328" i="1"/>
  <c r="BU328" i="1"/>
  <c r="BT328" i="1"/>
  <c r="BS328" i="1"/>
  <c r="BR328" i="1"/>
  <c r="BP328" i="1"/>
  <c r="BA328" i="1"/>
  <c r="AE328" i="1"/>
  <c r="AA328" i="1"/>
  <c r="AB328" i="1" s="1"/>
  <c r="AC328" i="1" s="1"/>
  <c r="Y328" i="1"/>
  <c r="Z328" i="1" s="1"/>
  <c r="U328" i="1"/>
  <c r="S328" i="1"/>
  <c r="T328" i="1" s="1"/>
  <c r="R328" i="1"/>
  <c r="BV327" i="1"/>
  <c r="BU327" i="1"/>
  <c r="BT327" i="1"/>
  <c r="BS327" i="1"/>
  <c r="BR327" i="1"/>
  <c r="BP327" i="1"/>
  <c r="BA327" i="1"/>
  <c r="AE327" i="1"/>
  <c r="AA327" i="1"/>
  <c r="AB327" i="1" s="1"/>
  <c r="AC327" i="1" s="1"/>
  <c r="Y327" i="1"/>
  <c r="Z327" i="1" s="1"/>
  <c r="U327" i="1"/>
  <c r="S327" i="1"/>
  <c r="T327" i="1" s="1"/>
  <c r="R327" i="1"/>
  <c r="BV326" i="1"/>
  <c r="BU326" i="1"/>
  <c r="BT326" i="1"/>
  <c r="BS326" i="1"/>
  <c r="BR326" i="1"/>
  <c r="BP326" i="1"/>
  <c r="BA326" i="1"/>
  <c r="AE326" i="1"/>
  <c r="AA326" i="1"/>
  <c r="AB326" i="1" s="1"/>
  <c r="AC326" i="1" s="1"/>
  <c r="Y326" i="1"/>
  <c r="Z326" i="1" s="1"/>
  <c r="U326" i="1"/>
  <c r="S326" i="1"/>
  <c r="T326" i="1" s="1"/>
  <c r="R326" i="1"/>
  <c r="BV325" i="1"/>
  <c r="BU325" i="1"/>
  <c r="BT325" i="1"/>
  <c r="BS325" i="1"/>
  <c r="BR325" i="1"/>
  <c r="BP325" i="1"/>
  <c r="BA325" i="1"/>
  <c r="AE325" i="1"/>
  <c r="AA325" i="1"/>
  <c r="AB325" i="1" s="1"/>
  <c r="AC325" i="1" s="1"/>
  <c r="Y325" i="1"/>
  <c r="Z325" i="1" s="1"/>
  <c r="U325" i="1"/>
  <c r="S325" i="1"/>
  <c r="T325" i="1" s="1"/>
  <c r="R325" i="1"/>
  <c r="BV324" i="1"/>
  <c r="BU324" i="1"/>
  <c r="BT324" i="1"/>
  <c r="BS324" i="1"/>
  <c r="BR324" i="1"/>
  <c r="BP324" i="1"/>
  <c r="BA324" i="1"/>
  <c r="AE324" i="1"/>
  <c r="AA324" i="1"/>
  <c r="AB324" i="1" s="1"/>
  <c r="AC324" i="1" s="1"/>
  <c r="Y324" i="1"/>
  <c r="Z324" i="1" s="1"/>
  <c r="U324" i="1"/>
  <c r="S324" i="1"/>
  <c r="T324" i="1" s="1"/>
  <c r="R324" i="1"/>
  <c r="BV323" i="1"/>
  <c r="BU323" i="1"/>
  <c r="BT323" i="1"/>
  <c r="BS323" i="1"/>
  <c r="BR323" i="1"/>
  <c r="BP323" i="1"/>
  <c r="BA323" i="1"/>
  <c r="AE323" i="1"/>
  <c r="AA323" i="1"/>
  <c r="AB323" i="1" s="1"/>
  <c r="AC323" i="1" s="1"/>
  <c r="Y323" i="1"/>
  <c r="Z323" i="1" s="1"/>
  <c r="U323" i="1"/>
  <c r="S323" i="1"/>
  <c r="T323" i="1" s="1"/>
  <c r="R323" i="1"/>
  <c r="BV322" i="1"/>
  <c r="BU322" i="1"/>
  <c r="BT322" i="1"/>
  <c r="BS322" i="1"/>
  <c r="BR322" i="1"/>
  <c r="BP322" i="1"/>
  <c r="BA322" i="1"/>
  <c r="AE322" i="1"/>
  <c r="AA322" i="1"/>
  <c r="AB322" i="1" s="1"/>
  <c r="AC322" i="1" s="1"/>
  <c r="Y322" i="1"/>
  <c r="Z322" i="1" s="1"/>
  <c r="U322" i="1"/>
  <c r="S322" i="1"/>
  <c r="T322" i="1" s="1"/>
  <c r="R322" i="1"/>
  <c r="BV321" i="1"/>
  <c r="BU321" i="1"/>
  <c r="BT321" i="1"/>
  <c r="BS321" i="1"/>
  <c r="BR321" i="1"/>
  <c r="BP321" i="1"/>
  <c r="BA321" i="1"/>
  <c r="AE321" i="1"/>
  <c r="AA321" i="1"/>
  <c r="AB321" i="1" s="1"/>
  <c r="AC321" i="1" s="1"/>
  <c r="Y321" i="1"/>
  <c r="Z321" i="1" s="1"/>
  <c r="U321" i="1"/>
  <c r="S321" i="1"/>
  <c r="T321" i="1" s="1"/>
  <c r="R321" i="1"/>
  <c r="BV320" i="1"/>
  <c r="BU320" i="1"/>
  <c r="BT320" i="1"/>
  <c r="BS320" i="1"/>
  <c r="BR320" i="1"/>
  <c r="BP320" i="1"/>
  <c r="BA320" i="1"/>
  <c r="AE320" i="1"/>
  <c r="AA320" i="1"/>
  <c r="AB320" i="1" s="1"/>
  <c r="AC320" i="1" s="1"/>
  <c r="Y320" i="1"/>
  <c r="Z320" i="1" s="1"/>
  <c r="U320" i="1"/>
  <c r="S320" i="1"/>
  <c r="T320" i="1" s="1"/>
  <c r="R320" i="1"/>
  <c r="BV319" i="1"/>
  <c r="BU319" i="1"/>
  <c r="BT319" i="1"/>
  <c r="BS319" i="1"/>
  <c r="BR319" i="1"/>
  <c r="BP319" i="1"/>
  <c r="BA319" i="1"/>
  <c r="AE319" i="1"/>
  <c r="AA319" i="1"/>
  <c r="AB319" i="1" s="1"/>
  <c r="AC319" i="1" s="1"/>
  <c r="Y319" i="1"/>
  <c r="Z319" i="1" s="1"/>
  <c r="U319" i="1"/>
  <c r="S319" i="1"/>
  <c r="T319" i="1" s="1"/>
  <c r="R319" i="1"/>
  <c r="BV318" i="1"/>
  <c r="BU318" i="1"/>
  <c r="BT318" i="1"/>
  <c r="BS318" i="1"/>
  <c r="BR318" i="1"/>
  <c r="BP318" i="1"/>
  <c r="BA318" i="1"/>
  <c r="AE318" i="1"/>
  <c r="AA318" i="1"/>
  <c r="AB318" i="1" s="1"/>
  <c r="AC318" i="1" s="1"/>
  <c r="Y318" i="1"/>
  <c r="Z318" i="1" s="1"/>
  <c r="U318" i="1"/>
  <c r="S318" i="1"/>
  <c r="T318" i="1" s="1"/>
  <c r="R318" i="1"/>
  <c r="BV317" i="1"/>
  <c r="BU317" i="1"/>
  <c r="BT317" i="1"/>
  <c r="BS317" i="1"/>
  <c r="BR317" i="1"/>
  <c r="BP317" i="1"/>
  <c r="BA317" i="1"/>
  <c r="AE317" i="1"/>
  <c r="AA317" i="1"/>
  <c r="AB317" i="1" s="1"/>
  <c r="AC317" i="1" s="1"/>
  <c r="Y317" i="1"/>
  <c r="Z317" i="1" s="1"/>
  <c r="U317" i="1"/>
  <c r="S317" i="1"/>
  <c r="T317" i="1" s="1"/>
  <c r="R317" i="1"/>
  <c r="BV316" i="1"/>
  <c r="BU316" i="1"/>
  <c r="BT316" i="1"/>
  <c r="BS316" i="1"/>
  <c r="BR316" i="1"/>
  <c r="BP316" i="1"/>
  <c r="BA316" i="1"/>
  <c r="AE316" i="1"/>
  <c r="AA316" i="1"/>
  <c r="AB316" i="1" s="1"/>
  <c r="AC316" i="1" s="1"/>
  <c r="Y316" i="1"/>
  <c r="Z316" i="1" s="1"/>
  <c r="U316" i="1"/>
  <c r="S316" i="1"/>
  <c r="T316" i="1" s="1"/>
  <c r="R316" i="1"/>
  <c r="BV315" i="1"/>
  <c r="BU315" i="1"/>
  <c r="BT315" i="1"/>
  <c r="BS315" i="1"/>
  <c r="BR315" i="1"/>
  <c r="BP315" i="1"/>
  <c r="BA315" i="1"/>
  <c r="AE315" i="1"/>
  <c r="AA315" i="1"/>
  <c r="AB315" i="1" s="1"/>
  <c r="AC315" i="1" s="1"/>
  <c r="Y315" i="1"/>
  <c r="Z315" i="1" s="1"/>
  <c r="U315" i="1"/>
  <c r="S315" i="1"/>
  <c r="T315" i="1" s="1"/>
  <c r="R315" i="1"/>
  <c r="BV314" i="1"/>
  <c r="BU314" i="1"/>
  <c r="BT314" i="1"/>
  <c r="BS314" i="1"/>
  <c r="BR314" i="1"/>
  <c r="BP314" i="1"/>
  <c r="BA314" i="1"/>
  <c r="AE314" i="1"/>
  <c r="AA314" i="1"/>
  <c r="AB314" i="1" s="1"/>
  <c r="AC314" i="1" s="1"/>
  <c r="Y314" i="1"/>
  <c r="Z314" i="1" s="1"/>
  <c r="U314" i="1"/>
  <c r="S314" i="1"/>
  <c r="T314" i="1" s="1"/>
  <c r="R314" i="1"/>
  <c r="BV313" i="1"/>
  <c r="BU313" i="1"/>
  <c r="BT313" i="1"/>
  <c r="BS313" i="1"/>
  <c r="BR313" i="1"/>
  <c r="BP313" i="1"/>
  <c r="BA313" i="1"/>
  <c r="AE313" i="1"/>
  <c r="AA313" i="1"/>
  <c r="AB313" i="1" s="1"/>
  <c r="AC313" i="1" s="1"/>
  <c r="Y313" i="1"/>
  <c r="Z313" i="1" s="1"/>
  <c r="U313" i="1"/>
  <c r="S313" i="1"/>
  <c r="T313" i="1" s="1"/>
  <c r="R313" i="1"/>
  <c r="BV312" i="1"/>
  <c r="BU312" i="1"/>
  <c r="BT312" i="1"/>
  <c r="BS312" i="1"/>
  <c r="BR312" i="1"/>
  <c r="BP312" i="1"/>
  <c r="BA312" i="1"/>
  <c r="AE312" i="1"/>
  <c r="AA312" i="1"/>
  <c r="AB312" i="1" s="1"/>
  <c r="AC312" i="1" s="1"/>
  <c r="Y312" i="1"/>
  <c r="Z312" i="1" s="1"/>
  <c r="U312" i="1"/>
  <c r="S312" i="1"/>
  <c r="T312" i="1" s="1"/>
  <c r="R312" i="1"/>
  <c r="BV311" i="1"/>
  <c r="BU311" i="1"/>
  <c r="BT311" i="1"/>
  <c r="BS311" i="1"/>
  <c r="BR311" i="1"/>
  <c r="BP311" i="1"/>
  <c r="BA311" i="1"/>
  <c r="AE311" i="1"/>
  <c r="AA311" i="1"/>
  <c r="AB311" i="1" s="1"/>
  <c r="AC311" i="1" s="1"/>
  <c r="Y311" i="1"/>
  <c r="Z311" i="1" s="1"/>
  <c r="U311" i="1"/>
  <c r="S311" i="1"/>
  <c r="T311" i="1" s="1"/>
  <c r="R311" i="1"/>
  <c r="BV310" i="1"/>
  <c r="BU310" i="1"/>
  <c r="BT310" i="1"/>
  <c r="BS310" i="1"/>
  <c r="BR310" i="1"/>
  <c r="BP310" i="1"/>
  <c r="BA310" i="1"/>
  <c r="AE310" i="1"/>
  <c r="AA310" i="1"/>
  <c r="AB310" i="1" s="1"/>
  <c r="AC310" i="1" s="1"/>
  <c r="Y310" i="1"/>
  <c r="Z310" i="1" s="1"/>
  <c r="U310" i="1"/>
  <c r="S310" i="1"/>
  <c r="T310" i="1" s="1"/>
  <c r="R310" i="1"/>
  <c r="BV309" i="1"/>
  <c r="BU309" i="1"/>
  <c r="BT309" i="1"/>
  <c r="BS309" i="1"/>
  <c r="BR309" i="1"/>
  <c r="BP309" i="1"/>
  <c r="BA309" i="1"/>
  <c r="AE309" i="1"/>
  <c r="AA309" i="1"/>
  <c r="AB309" i="1" s="1"/>
  <c r="AC309" i="1" s="1"/>
  <c r="Y309" i="1"/>
  <c r="Z309" i="1" s="1"/>
  <c r="U309" i="1"/>
  <c r="S309" i="1"/>
  <c r="T309" i="1" s="1"/>
  <c r="R309" i="1"/>
  <c r="BV308" i="1"/>
  <c r="BU308" i="1"/>
  <c r="BT308" i="1"/>
  <c r="BS308" i="1"/>
  <c r="BR308" i="1"/>
  <c r="BP308" i="1"/>
  <c r="BA308" i="1"/>
  <c r="AI308" i="1"/>
  <c r="AE308" i="1"/>
  <c r="AA308" i="1"/>
  <c r="AB308" i="1" s="1"/>
  <c r="AC308" i="1" s="1"/>
  <c r="Y308" i="1"/>
  <c r="Z308" i="1" s="1"/>
  <c r="U308" i="1"/>
  <c r="S308" i="1"/>
  <c r="T308" i="1" s="1"/>
  <c r="R308" i="1"/>
  <c r="BV307" i="1"/>
  <c r="BU307" i="1"/>
  <c r="BT307" i="1"/>
  <c r="BS307" i="1"/>
  <c r="BR307" i="1"/>
  <c r="BP307" i="1"/>
  <c r="BA307" i="1"/>
  <c r="AE307" i="1"/>
  <c r="AA307" i="1"/>
  <c r="AB307" i="1" s="1"/>
  <c r="AC307" i="1" s="1"/>
  <c r="Y307" i="1"/>
  <c r="Z307" i="1" s="1"/>
  <c r="U307" i="1"/>
  <c r="S307" i="1"/>
  <c r="T307" i="1" s="1"/>
  <c r="R307" i="1"/>
  <c r="BV306" i="1"/>
  <c r="BU306" i="1"/>
  <c r="BT306" i="1"/>
  <c r="BS306" i="1"/>
  <c r="BR306" i="1"/>
  <c r="BP306" i="1"/>
  <c r="BA306" i="1"/>
  <c r="AE306" i="1"/>
  <c r="AA306" i="1"/>
  <c r="AB306" i="1" s="1"/>
  <c r="AC306" i="1" s="1"/>
  <c r="Y306" i="1"/>
  <c r="Z306" i="1" s="1"/>
  <c r="U306" i="1"/>
  <c r="S306" i="1"/>
  <c r="T306" i="1" s="1"/>
  <c r="R306" i="1"/>
  <c r="BV305" i="1"/>
  <c r="BU305" i="1"/>
  <c r="BT305" i="1"/>
  <c r="BS305" i="1"/>
  <c r="BR305" i="1"/>
  <c r="BP305" i="1"/>
  <c r="BA305" i="1"/>
  <c r="AE305" i="1"/>
  <c r="AA305" i="1"/>
  <c r="AB305" i="1" s="1"/>
  <c r="AC305" i="1" s="1"/>
  <c r="BI305" i="1" s="1"/>
  <c r="BI306" i="1" s="1"/>
  <c r="BI307" i="1" s="1"/>
  <c r="BI308" i="1" s="1"/>
  <c r="BI309" i="1" s="1"/>
  <c r="BI310" i="1" s="1"/>
  <c r="BI311" i="1" s="1"/>
  <c r="BI312" i="1" s="1"/>
  <c r="BI313" i="1" s="1"/>
  <c r="BI314" i="1" s="1"/>
  <c r="BI315" i="1" s="1"/>
  <c r="BI316" i="1" s="1"/>
  <c r="BI317" i="1" s="1"/>
  <c r="BI318" i="1" s="1"/>
  <c r="BI319" i="1" s="1"/>
  <c r="BI320" i="1" s="1"/>
  <c r="BI321" i="1" s="1"/>
  <c r="BI322" i="1" s="1"/>
  <c r="BI323" i="1" s="1"/>
  <c r="BI324" i="1" s="1"/>
  <c r="BI325" i="1" s="1"/>
  <c r="BI326" i="1" s="1"/>
  <c r="BI327" i="1" s="1"/>
  <c r="BI328" i="1" s="1"/>
  <c r="BI329" i="1" s="1"/>
  <c r="BI330" i="1" s="1"/>
  <c r="BI331" i="1" s="1"/>
  <c r="BI332" i="1" s="1"/>
  <c r="BI333" i="1" s="1"/>
  <c r="BI334" i="1" s="1"/>
  <c r="BI335" i="1" s="1"/>
  <c r="BI336" i="1" s="1"/>
  <c r="BI337" i="1" s="1"/>
  <c r="BI338" i="1" s="1"/>
  <c r="BI339" i="1" s="1"/>
  <c r="BI340" i="1" s="1"/>
  <c r="BI341" i="1" s="1"/>
  <c r="BI342" i="1" s="1"/>
  <c r="BI343" i="1" s="1"/>
  <c r="Y305" i="1"/>
  <c r="Z305" i="1" s="1"/>
  <c r="U305" i="1"/>
  <c r="S305" i="1"/>
  <c r="T305" i="1" s="1"/>
  <c r="R305" i="1"/>
  <c r="BV304" i="1"/>
  <c r="BU304" i="1"/>
  <c r="BT304" i="1"/>
  <c r="BS304" i="1"/>
  <c r="BR304" i="1"/>
  <c r="BP304" i="1"/>
  <c r="BA304" i="1"/>
  <c r="AE304" i="1"/>
  <c r="AA304" i="1"/>
  <c r="AB304" i="1" s="1"/>
  <c r="AC304" i="1" s="1"/>
  <c r="Y304" i="1"/>
  <c r="Z304" i="1" s="1"/>
  <c r="U304" i="1"/>
  <c r="S304" i="1"/>
  <c r="T304" i="1" s="1"/>
  <c r="R304" i="1"/>
  <c r="BV303" i="1"/>
  <c r="BU303" i="1"/>
  <c r="BT303" i="1"/>
  <c r="BS303" i="1"/>
  <c r="BR303" i="1"/>
  <c r="BP303" i="1"/>
  <c r="BA303" i="1"/>
  <c r="AE303" i="1"/>
  <c r="AA303" i="1"/>
  <c r="AB303" i="1" s="1"/>
  <c r="AC303" i="1" s="1"/>
  <c r="Y303" i="1"/>
  <c r="Z303" i="1" s="1"/>
  <c r="U303" i="1"/>
  <c r="S303" i="1"/>
  <c r="T303" i="1" s="1"/>
  <c r="R303" i="1"/>
  <c r="BV302" i="1"/>
  <c r="BU302" i="1"/>
  <c r="BT302" i="1"/>
  <c r="BS302" i="1"/>
  <c r="BR302" i="1"/>
  <c r="BP302" i="1"/>
  <c r="BA302" i="1"/>
  <c r="AE302" i="1"/>
  <c r="AA302" i="1"/>
  <c r="AB302" i="1" s="1"/>
  <c r="AC302" i="1" s="1"/>
  <c r="Y302" i="1"/>
  <c r="Z302" i="1" s="1"/>
  <c r="U302" i="1"/>
  <c r="S302" i="1"/>
  <c r="T302" i="1" s="1"/>
  <c r="R302" i="1"/>
  <c r="BV301" i="1"/>
  <c r="BU301" i="1"/>
  <c r="BT301" i="1"/>
  <c r="BS301" i="1"/>
  <c r="BR301" i="1"/>
  <c r="BP301" i="1"/>
  <c r="BA301" i="1"/>
  <c r="AE301" i="1"/>
  <c r="AA301" i="1"/>
  <c r="AB301" i="1" s="1"/>
  <c r="AC301" i="1" s="1"/>
  <c r="Y301" i="1"/>
  <c r="Z301" i="1" s="1"/>
  <c r="U301" i="1"/>
  <c r="S301" i="1"/>
  <c r="T301" i="1" s="1"/>
  <c r="R301" i="1"/>
  <c r="BV300" i="1"/>
  <c r="BU300" i="1"/>
  <c r="BT300" i="1"/>
  <c r="BS300" i="1"/>
  <c r="BR300" i="1"/>
  <c r="BP300" i="1"/>
  <c r="BA300" i="1"/>
  <c r="AE300" i="1"/>
  <c r="AA300" i="1"/>
  <c r="AB300" i="1" s="1"/>
  <c r="AC300" i="1" s="1"/>
  <c r="Y300" i="1"/>
  <c r="Z300" i="1" s="1"/>
  <c r="U300" i="1"/>
  <c r="S300" i="1"/>
  <c r="T300" i="1" s="1"/>
  <c r="R300" i="1"/>
  <c r="BV299" i="1"/>
  <c r="BU299" i="1"/>
  <c r="BT299" i="1"/>
  <c r="BS299" i="1"/>
  <c r="BR299" i="1"/>
  <c r="BP299" i="1"/>
  <c r="BA299" i="1"/>
  <c r="AE299" i="1"/>
  <c r="AA299" i="1"/>
  <c r="AB299" i="1" s="1"/>
  <c r="AC299" i="1" s="1"/>
  <c r="Y299" i="1"/>
  <c r="Z299" i="1" s="1"/>
  <c r="U299" i="1"/>
  <c r="S299" i="1"/>
  <c r="T299" i="1" s="1"/>
  <c r="R299" i="1"/>
  <c r="BV298" i="1"/>
  <c r="BU298" i="1"/>
  <c r="BT298" i="1"/>
  <c r="BS298" i="1"/>
  <c r="BR298" i="1"/>
  <c r="BP298" i="1"/>
  <c r="BA298" i="1"/>
  <c r="AE298" i="1"/>
  <c r="AA298" i="1"/>
  <c r="AB298" i="1" s="1"/>
  <c r="AC298" i="1" s="1"/>
  <c r="Y298" i="1"/>
  <c r="Z298" i="1" s="1"/>
  <c r="U298" i="1"/>
  <c r="S298" i="1"/>
  <c r="T298" i="1" s="1"/>
  <c r="R298" i="1"/>
  <c r="BV297" i="1"/>
  <c r="BU297" i="1"/>
  <c r="BT297" i="1"/>
  <c r="BS297" i="1"/>
  <c r="BR297" i="1"/>
  <c r="BP297" i="1"/>
  <c r="BA297" i="1"/>
  <c r="AE297" i="1"/>
  <c r="AA297" i="1"/>
  <c r="AB297" i="1" s="1"/>
  <c r="AC297" i="1" s="1"/>
  <c r="Y297" i="1"/>
  <c r="Z297" i="1" s="1"/>
  <c r="U297" i="1"/>
  <c r="S297" i="1"/>
  <c r="T297" i="1" s="1"/>
  <c r="R297" i="1"/>
  <c r="BV296" i="1"/>
  <c r="BU296" i="1"/>
  <c r="BT296" i="1"/>
  <c r="BS296" i="1"/>
  <c r="BR296" i="1"/>
  <c r="BP296" i="1"/>
  <c r="BA296" i="1"/>
  <c r="AE296" i="1"/>
  <c r="AA296" i="1"/>
  <c r="AB296" i="1" s="1"/>
  <c r="AC296" i="1" s="1"/>
  <c r="Y296" i="1"/>
  <c r="Z296" i="1" s="1"/>
  <c r="U296" i="1"/>
  <c r="S296" i="1"/>
  <c r="T296" i="1" s="1"/>
  <c r="R296" i="1"/>
  <c r="BV295" i="1"/>
  <c r="BU295" i="1"/>
  <c r="BT295" i="1"/>
  <c r="BS295" i="1"/>
  <c r="BR295" i="1"/>
  <c r="BP295" i="1"/>
  <c r="BA295" i="1"/>
  <c r="AE295" i="1"/>
  <c r="AA295" i="1"/>
  <c r="AB295" i="1" s="1"/>
  <c r="AC295" i="1" s="1"/>
  <c r="Y295" i="1"/>
  <c r="Z295" i="1" s="1"/>
  <c r="U295" i="1"/>
  <c r="S295" i="1"/>
  <c r="T295" i="1" s="1"/>
  <c r="R295" i="1"/>
  <c r="BV294" i="1"/>
  <c r="BU294" i="1"/>
  <c r="BT294" i="1"/>
  <c r="BS294" i="1"/>
  <c r="BR294" i="1"/>
  <c r="BP294" i="1"/>
  <c r="BA294" i="1"/>
  <c r="AE294" i="1"/>
  <c r="AA294" i="1"/>
  <c r="AB294" i="1" s="1"/>
  <c r="AC294" i="1" s="1"/>
  <c r="Y294" i="1"/>
  <c r="Z294" i="1" s="1"/>
  <c r="U294" i="1"/>
  <c r="S294" i="1"/>
  <c r="T294" i="1" s="1"/>
  <c r="R294" i="1"/>
  <c r="BV293" i="1"/>
  <c r="BU293" i="1"/>
  <c r="BT293" i="1"/>
  <c r="BS293" i="1"/>
  <c r="BR293" i="1"/>
  <c r="BP293" i="1"/>
  <c r="BA293" i="1"/>
  <c r="AE293" i="1"/>
  <c r="AA293" i="1"/>
  <c r="AB293" i="1" s="1"/>
  <c r="AC293" i="1" s="1"/>
  <c r="Y293" i="1"/>
  <c r="Z293" i="1" s="1"/>
  <c r="U293" i="1"/>
  <c r="S293" i="1"/>
  <c r="T293" i="1" s="1"/>
  <c r="R293" i="1"/>
  <c r="BV292" i="1"/>
  <c r="BU292" i="1"/>
  <c r="BT292" i="1"/>
  <c r="BS292" i="1"/>
  <c r="BR292" i="1"/>
  <c r="BP292" i="1"/>
  <c r="BA292" i="1"/>
  <c r="AE292" i="1"/>
  <c r="AA292" i="1"/>
  <c r="AB292" i="1" s="1"/>
  <c r="AC292" i="1" s="1"/>
  <c r="Y292" i="1"/>
  <c r="Z292" i="1" s="1"/>
  <c r="U292" i="1"/>
  <c r="S292" i="1"/>
  <c r="T292" i="1" s="1"/>
  <c r="R292" i="1"/>
  <c r="BV291" i="1"/>
  <c r="BU291" i="1"/>
  <c r="BT291" i="1"/>
  <c r="BS291" i="1"/>
  <c r="BR291" i="1"/>
  <c r="BP291" i="1"/>
  <c r="BA291" i="1"/>
  <c r="AE291" i="1"/>
  <c r="AA291" i="1"/>
  <c r="AB291" i="1" s="1"/>
  <c r="AC291" i="1" s="1"/>
  <c r="Y291" i="1"/>
  <c r="Z291" i="1" s="1"/>
  <c r="U291" i="1"/>
  <c r="S291" i="1"/>
  <c r="T291" i="1" s="1"/>
  <c r="R291" i="1"/>
  <c r="BV290" i="1"/>
  <c r="BU290" i="1"/>
  <c r="BT290" i="1"/>
  <c r="BS290" i="1"/>
  <c r="BR290" i="1"/>
  <c r="BP290" i="1"/>
  <c r="BA290" i="1"/>
  <c r="AE290" i="1"/>
  <c r="AA290" i="1"/>
  <c r="AB290" i="1" s="1"/>
  <c r="AC290" i="1" s="1"/>
  <c r="Y290" i="1"/>
  <c r="Z290" i="1" s="1"/>
  <c r="U290" i="1"/>
  <c r="S290" i="1"/>
  <c r="T290" i="1" s="1"/>
  <c r="R290" i="1"/>
  <c r="BV289" i="1"/>
  <c r="BU289" i="1"/>
  <c r="BT289" i="1"/>
  <c r="BS289" i="1"/>
  <c r="BR289" i="1"/>
  <c r="BP289" i="1"/>
  <c r="BA289" i="1"/>
  <c r="AE289" i="1"/>
  <c r="AA289" i="1"/>
  <c r="AB289" i="1" s="1"/>
  <c r="AC289" i="1" s="1"/>
  <c r="Y289" i="1"/>
  <c r="Z289" i="1" s="1"/>
  <c r="U289" i="1"/>
  <c r="S289" i="1"/>
  <c r="T289" i="1" s="1"/>
  <c r="R289" i="1"/>
  <c r="BV288" i="1"/>
  <c r="BU288" i="1"/>
  <c r="BT288" i="1"/>
  <c r="BS288" i="1"/>
  <c r="BR288" i="1"/>
  <c r="BP288" i="1"/>
  <c r="BA288" i="1"/>
  <c r="AE288" i="1"/>
  <c r="AA288" i="1"/>
  <c r="AB288" i="1" s="1"/>
  <c r="AC288" i="1" s="1"/>
  <c r="Y288" i="1"/>
  <c r="Z288" i="1" s="1"/>
  <c r="U288" i="1"/>
  <c r="S288" i="1"/>
  <c r="T288" i="1" s="1"/>
  <c r="R288" i="1"/>
  <c r="BV287" i="1"/>
  <c r="BU287" i="1"/>
  <c r="BT287" i="1"/>
  <c r="BS287" i="1"/>
  <c r="BR287" i="1"/>
  <c r="BP287" i="1"/>
  <c r="BA287" i="1"/>
  <c r="AE287" i="1"/>
  <c r="AA287" i="1"/>
  <c r="AB287" i="1" s="1"/>
  <c r="AC287" i="1" s="1"/>
  <c r="Y287" i="1"/>
  <c r="Z287" i="1" s="1"/>
  <c r="U287" i="1"/>
  <c r="S287" i="1"/>
  <c r="T287" i="1" s="1"/>
  <c r="R287" i="1"/>
  <c r="BV286" i="1"/>
  <c r="BU286" i="1"/>
  <c r="BT286" i="1"/>
  <c r="BS286" i="1"/>
  <c r="BR286" i="1"/>
  <c r="BP286" i="1"/>
  <c r="BA286" i="1"/>
  <c r="AE286" i="1"/>
  <c r="AA286" i="1"/>
  <c r="AB286" i="1" s="1"/>
  <c r="AC286" i="1" s="1"/>
  <c r="Y286" i="1"/>
  <c r="Z286" i="1" s="1"/>
  <c r="U286" i="1"/>
  <c r="S286" i="1"/>
  <c r="T286" i="1" s="1"/>
  <c r="R286" i="1"/>
  <c r="BV285" i="1"/>
  <c r="BU285" i="1"/>
  <c r="BT285" i="1"/>
  <c r="BS285" i="1"/>
  <c r="BR285" i="1"/>
  <c r="BP285" i="1"/>
  <c r="BA285" i="1"/>
  <c r="AE285" i="1"/>
  <c r="AA285" i="1"/>
  <c r="AB285" i="1" s="1"/>
  <c r="AC285" i="1" s="1"/>
  <c r="Y285" i="1"/>
  <c r="Z285" i="1" s="1"/>
  <c r="U285" i="1"/>
  <c r="S285" i="1"/>
  <c r="T285" i="1" s="1"/>
  <c r="R285" i="1"/>
  <c r="BV284" i="1"/>
  <c r="BU284" i="1"/>
  <c r="BT284" i="1"/>
  <c r="BS284" i="1"/>
  <c r="BR284" i="1"/>
  <c r="BP284" i="1"/>
  <c r="BA284" i="1"/>
  <c r="AE284" i="1"/>
  <c r="AA284" i="1"/>
  <c r="AB284" i="1" s="1"/>
  <c r="AC284" i="1" s="1"/>
  <c r="Y284" i="1"/>
  <c r="Z284" i="1" s="1"/>
  <c r="U284" i="1"/>
  <c r="S284" i="1"/>
  <c r="T284" i="1" s="1"/>
  <c r="R284" i="1"/>
  <c r="BV283" i="1"/>
  <c r="BU283" i="1"/>
  <c r="BT283" i="1"/>
  <c r="BS283" i="1"/>
  <c r="BR283" i="1"/>
  <c r="BP283" i="1"/>
  <c r="BA283" i="1"/>
  <c r="AE283" i="1"/>
  <c r="AA283" i="1"/>
  <c r="AB283" i="1" s="1"/>
  <c r="AC283" i="1" s="1"/>
  <c r="Y283" i="1"/>
  <c r="Z283" i="1" s="1"/>
  <c r="U283" i="1"/>
  <c r="S283" i="1"/>
  <c r="T283" i="1" s="1"/>
  <c r="R283" i="1"/>
  <c r="BV282" i="1"/>
  <c r="BU282" i="1"/>
  <c r="BT282" i="1"/>
  <c r="BS282" i="1"/>
  <c r="BR282" i="1"/>
  <c r="BP282" i="1"/>
  <c r="BA282" i="1"/>
  <c r="AE282" i="1"/>
  <c r="AA282" i="1"/>
  <c r="AB282" i="1" s="1"/>
  <c r="AC282" i="1" s="1"/>
  <c r="Y282" i="1"/>
  <c r="Z282" i="1" s="1"/>
  <c r="U282" i="1"/>
  <c r="S282" i="1"/>
  <c r="T282" i="1" s="1"/>
  <c r="R282" i="1"/>
  <c r="BV281" i="1"/>
  <c r="BU281" i="1"/>
  <c r="BT281" i="1"/>
  <c r="BS281" i="1"/>
  <c r="BR281" i="1"/>
  <c r="BP281" i="1"/>
  <c r="BA281" i="1"/>
  <c r="AE281" i="1"/>
  <c r="AA281" i="1"/>
  <c r="AB281" i="1" s="1"/>
  <c r="AC281" i="1" s="1"/>
  <c r="Y281" i="1"/>
  <c r="Z281" i="1" s="1"/>
  <c r="U281" i="1"/>
  <c r="S281" i="1"/>
  <c r="T281" i="1" s="1"/>
  <c r="R281" i="1"/>
  <c r="BV280" i="1"/>
  <c r="BU280" i="1"/>
  <c r="BT280" i="1"/>
  <c r="BS280" i="1"/>
  <c r="BR280" i="1"/>
  <c r="BP280" i="1"/>
  <c r="BA280" i="1"/>
  <c r="AE280" i="1"/>
  <c r="AA280" i="1"/>
  <c r="AB280" i="1" s="1"/>
  <c r="AC280" i="1" s="1"/>
  <c r="Y280" i="1"/>
  <c r="Z280" i="1" s="1"/>
  <c r="U280" i="1"/>
  <c r="S280" i="1"/>
  <c r="T280" i="1" s="1"/>
  <c r="R280" i="1"/>
  <c r="BV279" i="1"/>
  <c r="BU279" i="1"/>
  <c r="BT279" i="1"/>
  <c r="BS279" i="1"/>
  <c r="BR279" i="1"/>
  <c r="BP279" i="1"/>
  <c r="BA279" i="1"/>
  <c r="AE279" i="1"/>
  <c r="AA279" i="1"/>
  <c r="AB279" i="1" s="1"/>
  <c r="AC279" i="1" s="1"/>
  <c r="Y279" i="1"/>
  <c r="Z279" i="1" s="1"/>
  <c r="U279" i="1"/>
  <c r="S279" i="1"/>
  <c r="T279" i="1" s="1"/>
  <c r="R279" i="1"/>
  <c r="BV278" i="1"/>
  <c r="BU278" i="1"/>
  <c r="BT278" i="1"/>
  <c r="BS278" i="1"/>
  <c r="BR278" i="1"/>
  <c r="BP278" i="1"/>
  <c r="BA278" i="1"/>
  <c r="AE278" i="1"/>
  <c r="AA278" i="1"/>
  <c r="AB278" i="1" s="1"/>
  <c r="AC278" i="1" s="1"/>
  <c r="Y278" i="1"/>
  <c r="Z278" i="1" s="1"/>
  <c r="U278" i="1"/>
  <c r="S278" i="1"/>
  <c r="T278" i="1" s="1"/>
  <c r="R278" i="1"/>
  <c r="BV277" i="1"/>
  <c r="BU277" i="1"/>
  <c r="BT277" i="1"/>
  <c r="BS277" i="1"/>
  <c r="BR277" i="1"/>
  <c r="BP277" i="1"/>
  <c r="BA277" i="1"/>
  <c r="AE277" i="1"/>
  <c r="AA277" i="1"/>
  <c r="AB277" i="1" s="1"/>
  <c r="AC277" i="1" s="1"/>
  <c r="Y277" i="1"/>
  <c r="Z277" i="1" s="1"/>
  <c r="U277" i="1"/>
  <c r="S277" i="1"/>
  <c r="T277" i="1" s="1"/>
  <c r="R277" i="1"/>
  <c r="BV276" i="1"/>
  <c r="BU276" i="1"/>
  <c r="BT276" i="1"/>
  <c r="BS276" i="1"/>
  <c r="BR276" i="1"/>
  <c r="BP276" i="1"/>
  <c r="BA276" i="1"/>
  <c r="AE276" i="1"/>
  <c r="AA276" i="1"/>
  <c r="AB276" i="1" s="1"/>
  <c r="AC276" i="1" s="1"/>
  <c r="Y276" i="1"/>
  <c r="Z276" i="1" s="1"/>
  <c r="U276" i="1"/>
  <c r="S276" i="1"/>
  <c r="T276" i="1" s="1"/>
  <c r="R276" i="1"/>
  <c r="BV275" i="1"/>
  <c r="BU275" i="1"/>
  <c r="BT275" i="1"/>
  <c r="BS275" i="1"/>
  <c r="BR275" i="1"/>
  <c r="BP275" i="1"/>
  <c r="BA275" i="1"/>
  <c r="AE275" i="1"/>
  <c r="AA275" i="1"/>
  <c r="AB275" i="1" s="1"/>
  <c r="AC275" i="1" s="1"/>
  <c r="Y275" i="1"/>
  <c r="Z275" i="1" s="1"/>
  <c r="U275" i="1"/>
  <c r="S275" i="1"/>
  <c r="T275" i="1" s="1"/>
  <c r="R275" i="1"/>
  <c r="BV274" i="1"/>
  <c r="BU274" i="1"/>
  <c r="BT274" i="1"/>
  <c r="BS274" i="1"/>
  <c r="BR274" i="1"/>
  <c r="BP274" i="1"/>
  <c r="BA274" i="1"/>
  <c r="AE274" i="1"/>
  <c r="AA274" i="1"/>
  <c r="AB274" i="1" s="1"/>
  <c r="AC274" i="1" s="1"/>
  <c r="Y274" i="1"/>
  <c r="Z274" i="1" s="1"/>
  <c r="U274" i="1"/>
  <c r="S274" i="1"/>
  <c r="T274" i="1" s="1"/>
  <c r="R274" i="1"/>
  <c r="BV273" i="1"/>
  <c r="BU273" i="1"/>
  <c r="BT273" i="1"/>
  <c r="BS273" i="1"/>
  <c r="BR273" i="1"/>
  <c r="BP273" i="1"/>
  <c r="BA273" i="1"/>
  <c r="AE273" i="1"/>
  <c r="AA273" i="1"/>
  <c r="AB273" i="1" s="1"/>
  <c r="AC273" i="1" s="1"/>
  <c r="Y273" i="1"/>
  <c r="Z273" i="1" s="1"/>
  <c r="U273" i="1"/>
  <c r="S273" i="1"/>
  <c r="T273" i="1" s="1"/>
  <c r="R273" i="1"/>
  <c r="BV272" i="1"/>
  <c r="BU272" i="1"/>
  <c r="BT272" i="1"/>
  <c r="BS272" i="1"/>
  <c r="BR272" i="1"/>
  <c r="BP272" i="1"/>
  <c r="BA272" i="1"/>
  <c r="AE272" i="1"/>
  <c r="AA272" i="1"/>
  <c r="AB272" i="1" s="1"/>
  <c r="AC272" i="1" s="1"/>
  <c r="Y272" i="1"/>
  <c r="Z272" i="1" s="1"/>
  <c r="U272" i="1"/>
  <c r="S272" i="1"/>
  <c r="T272" i="1" s="1"/>
  <c r="R272" i="1"/>
  <c r="BV271" i="1"/>
  <c r="BU271" i="1"/>
  <c r="BT271" i="1"/>
  <c r="BS271" i="1"/>
  <c r="BR271" i="1"/>
  <c r="BP271" i="1"/>
  <c r="BA271" i="1"/>
  <c r="AE271" i="1"/>
  <c r="AA271" i="1"/>
  <c r="AB271" i="1" s="1"/>
  <c r="AC271" i="1" s="1"/>
  <c r="Y271" i="1"/>
  <c r="Z271" i="1" s="1"/>
  <c r="U271" i="1"/>
  <c r="S271" i="1"/>
  <c r="T271" i="1" s="1"/>
  <c r="R271" i="1"/>
  <c r="BV270" i="1"/>
  <c r="BU270" i="1"/>
  <c r="BT270" i="1"/>
  <c r="BS270" i="1"/>
  <c r="BR270" i="1"/>
  <c r="BP270" i="1"/>
  <c r="BA270" i="1"/>
  <c r="AE270" i="1"/>
  <c r="AA270" i="1"/>
  <c r="AB270" i="1" s="1"/>
  <c r="AC270" i="1" s="1"/>
  <c r="Y270" i="1"/>
  <c r="Z270" i="1" s="1"/>
  <c r="U270" i="1"/>
  <c r="S270" i="1"/>
  <c r="T270" i="1" s="1"/>
  <c r="R270" i="1"/>
  <c r="BV269" i="1"/>
  <c r="BU269" i="1"/>
  <c r="BT269" i="1"/>
  <c r="BS269" i="1"/>
  <c r="BR269" i="1"/>
  <c r="BP269" i="1"/>
  <c r="BA269" i="1"/>
  <c r="AE269" i="1"/>
  <c r="AA269" i="1"/>
  <c r="AB269" i="1" s="1"/>
  <c r="AC269" i="1" s="1"/>
  <c r="Y269" i="1"/>
  <c r="Z269" i="1" s="1"/>
  <c r="U269" i="1"/>
  <c r="S269" i="1"/>
  <c r="T269" i="1" s="1"/>
  <c r="R269" i="1"/>
  <c r="BV268" i="1"/>
  <c r="BU268" i="1"/>
  <c r="BT268" i="1"/>
  <c r="BS268" i="1"/>
  <c r="BR268" i="1"/>
  <c r="BP268" i="1"/>
  <c r="BA268" i="1"/>
  <c r="AE268" i="1"/>
  <c r="AA268" i="1"/>
  <c r="AB268" i="1" s="1"/>
  <c r="AC268" i="1" s="1"/>
  <c r="Y268" i="1"/>
  <c r="Z268" i="1" s="1"/>
  <c r="U268" i="1"/>
  <c r="S268" i="1"/>
  <c r="T268" i="1" s="1"/>
  <c r="R268" i="1"/>
  <c r="BV267" i="1"/>
  <c r="BU267" i="1"/>
  <c r="BT267" i="1"/>
  <c r="BS267" i="1"/>
  <c r="BR267" i="1"/>
  <c r="BP267" i="1"/>
  <c r="BA267" i="1"/>
  <c r="AE267" i="1"/>
  <c r="AA267" i="1"/>
  <c r="AB267" i="1" s="1"/>
  <c r="AC267" i="1" s="1"/>
  <c r="Y267" i="1"/>
  <c r="Z267" i="1" s="1"/>
  <c r="U267" i="1"/>
  <c r="S267" i="1"/>
  <c r="T267" i="1" s="1"/>
  <c r="R267" i="1"/>
  <c r="BV266" i="1"/>
  <c r="BU266" i="1"/>
  <c r="BT266" i="1"/>
  <c r="BS266" i="1"/>
  <c r="BR266" i="1"/>
  <c r="BP266" i="1"/>
  <c r="BA266" i="1"/>
  <c r="AE266" i="1"/>
  <c r="AA266" i="1"/>
  <c r="AB266" i="1" s="1"/>
  <c r="AC266" i="1" s="1"/>
  <c r="Y266" i="1"/>
  <c r="Z266" i="1" s="1"/>
  <c r="U266" i="1"/>
  <c r="S266" i="1"/>
  <c r="T266" i="1" s="1"/>
  <c r="R266" i="1"/>
  <c r="BV265" i="1"/>
  <c r="BU265" i="1"/>
  <c r="BT265" i="1"/>
  <c r="BS265" i="1"/>
  <c r="BR265" i="1"/>
  <c r="BP265" i="1"/>
  <c r="BA265" i="1"/>
  <c r="AE265" i="1"/>
  <c r="AA265" i="1"/>
  <c r="AB265" i="1" s="1"/>
  <c r="AC265" i="1" s="1"/>
  <c r="Y265" i="1"/>
  <c r="Z265" i="1" s="1"/>
  <c r="U265" i="1"/>
  <c r="S265" i="1"/>
  <c r="T265" i="1" s="1"/>
  <c r="R265" i="1"/>
  <c r="BV264" i="1"/>
  <c r="BU264" i="1"/>
  <c r="BT264" i="1"/>
  <c r="BS264" i="1"/>
  <c r="BR264" i="1"/>
  <c r="BP264" i="1"/>
  <c r="BA264" i="1"/>
  <c r="AE264" i="1"/>
  <c r="AA264" i="1"/>
  <c r="AB264" i="1" s="1"/>
  <c r="AC264" i="1" s="1"/>
  <c r="Y264" i="1"/>
  <c r="Z264" i="1" s="1"/>
  <c r="U264" i="1"/>
  <c r="S264" i="1"/>
  <c r="T264" i="1" s="1"/>
  <c r="R264" i="1"/>
  <c r="BV263" i="1"/>
  <c r="BU263" i="1"/>
  <c r="BT263" i="1"/>
  <c r="BS263" i="1"/>
  <c r="BR263" i="1"/>
  <c r="BP263" i="1"/>
  <c r="BA263" i="1"/>
  <c r="AE263" i="1"/>
  <c r="AA263" i="1"/>
  <c r="AB263" i="1" s="1"/>
  <c r="AC263" i="1" s="1"/>
  <c r="Y263" i="1"/>
  <c r="Z263" i="1" s="1"/>
  <c r="U263" i="1"/>
  <c r="S263" i="1"/>
  <c r="T263" i="1" s="1"/>
  <c r="R263" i="1"/>
  <c r="BV262" i="1"/>
  <c r="BU262" i="1"/>
  <c r="BT262" i="1"/>
  <c r="BS262" i="1"/>
  <c r="BR262" i="1"/>
  <c r="BP262" i="1"/>
  <c r="BA262" i="1"/>
  <c r="AE262" i="1"/>
  <c r="AA262" i="1"/>
  <c r="AB262" i="1" s="1"/>
  <c r="AC262" i="1" s="1"/>
  <c r="Z262" i="1"/>
  <c r="U262" i="1"/>
  <c r="S262" i="1"/>
  <c r="T262" i="1" s="1"/>
  <c r="R262" i="1"/>
  <c r="BV261" i="1"/>
  <c r="BU261" i="1"/>
  <c r="BT261" i="1"/>
  <c r="BS261" i="1"/>
  <c r="BR261" i="1"/>
  <c r="BP261" i="1"/>
  <c r="BA261" i="1"/>
  <c r="AE261" i="1"/>
  <c r="AA261" i="1"/>
  <c r="AB261" i="1" s="1"/>
  <c r="AC261" i="1" s="1"/>
  <c r="Y261" i="1"/>
  <c r="Z261" i="1" s="1"/>
  <c r="U261" i="1"/>
  <c r="S261" i="1"/>
  <c r="T261" i="1" s="1"/>
  <c r="R261" i="1"/>
  <c r="BV260" i="1"/>
  <c r="BU260" i="1"/>
  <c r="BT260" i="1"/>
  <c r="BS260" i="1"/>
  <c r="BR260" i="1"/>
  <c r="BP260" i="1"/>
  <c r="BA260" i="1"/>
  <c r="AE260" i="1"/>
  <c r="AA260" i="1"/>
  <c r="AB260" i="1" s="1"/>
  <c r="AC260" i="1" s="1"/>
  <c r="Y260" i="1"/>
  <c r="Z260" i="1" s="1"/>
  <c r="U260" i="1"/>
  <c r="S260" i="1"/>
  <c r="T260" i="1" s="1"/>
  <c r="R260" i="1"/>
  <c r="BV259" i="1"/>
  <c r="BU259" i="1"/>
  <c r="BT259" i="1"/>
  <c r="BS259" i="1"/>
  <c r="BR259" i="1"/>
  <c r="BP259" i="1"/>
  <c r="BA259" i="1"/>
  <c r="AE259" i="1"/>
  <c r="AA259" i="1"/>
  <c r="AB259" i="1" s="1"/>
  <c r="AC259" i="1" s="1"/>
  <c r="Y259" i="1"/>
  <c r="Z259" i="1" s="1"/>
  <c r="U259" i="1"/>
  <c r="S259" i="1"/>
  <c r="T259" i="1" s="1"/>
  <c r="R259" i="1"/>
  <c r="BV258" i="1"/>
  <c r="BU258" i="1"/>
  <c r="BT258" i="1"/>
  <c r="BS258" i="1"/>
  <c r="BR258" i="1"/>
  <c r="BP258" i="1"/>
  <c r="BA258" i="1"/>
  <c r="AE258" i="1"/>
  <c r="AA258" i="1"/>
  <c r="AB258" i="1" s="1"/>
  <c r="AC258" i="1" s="1"/>
  <c r="Y258" i="1"/>
  <c r="Z258" i="1" s="1"/>
  <c r="U258" i="1"/>
  <c r="S258" i="1"/>
  <c r="T258" i="1" s="1"/>
  <c r="R258" i="1"/>
  <c r="BV257" i="1"/>
  <c r="BU257" i="1"/>
  <c r="BT257" i="1"/>
  <c r="BS257" i="1"/>
  <c r="BR257" i="1"/>
  <c r="BP257" i="1"/>
  <c r="BA257" i="1"/>
  <c r="AE257" i="1"/>
  <c r="AA257" i="1"/>
  <c r="AB257" i="1" s="1"/>
  <c r="AC257" i="1" s="1"/>
  <c r="Y257" i="1"/>
  <c r="Z257" i="1" s="1"/>
  <c r="U257" i="1"/>
  <c r="S257" i="1"/>
  <c r="T257" i="1" s="1"/>
  <c r="R257" i="1"/>
  <c r="BV256" i="1"/>
  <c r="BU256" i="1"/>
  <c r="BT256" i="1"/>
  <c r="BS256" i="1"/>
  <c r="BR256" i="1"/>
  <c r="BP256" i="1"/>
  <c r="BA256" i="1"/>
  <c r="AE256" i="1"/>
  <c r="AA256" i="1"/>
  <c r="AB256" i="1" s="1"/>
  <c r="AC256" i="1" s="1"/>
  <c r="Y256" i="1"/>
  <c r="Z256" i="1" s="1"/>
  <c r="U256" i="1"/>
  <c r="S256" i="1"/>
  <c r="T256" i="1" s="1"/>
  <c r="R256" i="1"/>
  <c r="BV255" i="1"/>
  <c r="BU255" i="1"/>
  <c r="BT255" i="1"/>
  <c r="BS255" i="1"/>
  <c r="BR255" i="1"/>
  <c r="BP255" i="1"/>
  <c r="BA255" i="1"/>
  <c r="AE255" i="1"/>
  <c r="AA255" i="1"/>
  <c r="AB255" i="1" s="1"/>
  <c r="AC255" i="1" s="1"/>
  <c r="Y255" i="1"/>
  <c r="Z255" i="1" s="1"/>
  <c r="U255" i="1"/>
  <c r="S255" i="1"/>
  <c r="T255" i="1" s="1"/>
  <c r="R255" i="1"/>
  <c r="BV254" i="1"/>
  <c r="BU254" i="1"/>
  <c r="BT254" i="1"/>
  <c r="BS254" i="1"/>
  <c r="BR254" i="1"/>
  <c r="BP254" i="1"/>
  <c r="BA254" i="1"/>
  <c r="AE254" i="1"/>
  <c r="AA254" i="1"/>
  <c r="AB254" i="1" s="1"/>
  <c r="AC254" i="1" s="1"/>
  <c r="Y254" i="1"/>
  <c r="Z254" i="1" s="1"/>
  <c r="U254" i="1"/>
  <c r="S254" i="1"/>
  <c r="T254" i="1" s="1"/>
  <c r="R254" i="1"/>
  <c r="BV253" i="1"/>
  <c r="BU253" i="1"/>
  <c r="BT253" i="1"/>
  <c r="BS253" i="1"/>
  <c r="BR253" i="1"/>
  <c r="BP253" i="1"/>
  <c r="BA253" i="1"/>
  <c r="AE253" i="1"/>
  <c r="AA253" i="1"/>
  <c r="AB253" i="1" s="1"/>
  <c r="AC253" i="1" s="1"/>
  <c r="Y253" i="1"/>
  <c r="Z253" i="1" s="1"/>
  <c r="U253" i="1"/>
  <c r="S253" i="1"/>
  <c r="T253" i="1" s="1"/>
  <c r="R253" i="1"/>
  <c r="BV252" i="1"/>
  <c r="BU252" i="1"/>
  <c r="BT252" i="1"/>
  <c r="BS252" i="1"/>
  <c r="BR252" i="1"/>
  <c r="BP252" i="1"/>
  <c r="BA252" i="1"/>
  <c r="AE252" i="1"/>
  <c r="AA252" i="1"/>
  <c r="AB252" i="1" s="1"/>
  <c r="AC252" i="1" s="1"/>
  <c r="Y252" i="1"/>
  <c r="Z252" i="1" s="1"/>
  <c r="U252" i="1"/>
  <c r="S252" i="1"/>
  <c r="T252" i="1" s="1"/>
  <c r="R252" i="1"/>
  <c r="BV251" i="1"/>
  <c r="BU251" i="1"/>
  <c r="BT251" i="1"/>
  <c r="BS251" i="1"/>
  <c r="BR251" i="1"/>
  <c r="BP251" i="1"/>
  <c r="BA251" i="1"/>
  <c r="AE251" i="1"/>
  <c r="AA251" i="1"/>
  <c r="AB251" i="1" s="1"/>
  <c r="AC251" i="1" s="1"/>
  <c r="Y251" i="1"/>
  <c r="Z251" i="1" s="1"/>
  <c r="U251" i="1"/>
  <c r="S251" i="1"/>
  <c r="T251" i="1" s="1"/>
  <c r="R251" i="1"/>
  <c r="BV250" i="1"/>
  <c r="BU250" i="1"/>
  <c r="BT250" i="1"/>
  <c r="BS250" i="1"/>
  <c r="BR250" i="1"/>
  <c r="BP250" i="1"/>
  <c r="BA250" i="1"/>
  <c r="AE250" i="1"/>
  <c r="AA250" i="1"/>
  <c r="AB250" i="1" s="1"/>
  <c r="AC250" i="1" s="1"/>
  <c r="Y250" i="1"/>
  <c r="Z250" i="1" s="1"/>
  <c r="U250" i="1"/>
  <c r="S250" i="1"/>
  <c r="T250" i="1" s="1"/>
  <c r="R250" i="1"/>
  <c r="BV249" i="1"/>
  <c r="BU249" i="1"/>
  <c r="BT249" i="1"/>
  <c r="BS249" i="1"/>
  <c r="BR249" i="1"/>
  <c r="BP249" i="1"/>
  <c r="BA249" i="1"/>
  <c r="AE249" i="1"/>
  <c r="AA249" i="1"/>
  <c r="AB249" i="1" s="1"/>
  <c r="AC249" i="1" s="1"/>
  <c r="Y249" i="1"/>
  <c r="Z249" i="1" s="1"/>
  <c r="U249" i="1"/>
  <c r="S249" i="1"/>
  <c r="T249" i="1" s="1"/>
  <c r="R249" i="1"/>
  <c r="BV248" i="1"/>
  <c r="BU248" i="1"/>
  <c r="BT248" i="1"/>
  <c r="BS248" i="1"/>
  <c r="BR248" i="1"/>
  <c r="BP248" i="1"/>
  <c r="BA248" i="1"/>
  <c r="AE248" i="1"/>
  <c r="AA248" i="1"/>
  <c r="AB248" i="1" s="1"/>
  <c r="AC248" i="1" s="1"/>
  <c r="Y248" i="1"/>
  <c r="Z248" i="1" s="1"/>
  <c r="U248" i="1"/>
  <c r="S248" i="1"/>
  <c r="T248" i="1" s="1"/>
  <c r="R248" i="1"/>
  <c r="BV247" i="1"/>
  <c r="BU247" i="1"/>
  <c r="BT247" i="1"/>
  <c r="BS247" i="1"/>
  <c r="BR247" i="1"/>
  <c r="BP247" i="1"/>
  <c r="BA247" i="1"/>
  <c r="AE247" i="1"/>
  <c r="AA247" i="1"/>
  <c r="AB247" i="1" s="1"/>
  <c r="AC247" i="1" s="1"/>
  <c r="Y247" i="1"/>
  <c r="Z247" i="1" s="1"/>
  <c r="U247" i="1"/>
  <c r="S247" i="1"/>
  <c r="T247" i="1" s="1"/>
  <c r="R247" i="1"/>
  <c r="BV246" i="1"/>
  <c r="BU246" i="1"/>
  <c r="BT246" i="1"/>
  <c r="BS246" i="1"/>
  <c r="BR246" i="1"/>
  <c r="BP246" i="1"/>
  <c r="BA246" i="1"/>
  <c r="AI246" i="1"/>
  <c r="AE246" i="1"/>
  <c r="AA246" i="1"/>
  <c r="AB246" i="1" s="1"/>
  <c r="AC246" i="1" s="1"/>
  <c r="Y246" i="1"/>
  <c r="Z246" i="1" s="1"/>
  <c r="U246" i="1"/>
  <c r="S246" i="1"/>
  <c r="T246" i="1" s="1"/>
  <c r="R246" i="1"/>
  <c r="BV245" i="1"/>
  <c r="BU245" i="1"/>
  <c r="BT245" i="1"/>
  <c r="BS245" i="1"/>
  <c r="BR245" i="1"/>
  <c r="BP245" i="1"/>
  <c r="BA245" i="1"/>
  <c r="AI245" i="1"/>
  <c r="AE245" i="1"/>
  <c r="AA245" i="1"/>
  <c r="AB245" i="1" s="1"/>
  <c r="AC245" i="1" s="1"/>
  <c r="Y245" i="1"/>
  <c r="Z245" i="1" s="1"/>
  <c r="U245" i="1"/>
  <c r="S245" i="1"/>
  <c r="T245" i="1" s="1"/>
  <c r="R245" i="1"/>
  <c r="BV244" i="1"/>
  <c r="BU244" i="1"/>
  <c r="BT244" i="1"/>
  <c r="BS244" i="1"/>
  <c r="BR244" i="1"/>
  <c r="BP244" i="1"/>
  <c r="BA244" i="1"/>
  <c r="AE244" i="1"/>
  <c r="AA244" i="1"/>
  <c r="AB244" i="1" s="1"/>
  <c r="AC244" i="1" s="1"/>
  <c r="Y244" i="1"/>
  <c r="Z244" i="1" s="1"/>
  <c r="U244" i="1"/>
  <c r="S244" i="1"/>
  <c r="T244" i="1" s="1"/>
  <c r="R244" i="1"/>
  <c r="BV243" i="1"/>
  <c r="BU243" i="1"/>
  <c r="BT243" i="1"/>
  <c r="BS243" i="1"/>
  <c r="BR243" i="1"/>
  <c r="BP243" i="1"/>
  <c r="BA243" i="1"/>
  <c r="AE243" i="1"/>
  <c r="AA243" i="1"/>
  <c r="AB243" i="1" s="1"/>
  <c r="AC243" i="1" s="1"/>
  <c r="Y243" i="1"/>
  <c r="Z243" i="1" s="1"/>
  <c r="U243" i="1"/>
  <c r="S243" i="1"/>
  <c r="T243" i="1" s="1"/>
  <c r="R243" i="1"/>
  <c r="BV242" i="1"/>
  <c r="BU242" i="1"/>
  <c r="BT242" i="1"/>
  <c r="BS242" i="1"/>
  <c r="BR242" i="1"/>
  <c r="BP242" i="1"/>
  <c r="BA242" i="1"/>
  <c r="AE242" i="1"/>
  <c r="AA242" i="1"/>
  <c r="AB242" i="1" s="1"/>
  <c r="AC242" i="1" s="1"/>
  <c r="Y242" i="1"/>
  <c r="Z242" i="1" s="1"/>
  <c r="U242" i="1"/>
  <c r="S242" i="1"/>
  <c r="T242" i="1" s="1"/>
  <c r="R242" i="1"/>
  <c r="BV241" i="1"/>
  <c r="BU241" i="1"/>
  <c r="BT241" i="1"/>
  <c r="BS241" i="1"/>
  <c r="BR241" i="1"/>
  <c r="BP241" i="1"/>
  <c r="BA241" i="1"/>
  <c r="AE241" i="1"/>
  <c r="AA241" i="1"/>
  <c r="AB241" i="1" s="1"/>
  <c r="AC241" i="1" s="1"/>
  <c r="Y241" i="1"/>
  <c r="Z241" i="1" s="1"/>
  <c r="U241" i="1"/>
  <c r="S241" i="1"/>
  <c r="T241" i="1" s="1"/>
  <c r="R241" i="1"/>
  <c r="BV240" i="1"/>
  <c r="BU240" i="1"/>
  <c r="BT240" i="1"/>
  <c r="BS240" i="1"/>
  <c r="BR240" i="1"/>
  <c r="BP240" i="1"/>
  <c r="BA240" i="1"/>
  <c r="AE240" i="1"/>
  <c r="AA240" i="1"/>
  <c r="AB240" i="1" s="1"/>
  <c r="AC240" i="1" s="1"/>
  <c r="Y240" i="1"/>
  <c r="Z240" i="1" s="1"/>
  <c r="U240" i="1"/>
  <c r="S240" i="1"/>
  <c r="T240" i="1" s="1"/>
  <c r="R240" i="1"/>
  <c r="BV239" i="1"/>
  <c r="BU239" i="1"/>
  <c r="BT239" i="1"/>
  <c r="BS239" i="1"/>
  <c r="BR239" i="1"/>
  <c r="BP239" i="1"/>
  <c r="BA239" i="1"/>
  <c r="AE239" i="1"/>
  <c r="AA239" i="1"/>
  <c r="AB239" i="1" s="1"/>
  <c r="AC239" i="1" s="1"/>
  <c r="Y239" i="1"/>
  <c r="Z239" i="1" s="1"/>
  <c r="U239" i="1"/>
  <c r="S239" i="1"/>
  <c r="T239" i="1" s="1"/>
  <c r="R239" i="1"/>
  <c r="BV238" i="1"/>
  <c r="BU238" i="1"/>
  <c r="BT238" i="1"/>
  <c r="BS238" i="1"/>
  <c r="BR238" i="1"/>
  <c r="BP238" i="1"/>
  <c r="BA238" i="1"/>
  <c r="AI238" i="1"/>
  <c r="AE238" i="1"/>
  <c r="AA238" i="1"/>
  <c r="AB238" i="1" s="1"/>
  <c r="AC238" i="1" s="1"/>
  <c r="Y238" i="1"/>
  <c r="Z238" i="1" s="1"/>
  <c r="U238" i="1"/>
  <c r="S238" i="1"/>
  <c r="T238" i="1" s="1"/>
  <c r="R238" i="1"/>
  <c r="BV237" i="1"/>
  <c r="BU237" i="1"/>
  <c r="BT237" i="1"/>
  <c r="BS237" i="1"/>
  <c r="BR237" i="1"/>
  <c r="BP237" i="1"/>
  <c r="BA237" i="1"/>
  <c r="AE237" i="1"/>
  <c r="AA237" i="1"/>
  <c r="AB237" i="1" s="1"/>
  <c r="AC237" i="1" s="1"/>
  <c r="Y237" i="1"/>
  <c r="Z237" i="1" s="1"/>
  <c r="U237" i="1"/>
  <c r="S237" i="1"/>
  <c r="T237" i="1" s="1"/>
  <c r="R237" i="1"/>
  <c r="BV236" i="1"/>
  <c r="BU236" i="1"/>
  <c r="BT236" i="1"/>
  <c r="BS236" i="1"/>
  <c r="BR236" i="1"/>
  <c r="BP236" i="1"/>
  <c r="BA236" i="1"/>
  <c r="AE236" i="1"/>
  <c r="AA236" i="1"/>
  <c r="AB236" i="1" s="1"/>
  <c r="AC236" i="1" s="1"/>
  <c r="Y236" i="1"/>
  <c r="Z236" i="1" s="1"/>
  <c r="U236" i="1"/>
  <c r="S236" i="1"/>
  <c r="T236" i="1" s="1"/>
  <c r="R236" i="1"/>
  <c r="BV235" i="1"/>
  <c r="BU235" i="1"/>
  <c r="BT235" i="1"/>
  <c r="BS235" i="1"/>
  <c r="BR235" i="1"/>
  <c r="BP235" i="1"/>
  <c r="BA235" i="1"/>
  <c r="AE235" i="1"/>
  <c r="AA235" i="1"/>
  <c r="AB235" i="1" s="1"/>
  <c r="AC235" i="1" s="1"/>
  <c r="Y235" i="1"/>
  <c r="Z235" i="1" s="1"/>
  <c r="U235" i="1"/>
  <c r="S235" i="1"/>
  <c r="T235" i="1" s="1"/>
  <c r="R235" i="1"/>
  <c r="BV234" i="1"/>
  <c r="BU234" i="1"/>
  <c r="BT234" i="1"/>
  <c r="BS234" i="1"/>
  <c r="BR234" i="1"/>
  <c r="BP234" i="1"/>
  <c r="BA234" i="1"/>
  <c r="AE234" i="1"/>
  <c r="AA234" i="1"/>
  <c r="AB234" i="1" s="1"/>
  <c r="AC234" i="1" s="1"/>
  <c r="Y234" i="1"/>
  <c r="Z234" i="1" s="1"/>
  <c r="U234" i="1"/>
  <c r="S234" i="1"/>
  <c r="T234" i="1" s="1"/>
  <c r="R234" i="1"/>
  <c r="BV233" i="1"/>
  <c r="BU233" i="1"/>
  <c r="BT233" i="1"/>
  <c r="BS233" i="1"/>
  <c r="BR233" i="1"/>
  <c r="BP233" i="1"/>
  <c r="BA233" i="1"/>
  <c r="AE233" i="1"/>
  <c r="AA233" i="1"/>
  <c r="AB233" i="1" s="1"/>
  <c r="AC233" i="1" s="1"/>
  <c r="Y233" i="1"/>
  <c r="Z233" i="1" s="1"/>
  <c r="U233" i="1"/>
  <c r="S233" i="1"/>
  <c r="T233" i="1" s="1"/>
  <c r="R233" i="1"/>
  <c r="BV232" i="1"/>
  <c r="BU232" i="1"/>
  <c r="BT232" i="1"/>
  <c r="BS232" i="1"/>
  <c r="BR232" i="1"/>
  <c r="BP232" i="1"/>
  <c r="BA232" i="1"/>
  <c r="AE232" i="1"/>
  <c r="AA232" i="1"/>
  <c r="AB232" i="1" s="1"/>
  <c r="AC232" i="1" s="1"/>
  <c r="Y232" i="1"/>
  <c r="Z232" i="1" s="1"/>
  <c r="U232" i="1"/>
  <c r="S232" i="1"/>
  <c r="T232" i="1" s="1"/>
  <c r="R232" i="1"/>
  <c r="BV231" i="1"/>
  <c r="BU231" i="1"/>
  <c r="BT231" i="1"/>
  <c r="BS231" i="1"/>
  <c r="BR231" i="1"/>
  <c r="BP231" i="1"/>
  <c r="BA231" i="1"/>
  <c r="AE231" i="1"/>
  <c r="AA231" i="1"/>
  <c r="AB231" i="1" s="1"/>
  <c r="AC231" i="1" s="1"/>
  <c r="Y231" i="1"/>
  <c r="Z231" i="1" s="1"/>
  <c r="U231" i="1"/>
  <c r="S231" i="1"/>
  <c r="T231" i="1" s="1"/>
  <c r="R231" i="1"/>
  <c r="BV230" i="1"/>
  <c r="BU230" i="1"/>
  <c r="BT230" i="1"/>
  <c r="BS230" i="1"/>
  <c r="BR230" i="1"/>
  <c r="BP230" i="1"/>
  <c r="BA230" i="1"/>
  <c r="AE230" i="1"/>
  <c r="AA230" i="1"/>
  <c r="AB230" i="1" s="1"/>
  <c r="AC230" i="1" s="1"/>
  <c r="Y230" i="1"/>
  <c r="Z230" i="1" s="1"/>
  <c r="U230" i="1"/>
  <c r="S230" i="1"/>
  <c r="T230" i="1" s="1"/>
  <c r="R230" i="1"/>
  <c r="BV229" i="1"/>
  <c r="BU229" i="1"/>
  <c r="BT229" i="1"/>
  <c r="BS229" i="1"/>
  <c r="BR229" i="1"/>
  <c r="BP229" i="1"/>
  <c r="BA229" i="1"/>
  <c r="AE229" i="1"/>
  <c r="AA229" i="1"/>
  <c r="AB229" i="1" s="1"/>
  <c r="AC229" i="1" s="1"/>
  <c r="Y229" i="1"/>
  <c r="Z229" i="1" s="1"/>
  <c r="U229" i="1"/>
  <c r="S229" i="1"/>
  <c r="T229" i="1" s="1"/>
  <c r="R229" i="1"/>
  <c r="BV228" i="1"/>
  <c r="BU228" i="1"/>
  <c r="BT228" i="1"/>
  <c r="BS228" i="1"/>
  <c r="BR228" i="1"/>
  <c r="BP228" i="1"/>
  <c r="BA228" i="1"/>
  <c r="AE228" i="1"/>
  <c r="AA228" i="1"/>
  <c r="AB228" i="1" s="1"/>
  <c r="AC228" i="1" s="1"/>
  <c r="Y228" i="1"/>
  <c r="Z228" i="1" s="1"/>
  <c r="U228" i="1"/>
  <c r="S228" i="1"/>
  <c r="T228" i="1" s="1"/>
  <c r="R228" i="1"/>
  <c r="BV227" i="1"/>
  <c r="BU227" i="1"/>
  <c r="BT227" i="1"/>
  <c r="BS227" i="1"/>
  <c r="BR227" i="1"/>
  <c r="BP227" i="1"/>
  <c r="BA227" i="1"/>
  <c r="AE227" i="1"/>
  <c r="AA227" i="1"/>
  <c r="AB227" i="1" s="1"/>
  <c r="AC227" i="1" s="1"/>
  <c r="Y227" i="1"/>
  <c r="Z227" i="1" s="1"/>
  <c r="U227" i="1"/>
  <c r="S227" i="1"/>
  <c r="T227" i="1" s="1"/>
  <c r="R227" i="1"/>
  <c r="BV226" i="1"/>
  <c r="BU226" i="1"/>
  <c r="BT226" i="1"/>
  <c r="BS226" i="1"/>
  <c r="BR226" i="1"/>
  <c r="BP226" i="1"/>
  <c r="BA226" i="1"/>
  <c r="AE226" i="1"/>
  <c r="AA226" i="1"/>
  <c r="AB226" i="1" s="1"/>
  <c r="AC226" i="1" s="1"/>
  <c r="Y226" i="1"/>
  <c r="Z226" i="1" s="1"/>
  <c r="U226" i="1"/>
  <c r="S226" i="1"/>
  <c r="T226" i="1" s="1"/>
  <c r="R226" i="1"/>
  <c r="BV225" i="1"/>
  <c r="BU225" i="1"/>
  <c r="BT225" i="1"/>
  <c r="BS225" i="1"/>
  <c r="BR225" i="1"/>
  <c r="BP225" i="1"/>
  <c r="BA225" i="1"/>
  <c r="AE225" i="1"/>
  <c r="AA225" i="1"/>
  <c r="AB225" i="1" s="1"/>
  <c r="AC225" i="1" s="1"/>
  <c r="Y225" i="1"/>
  <c r="Z225" i="1" s="1"/>
  <c r="U225" i="1"/>
  <c r="S225" i="1"/>
  <c r="T225" i="1" s="1"/>
  <c r="R225" i="1"/>
  <c r="BV224" i="1"/>
  <c r="BU224" i="1"/>
  <c r="BT224" i="1"/>
  <c r="BS224" i="1"/>
  <c r="BR224" i="1"/>
  <c r="BP224" i="1"/>
  <c r="BA224" i="1"/>
  <c r="AE224" i="1"/>
  <c r="AA224" i="1"/>
  <c r="AB224" i="1" s="1"/>
  <c r="AC224" i="1" s="1"/>
  <c r="Y224" i="1"/>
  <c r="Z224" i="1" s="1"/>
  <c r="U224" i="1"/>
  <c r="S224" i="1"/>
  <c r="R224" i="1"/>
  <c r="BV223" i="1"/>
  <c r="BU223" i="1"/>
  <c r="BT223" i="1"/>
  <c r="BS223" i="1"/>
  <c r="BR223" i="1"/>
  <c r="BP223" i="1"/>
  <c r="BA223" i="1"/>
  <c r="AE223" i="1"/>
  <c r="AA223" i="1"/>
  <c r="AB223" i="1" s="1"/>
  <c r="AC223" i="1" s="1"/>
  <c r="Y223" i="1"/>
  <c r="Z223" i="1" s="1"/>
  <c r="U223" i="1"/>
  <c r="S223" i="1"/>
  <c r="T223" i="1" s="1"/>
  <c r="R223" i="1"/>
  <c r="BV222" i="1"/>
  <c r="BU222" i="1"/>
  <c r="BT222" i="1"/>
  <c r="BS222" i="1"/>
  <c r="BR222" i="1"/>
  <c r="BP222" i="1"/>
  <c r="BA222" i="1"/>
  <c r="AE222" i="1"/>
  <c r="AA222" i="1"/>
  <c r="AB222" i="1" s="1"/>
  <c r="AC222" i="1" s="1"/>
  <c r="Y222" i="1"/>
  <c r="Z222" i="1" s="1"/>
  <c r="U222" i="1"/>
  <c r="S222" i="1"/>
  <c r="T222" i="1" s="1"/>
  <c r="R222" i="1"/>
  <c r="BV221" i="1"/>
  <c r="BU221" i="1"/>
  <c r="BT221" i="1"/>
  <c r="BS221" i="1"/>
  <c r="BR221" i="1"/>
  <c r="BP221" i="1"/>
  <c r="BA221" i="1"/>
  <c r="AE221" i="1"/>
  <c r="AA221" i="1"/>
  <c r="AB221" i="1" s="1"/>
  <c r="AC221" i="1" s="1"/>
  <c r="Y221" i="1"/>
  <c r="Z221" i="1" s="1"/>
  <c r="U221" i="1"/>
  <c r="S221" i="1"/>
  <c r="T221" i="1" s="1"/>
  <c r="R221" i="1"/>
  <c r="BV220" i="1"/>
  <c r="BU220" i="1"/>
  <c r="BT220" i="1"/>
  <c r="BS220" i="1"/>
  <c r="BR220" i="1"/>
  <c r="BP220" i="1"/>
  <c r="BA220" i="1"/>
  <c r="AE220" i="1"/>
  <c r="AA220" i="1"/>
  <c r="AB220" i="1" s="1"/>
  <c r="AC220" i="1" s="1"/>
  <c r="Y220" i="1"/>
  <c r="Z220" i="1" s="1"/>
  <c r="U220" i="1"/>
  <c r="S220" i="1"/>
  <c r="T220" i="1" s="1"/>
  <c r="R220" i="1"/>
  <c r="BV219" i="1"/>
  <c r="BU219" i="1"/>
  <c r="BT219" i="1"/>
  <c r="BS219" i="1"/>
  <c r="BR219" i="1"/>
  <c r="BP219" i="1"/>
  <c r="BA219" i="1"/>
  <c r="AE219" i="1"/>
  <c r="AA219" i="1"/>
  <c r="AB219" i="1" s="1"/>
  <c r="AC219" i="1" s="1"/>
  <c r="Y219" i="1"/>
  <c r="Z219" i="1" s="1"/>
  <c r="U219" i="1"/>
  <c r="S219" i="1"/>
  <c r="T219" i="1" s="1"/>
  <c r="R219" i="1"/>
  <c r="BV218" i="1"/>
  <c r="BU218" i="1"/>
  <c r="BT218" i="1"/>
  <c r="BS218" i="1"/>
  <c r="BR218" i="1"/>
  <c r="BP218" i="1"/>
  <c r="BA218" i="1"/>
  <c r="AE218" i="1"/>
  <c r="AA218" i="1"/>
  <c r="AB218" i="1" s="1"/>
  <c r="AC218" i="1" s="1"/>
  <c r="Y218" i="1"/>
  <c r="Z218" i="1" s="1"/>
  <c r="U218" i="1"/>
  <c r="S218" i="1"/>
  <c r="T218" i="1" s="1"/>
  <c r="R218" i="1"/>
  <c r="BV217" i="1"/>
  <c r="BU217" i="1"/>
  <c r="BT217" i="1"/>
  <c r="BS217" i="1"/>
  <c r="BR217" i="1"/>
  <c r="BP217" i="1"/>
  <c r="BA217" i="1"/>
  <c r="AE217" i="1"/>
  <c r="AA217" i="1"/>
  <c r="AB217" i="1" s="1"/>
  <c r="AC217" i="1" s="1"/>
  <c r="Y217" i="1"/>
  <c r="Z217" i="1" s="1"/>
  <c r="U217" i="1"/>
  <c r="S217" i="1"/>
  <c r="T217" i="1" s="1"/>
  <c r="R217" i="1"/>
  <c r="BV216" i="1"/>
  <c r="BU216" i="1"/>
  <c r="BT216" i="1"/>
  <c r="BS216" i="1"/>
  <c r="BR216" i="1"/>
  <c r="BP216" i="1"/>
  <c r="BA216" i="1"/>
  <c r="AE216" i="1"/>
  <c r="AA216" i="1"/>
  <c r="AB216" i="1" s="1"/>
  <c r="AC216" i="1" s="1"/>
  <c r="Y216" i="1"/>
  <c r="Z216" i="1" s="1"/>
  <c r="U216" i="1"/>
  <c r="S216" i="1"/>
  <c r="T216" i="1" s="1"/>
  <c r="R216" i="1"/>
  <c r="BV215" i="1"/>
  <c r="BU215" i="1"/>
  <c r="BT215" i="1"/>
  <c r="BS215" i="1"/>
  <c r="BR215" i="1"/>
  <c r="BP215" i="1"/>
  <c r="BA215" i="1"/>
  <c r="AE215" i="1"/>
  <c r="AA215" i="1"/>
  <c r="AB215" i="1" s="1"/>
  <c r="AC215" i="1" s="1"/>
  <c r="Y215" i="1"/>
  <c r="Z215" i="1" s="1"/>
  <c r="U215" i="1"/>
  <c r="S215" i="1"/>
  <c r="T215" i="1" s="1"/>
  <c r="R215" i="1"/>
  <c r="BV214" i="1"/>
  <c r="BU214" i="1"/>
  <c r="BT214" i="1"/>
  <c r="BS214" i="1"/>
  <c r="BR214" i="1"/>
  <c r="BP214" i="1"/>
  <c r="BA214" i="1"/>
  <c r="AE214" i="1"/>
  <c r="AA214" i="1"/>
  <c r="AB214" i="1" s="1"/>
  <c r="AC214" i="1" s="1"/>
  <c r="Y214" i="1"/>
  <c r="Z214" i="1" s="1"/>
  <c r="U214" i="1"/>
  <c r="S214" i="1"/>
  <c r="T214" i="1" s="1"/>
  <c r="R214" i="1"/>
  <c r="BV213" i="1"/>
  <c r="BU213" i="1"/>
  <c r="BT213" i="1"/>
  <c r="BS213" i="1"/>
  <c r="BR213" i="1"/>
  <c r="BP213" i="1"/>
  <c r="BA213" i="1"/>
  <c r="AE213" i="1"/>
  <c r="AA213" i="1"/>
  <c r="AB213" i="1" s="1"/>
  <c r="AC213" i="1" s="1"/>
  <c r="Y213" i="1"/>
  <c r="Z213" i="1" s="1"/>
  <c r="U213" i="1"/>
  <c r="S213" i="1"/>
  <c r="T213" i="1" s="1"/>
  <c r="R213" i="1"/>
  <c r="BV212" i="1"/>
  <c r="BU212" i="1"/>
  <c r="BT212" i="1"/>
  <c r="BS212" i="1"/>
  <c r="BR212" i="1"/>
  <c r="BP212" i="1"/>
  <c r="BA212" i="1"/>
  <c r="AE212" i="1"/>
  <c r="AA212" i="1"/>
  <c r="AB212" i="1" s="1"/>
  <c r="AC212" i="1" s="1"/>
  <c r="Y212" i="1"/>
  <c r="Z212" i="1" s="1"/>
  <c r="U212" i="1"/>
  <c r="S212" i="1"/>
  <c r="T212" i="1" s="1"/>
  <c r="R212" i="1"/>
  <c r="BV211" i="1"/>
  <c r="BU211" i="1"/>
  <c r="BT211" i="1"/>
  <c r="BS211" i="1"/>
  <c r="BR211" i="1"/>
  <c r="BP211" i="1"/>
  <c r="BA211" i="1"/>
  <c r="AE211" i="1"/>
  <c r="AA211" i="1"/>
  <c r="AB211" i="1" s="1"/>
  <c r="AC211" i="1" s="1"/>
  <c r="Y211" i="1"/>
  <c r="Z211" i="1" s="1"/>
  <c r="U211" i="1"/>
  <c r="S211" i="1"/>
  <c r="T211" i="1" s="1"/>
  <c r="R211" i="1"/>
  <c r="BV210" i="1"/>
  <c r="BU210" i="1"/>
  <c r="BT210" i="1"/>
  <c r="BS210" i="1"/>
  <c r="BR210" i="1"/>
  <c r="BP210" i="1"/>
  <c r="BA210" i="1"/>
  <c r="AE210" i="1"/>
  <c r="AA210" i="1"/>
  <c r="AB210" i="1" s="1"/>
  <c r="AC210" i="1" s="1"/>
  <c r="Y210" i="1"/>
  <c r="Z210" i="1" s="1"/>
  <c r="U210" i="1"/>
  <c r="S210" i="1"/>
  <c r="T210" i="1" s="1"/>
  <c r="R210" i="1"/>
  <c r="BV209" i="1"/>
  <c r="BU209" i="1"/>
  <c r="BT209" i="1"/>
  <c r="BS209" i="1"/>
  <c r="BR209" i="1"/>
  <c r="BP209" i="1"/>
  <c r="BA209" i="1"/>
  <c r="AE209" i="1"/>
  <c r="AA209" i="1"/>
  <c r="AB209" i="1" s="1"/>
  <c r="AC209" i="1" s="1"/>
  <c r="Y209" i="1"/>
  <c r="Z209" i="1" s="1"/>
  <c r="U209" i="1"/>
  <c r="S209" i="1"/>
  <c r="T209" i="1" s="1"/>
  <c r="R209" i="1"/>
  <c r="BV208" i="1"/>
  <c r="BU208" i="1"/>
  <c r="BT208" i="1"/>
  <c r="BS208" i="1"/>
  <c r="BR208" i="1"/>
  <c r="BP208" i="1"/>
  <c r="BA208" i="1"/>
  <c r="AE208" i="1"/>
  <c r="AA208" i="1"/>
  <c r="AB208" i="1" s="1"/>
  <c r="AC208" i="1" s="1"/>
  <c r="Y208" i="1"/>
  <c r="Z208" i="1" s="1"/>
  <c r="U208" i="1"/>
  <c r="S208" i="1"/>
  <c r="T208" i="1" s="1"/>
  <c r="R208" i="1"/>
  <c r="BV207" i="1"/>
  <c r="BU207" i="1"/>
  <c r="BT207" i="1"/>
  <c r="BS207" i="1"/>
  <c r="BR207" i="1"/>
  <c r="BP207" i="1"/>
  <c r="BA207" i="1"/>
  <c r="AE207" i="1"/>
  <c r="AA207" i="1"/>
  <c r="AB207" i="1" s="1"/>
  <c r="AC207" i="1" s="1"/>
  <c r="Y207" i="1"/>
  <c r="Z207" i="1" s="1"/>
  <c r="U207" i="1"/>
  <c r="S207" i="1"/>
  <c r="T207" i="1" s="1"/>
  <c r="R207" i="1"/>
  <c r="BV206" i="1"/>
  <c r="BU206" i="1"/>
  <c r="BT206" i="1"/>
  <c r="BS206" i="1"/>
  <c r="BR206" i="1"/>
  <c r="BP206" i="1"/>
  <c r="BA206" i="1"/>
  <c r="AE206" i="1"/>
  <c r="AA206" i="1"/>
  <c r="AB206" i="1" s="1"/>
  <c r="AC206" i="1" s="1"/>
  <c r="Y206" i="1"/>
  <c r="Z206" i="1" s="1"/>
  <c r="U206" i="1"/>
  <c r="S206" i="1"/>
  <c r="T206" i="1" s="1"/>
  <c r="R206" i="1"/>
  <c r="BV205" i="1"/>
  <c r="BU205" i="1"/>
  <c r="BT205" i="1"/>
  <c r="BS205" i="1"/>
  <c r="BR205" i="1"/>
  <c r="BP205" i="1"/>
  <c r="BA205" i="1"/>
  <c r="AE205" i="1"/>
  <c r="AA205" i="1"/>
  <c r="AB205" i="1" s="1"/>
  <c r="AC205" i="1" s="1"/>
  <c r="Y205" i="1"/>
  <c r="Z205" i="1" s="1"/>
  <c r="U205" i="1"/>
  <c r="S205" i="1"/>
  <c r="T205" i="1" s="1"/>
  <c r="R205" i="1"/>
  <c r="BV204" i="1"/>
  <c r="BU204" i="1"/>
  <c r="BT204" i="1"/>
  <c r="BS204" i="1"/>
  <c r="BR204" i="1"/>
  <c r="BP204" i="1"/>
  <c r="BA204" i="1"/>
  <c r="AE204" i="1"/>
  <c r="AA204" i="1"/>
  <c r="AB204" i="1" s="1"/>
  <c r="AC204" i="1" s="1"/>
  <c r="Y204" i="1"/>
  <c r="Z204" i="1" s="1"/>
  <c r="U204" i="1"/>
  <c r="S204" i="1"/>
  <c r="T204" i="1" s="1"/>
  <c r="R204" i="1"/>
  <c r="BV203" i="1"/>
  <c r="BU203" i="1"/>
  <c r="BT203" i="1"/>
  <c r="BS203" i="1"/>
  <c r="BR203" i="1"/>
  <c r="BP203" i="1"/>
  <c r="BA203" i="1"/>
  <c r="AE203" i="1"/>
  <c r="AA203" i="1"/>
  <c r="AB203" i="1" s="1"/>
  <c r="AC203" i="1" s="1"/>
  <c r="Y203" i="1"/>
  <c r="Z203" i="1" s="1"/>
  <c r="U203" i="1"/>
  <c r="S203" i="1"/>
  <c r="T203" i="1" s="1"/>
  <c r="R203" i="1"/>
  <c r="BV202" i="1"/>
  <c r="BU202" i="1"/>
  <c r="BT202" i="1"/>
  <c r="BS202" i="1"/>
  <c r="BR202" i="1"/>
  <c r="BP202" i="1"/>
  <c r="BA202" i="1"/>
  <c r="AE202" i="1"/>
  <c r="AA202" i="1"/>
  <c r="AB202" i="1" s="1"/>
  <c r="AC202" i="1" s="1"/>
  <c r="Y202" i="1"/>
  <c r="Z202" i="1" s="1"/>
  <c r="U202" i="1"/>
  <c r="S202" i="1"/>
  <c r="T202" i="1" s="1"/>
  <c r="R202" i="1"/>
  <c r="BV201" i="1"/>
  <c r="BU201" i="1"/>
  <c r="BT201" i="1"/>
  <c r="BS201" i="1"/>
  <c r="BR201" i="1"/>
  <c r="BP201" i="1"/>
  <c r="BA201" i="1"/>
  <c r="AE201" i="1"/>
  <c r="AA201" i="1"/>
  <c r="AB201" i="1" s="1"/>
  <c r="AC201" i="1" s="1"/>
  <c r="Y201" i="1"/>
  <c r="Z201" i="1" s="1"/>
  <c r="U201" i="1"/>
  <c r="S201" i="1"/>
  <c r="T201" i="1" s="1"/>
  <c r="R201" i="1"/>
  <c r="BV200" i="1"/>
  <c r="BU200" i="1"/>
  <c r="BT200" i="1"/>
  <c r="BS200" i="1"/>
  <c r="BR200" i="1"/>
  <c r="BP200" i="1"/>
  <c r="BA200" i="1"/>
  <c r="AE200" i="1"/>
  <c r="AA200" i="1"/>
  <c r="AB200" i="1" s="1"/>
  <c r="AC200" i="1" s="1"/>
  <c r="Y200" i="1"/>
  <c r="Z200" i="1" s="1"/>
  <c r="U200" i="1"/>
  <c r="S200" i="1"/>
  <c r="T200" i="1" s="1"/>
  <c r="R200" i="1"/>
  <c r="BV199" i="1"/>
  <c r="BU199" i="1"/>
  <c r="BT199" i="1"/>
  <c r="BS199" i="1"/>
  <c r="BR199" i="1"/>
  <c r="BP199" i="1"/>
  <c r="BA199" i="1"/>
  <c r="AE199" i="1"/>
  <c r="AA199" i="1"/>
  <c r="AB199" i="1" s="1"/>
  <c r="AC199" i="1" s="1"/>
  <c r="Y199" i="1"/>
  <c r="Z199" i="1" s="1"/>
  <c r="U199" i="1"/>
  <c r="S199" i="1"/>
  <c r="T199" i="1" s="1"/>
  <c r="R199" i="1"/>
  <c r="BV198" i="1"/>
  <c r="BU198" i="1"/>
  <c r="BT198" i="1"/>
  <c r="BS198" i="1"/>
  <c r="BR198" i="1"/>
  <c r="BP198" i="1"/>
  <c r="BA198" i="1"/>
  <c r="AE198" i="1"/>
  <c r="AA198" i="1"/>
  <c r="AB198" i="1" s="1"/>
  <c r="AC198" i="1" s="1"/>
  <c r="Y198" i="1"/>
  <c r="Z198" i="1" s="1"/>
  <c r="U198" i="1"/>
  <c r="S198" i="1"/>
  <c r="R198" i="1"/>
  <c r="BV197" i="1"/>
  <c r="BU197" i="1"/>
  <c r="BT197" i="1"/>
  <c r="BS197" i="1"/>
  <c r="BR197" i="1"/>
  <c r="BP197" i="1"/>
  <c r="BA197" i="1"/>
  <c r="AE197" i="1"/>
  <c r="AA197" i="1"/>
  <c r="AB197" i="1" s="1"/>
  <c r="AC197" i="1" s="1"/>
  <c r="Y197" i="1"/>
  <c r="Z197" i="1" s="1"/>
  <c r="U197" i="1"/>
  <c r="S197" i="1"/>
  <c r="T197" i="1" s="1"/>
  <c r="R197" i="1"/>
  <c r="BV196" i="1"/>
  <c r="BU196" i="1"/>
  <c r="BT196" i="1"/>
  <c r="BS196" i="1"/>
  <c r="BR196" i="1"/>
  <c r="BP196" i="1"/>
  <c r="BA196" i="1"/>
  <c r="AE196" i="1"/>
  <c r="AA196" i="1"/>
  <c r="AB196" i="1" s="1"/>
  <c r="AC196" i="1" s="1"/>
  <c r="Y196" i="1"/>
  <c r="Z196" i="1" s="1"/>
  <c r="U196" i="1"/>
  <c r="S196" i="1"/>
  <c r="T196" i="1" s="1"/>
  <c r="R196" i="1"/>
  <c r="BV195" i="1"/>
  <c r="BU195" i="1"/>
  <c r="BT195" i="1"/>
  <c r="BS195" i="1"/>
  <c r="BR195" i="1"/>
  <c r="BP195" i="1"/>
  <c r="BA195" i="1"/>
  <c r="AE195" i="1"/>
  <c r="AA195" i="1"/>
  <c r="AB195" i="1" s="1"/>
  <c r="AC195" i="1" s="1"/>
  <c r="Y195" i="1"/>
  <c r="Z195" i="1" s="1"/>
  <c r="U195" i="1"/>
  <c r="S195" i="1"/>
  <c r="T195" i="1" s="1"/>
  <c r="R195" i="1"/>
  <c r="BV194" i="1"/>
  <c r="BU194" i="1"/>
  <c r="BT194" i="1"/>
  <c r="BS194" i="1"/>
  <c r="BR194" i="1"/>
  <c r="BP194" i="1"/>
  <c r="BA194" i="1"/>
  <c r="AE194" i="1"/>
  <c r="AA194" i="1"/>
  <c r="AB194" i="1" s="1"/>
  <c r="AC194" i="1" s="1"/>
  <c r="Y194" i="1"/>
  <c r="Z194" i="1" s="1"/>
  <c r="U194" i="1"/>
  <c r="S194" i="1"/>
  <c r="R194" i="1"/>
  <c r="BV193" i="1"/>
  <c r="BU193" i="1"/>
  <c r="BT193" i="1"/>
  <c r="BS193" i="1"/>
  <c r="BR193" i="1"/>
  <c r="BP193" i="1"/>
  <c r="BA193" i="1"/>
  <c r="AE193" i="1"/>
  <c r="AA193" i="1"/>
  <c r="AB193" i="1" s="1"/>
  <c r="AC193" i="1" s="1"/>
  <c r="Y193" i="1"/>
  <c r="Z193" i="1" s="1"/>
  <c r="U193" i="1"/>
  <c r="S193" i="1"/>
  <c r="R193" i="1"/>
  <c r="BV192" i="1"/>
  <c r="BU192" i="1"/>
  <c r="BT192" i="1"/>
  <c r="BS192" i="1"/>
  <c r="BR192" i="1"/>
  <c r="BP192" i="1"/>
  <c r="BA192" i="1"/>
  <c r="AE192" i="1"/>
  <c r="AA192" i="1"/>
  <c r="AB192" i="1" s="1"/>
  <c r="AC192" i="1" s="1"/>
  <c r="Y192" i="1"/>
  <c r="Z192" i="1" s="1"/>
  <c r="U192" i="1"/>
  <c r="S192" i="1"/>
  <c r="T192" i="1" s="1"/>
  <c r="R192" i="1"/>
  <c r="BV191" i="1"/>
  <c r="BU191" i="1"/>
  <c r="BT191" i="1"/>
  <c r="BS191" i="1"/>
  <c r="BR191" i="1"/>
  <c r="BP191" i="1"/>
  <c r="BA191" i="1"/>
  <c r="AE191" i="1"/>
  <c r="AA191" i="1"/>
  <c r="AB191" i="1" s="1"/>
  <c r="AC191" i="1" s="1"/>
  <c r="Y191" i="1"/>
  <c r="Z191" i="1" s="1"/>
  <c r="U191" i="1"/>
  <c r="S191" i="1"/>
  <c r="T191" i="1" s="1"/>
  <c r="R191" i="1"/>
  <c r="BV190" i="1"/>
  <c r="BU190" i="1"/>
  <c r="BT190" i="1"/>
  <c r="BS190" i="1"/>
  <c r="BR190" i="1"/>
  <c r="BP190" i="1"/>
  <c r="BA190" i="1"/>
  <c r="AF190" i="1"/>
  <c r="AV190" i="1" s="1"/>
  <c r="AE190" i="1"/>
  <c r="AA190" i="1"/>
  <c r="AB190" i="1" s="1"/>
  <c r="AC190" i="1" s="1"/>
  <c r="Y190" i="1"/>
  <c r="Z190" i="1" s="1"/>
  <c r="U190" i="1"/>
  <c r="S190" i="1"/>
  <c r="T190" i="1" s="1"/>
  <c r="R190" i="1"/>
  <c r="BV189" i="1"/>
  <c r="BU189" i="1"/>
  <c r="BT189" i="1"/>
  <c r="BS189" i="1"/>
  <c r="BR189" i="1"/>
  <c r="BP189" i="1"/>
  <c r="BA189" i="1"/>
  <c r="AE189" i="1"/>
  <c r="AA189" i="1"/>
  <c r="AB189" i="1" s="1"/>
  <c r="AC189" i="1" s="1"/>
  <c r="Y189" i="1"/>
  <c r="Z189" i="1" s="1"/>
  <c r="U189" i="1"/>
  <c r="S189" i="1"/>
  <c r="T189" i="1" s="1"/>
  <c r="R189" i="1"/>
  <c r="BV188" i="1"/>
  <c r="BU188" i="1"/>
  <c r="BT188" i="1"/>
  <c r="BS188" i="1"/>
  <c r="BR188" i="1"/>
  <c r="BP188" i="1"/>
  <c r="BA188" i="1"/>
  <c r="AE188" i="1"/>
  <c r="AA188" i="1"/>
  <c r="AB188" i="1" s="1"/>
  <c r="AC188" i="1" s="1"/>
  <c r="Y188" i="1"/>
  <c r="Z188" i="1" s="1"/>
  <c r="U188" i="1"/>
  <c r="S188" i="1"/>
  <c r="T188" i="1" s="1"/>
  <c r="R188" i="1"/>
  <c r="BV187" i="1"/>
  <c r="BU187" i="1"/>
  <c r="BT187" i="1"/>
  <c r="BS187" i="1"/>
  <c r="BR187" i="1"/>
  <c r="BP187" i="1"/>
  <c r="BA187" i="1"/>
  <c r="AE187" i="1"/>
  <c r="AA187" i="1"/>
  <c r="AB187" i="1" s="1"/>
  <c r="AC187" i="1" s="1"/>
  <c r="Y187" i="1"/>
  <c r="Z187" i="1" s="1"/>
  <c r="U187" i="1"/>
  <c r="S187" i="1"/>
  <c r="T187" i="1" s="1"/>
  <c r="R187" i="1"/>
  <c r="BV186" i="1"/>
  <c r="BU186" i="1"/>
  <c r="BT186" i="1"/>
  <c r="BS186" i="1"/>
  <c r="BR186" i="1"/>
  <c r="BP186" i="1"/>
  <c r="BA186" i="1"/>
  <c r="AE186" i="1"/>
  <c r="AA186" i="1"/>
  <c r="AB186" i="1" s="1"/>
  <c r="AC186" i="1" s="1"/>
  <c r="Y186" i="1"/>
  <c r="Z186" i="1" s="1"/>
  <c r="U186" i="1"/>
  <c r="S186" i="1"/>
  <c r="T186" i="1" s="1"/>
  <c r="R186" i="1"/>
  <c r="BV185" i="1"/>
  <c r="BU185" i="1"/>
  <c r="BT185" i="1"/>
  <c r="BS185" i="1"/>
  <c r="BR185" i="1"/>
  <c r="BP185" i="1"/>
  <c r="BA185" i="1"/>
  <c r="AE185" i="1"/>
  <c r="AA185" i="1"/>
  <c r="AB185" i="1" s="1"/>
  <c r="AC185" i="1" s="1"/>
  <c r="Y185" i="1"/>
  <c r="Z185" i="1" s="1"/>
  <c r="U185" i="1"/>
  <c r="S185" i="1"/>
  <c r="T185" i="1" s="1"/>
  <c r="R185" i="1"/>
  <c r="BV184" i="1"/>
  <c r="BU184" i="1"/>
  <c r="BT184" i="1"/>
  <c r="BS184" i="1"/>
  <c r="BR184" i="1"/>
  <c r="BP184" i="1"/>
  <c r="BA184" i="1"/>
  <c r="AE184" i="1"/>
  <c r="AA184" i="1"/>
  <c r="AB184" i="1" s="1"/>
  <c r="AC184" i="1" s="1"/>
  <c r="Y184" i="1"/>
  <c r="Z184" i="1" s="1"/>
  <c r="U184" i="1"/>
  <c r="S184" i="1"/>
  <c r="T184" i="1" s="1"/>
  <c r="R184" i="1"/>
  <c r="BV183" i="1"/>
  <c r="BU183" i="1"/>
  <c r="BT183" i="1"/>
  <c r="BS183" i="1"/>
  <c r="BR183" i="1"/>
  <c r="BP183" i="1"/>
  <c r="BA183" i="1"/>
  <c r="AE183" i="1"/>
  <c r="AA183" i="1"/>
  <c r="AB183" i="1" s="1"/>
  <c r="AC183" i="1" s="1"/>
  <c r="Y183" i="1"/>
  <c r="Z183" i="1" s="1"/>
  <c r="U183" i="1"/>
  <c r="S183" i="1"/>
  <c r="T183" i="1" s="1"/>
  <c r="R183" i="1"/>
  <c r="BV182" i="1"/>
  <c r="BU182" i="1"/>
  <c r="BT182" i="1"/>
  <c r="BS182" i="1"/>
  <c r="BR182" i="1"/>
  <c r="BP182" i="1"/>
  <c r="BA182" i="1"/>
  <c r="AI182" i="1"/>
  <c r="AE182" i="1"/>
  <c r="AA182" i="1"/>
  <c r="AB182" i="1" s="1"/>
  <c r="AC182" i="1" s="1"/>
  <c r="Y182" i="1"/>
  <c r="Z182" i="1" s="1"/>
  <c r="U182" i="1"/>
  <c r="S182" i="1"/>
  <c r="T182" i="1" s="1"/>
  <c r="R182" i="1"/>
  <c r="BV181" i="1"/>
  <c r="BU181" i="1"/>
  <c r="BT181" i="1"/>
  <c r="BS181" i="1"/>
  <c r="BR181" i="1"/>
  <c r="BP181" i="1"/>
  <c r="BA181" i="1"/>
  <c r="AE181" i="1"/>
  <c r="AA181" i="1"/>
  <c r="AB181" i="1" s="1"/>
  <c r="AC181" i="1" s="1"/>
  <c r="Y181" i="1"/>
  <c r="Z181" i="1" s="1"/>
  <c r="U181" i="1"/>
  <c r="S181" i="1"/>
  <c r="T181" i="1" s="1"/>
  <c r="R181" i="1"/>
  <c r="BV180" i="1"/>
  <c r="BU180" i="1"/>
  <c r="BT180" i="1"/>
  <c r="BS180" i="1"/>
  <c r="BR180" i="1"/>
  <c r="BP180" i="1"/>
  <c r="BA180" i="1"/>
  <c r="AE180" i="1"/>
  <c r="AA180" i="1"/>
  <c r="AB180" i="1" s="1"/>
  <c r="AC180" i="1" s="1"/>
  <c r="Y180" i="1"/>
  <c r="Z180" i="1" s="1"/>
  <c r="U180" i="1"/>
  <c r="S180" i="1"/>
  <c r="T180" i="1" s="1"/>
  <c r="R180" i="1"/>
  <c r="BV179" i="1"/>
  <c r="BU179" i="1"/>
  <c r="BT179" i="1"/>
  <c r="BS179" i="1"/>
  <c r="BR179" i="1"/>
  <c r="BP179" i="1"/>
  <c r="BA179" i="1"/>
  <c r="AE179" i="1"/>
  <c r="AA179" i="1"/>
  <c r="AB179" i="1" s="1"/>
  <c r="AC179" i="1" s="1"/>
  <c r="Y179" i="1"/>
  <c r="Z179" i="1" s="1"/>
  <c r="U179" i="1"/>
  <c r="S179" i="1"/>
  <c r="T179" i="1" s="1"/>
  <c r="R179" i="1"/>
  <c r="BV178" i="1"/>
  <c r="BU178" i="1"/>
  <c r="BT178" i="1"/>
  <c r="BS178" i="1"/>
  <c r="BR178" i="1"/>
  <c r="BP178" i="1"/>
  <c r="BA178" i="1"/>
  <c r="AE178" i="1"/>
  <c r="AA178" i="1"/>
  <c r="AB178" i="1" s="1"/>
  <c r="AC178" i="1" s="1"/>
  <c r="Y178" i="1"/>
  <c r="Z178" i="1" s="1"/>
  <c r="U178" i="1"/>
  <c r="S178" i="1"/>
  <c r="T178" i="1" s="1"/>
  <c r="R178" i="1"/>
  <c r="BV177" i="1"/>
  <c r="BU177" i="1"/>
  <c r="BT177" i="1"/>
  <c r="BS177" i="1"/>
  <c r="BR177" i="1"/>
  <c r="BP177" i="1"/>
  <c r="BA177" i="1"/>
  <c r="AE177" i="1"/>
  <c r="AA177" i="1"/>
  <c r="AB177" i="1" s="1"/>
  <c r="AC177" i="1" s="1"/>
  <c r="Y177" i="1"/>
  <c r="Z177" i="1" s="1"/>
  <c r="U177" i="1"/>
  <c r="S177" i="1"/>
  <c r="T177" i="1" s="1"/>
  <c r="R177" i="1"/>
  <c r="BV176" i="1"/>
  <c r="BU176" i="1"/>
  <c r="BT176" i="1"/>
  <c r="BS176" i="1"/>
  <c r="BR176" i="1"/>
  <c r="BP176" i="1"/>
  <c r="BA176" i="1"/>
  <c r="AE176" i="1"/>
  <c r="AA176" i="1"/>
  <c r="AB176" i="1" s="1"/>
  <c r="AC176" i="1" s="1"/>
  <c r="Y176" i="1"/>
  <c r="Z176" i="1" s="1"/>
  <c r="U176" i="1"/>
  <c r="S176" i="1"/>
  <c r="T176" i="1" s="1"/>
  <c r="R176" i="1"/>
  <c r="BV175" i="1"/>
  <c r="BU175" i="1"/>
  <c r="BT175" i="1"/>
  <c r="BS175" i="1"/>
  <c r="BR175" i="1"/>
  <c r="BP175" i="1"/>
  <c r="BA175" i="1"/>
  <c r="AE175" i="1"/>
  <c r="AA175" i="1"/>
  <c r="AB175" i="1" s="1"/>
  <c r="AC175" i="1" s="1"/>
  <c r="Y175" i="1"/>
  <c r="Z175" i="1" s="1"/>
  <c r="U175" i="1"/>
  <c r="S175" i="1"/>
  <c r="T175" i="1" s="1"/>
  <c r="R175" i="1"/>
  <c r="BV174" i="1"/>
  <c r="BU174" i="1"/>
  <c r="BT174" i="1"/>
  <c r="BS174" i="1"/>
  <c r="BR174" i="1"/>
  <c r="BP174" i="1"/>
  <c r="BA174" i="1"/>
  <c r="AE174" i="1"/>
  <c r="AA174" i="1"/>
  <c r="AB174" i="1" s="1"/>
  <c r="AC174" i="1" s="1"/>
  <c r="Y174" i="1"/>
  <c r="Z174" i="1" s="1"/>
  <c r="U174" i="1"/>
  <c r="S174" i="1"/>
  <c r="T174" i="1" s="1"/>
  <c r="R174" i="1"/>
  <c r="BV173" i="1"/>
  <c r="BU173" i="1"/>
  <c r="BT173" i="1"/>
  <c r="BS173" i="1"/>
  <c r="BR173" i="1"/>
  <c r="BP173" i="1"/>
  <c r="BA173" i="1"/>
  <c r="AE173" i="1"/>
  <c r="AA173" i="1"/>
  <c r="AB173" i="1" s="1"/>
  <c r="AC173" i="1" s="1"/>
  <c r="Y173" i="1"/>
  <c r="Z173" i="1" s="1"/>
  <c r="U173" i="1"/>
  <c r="S173" i="1"/>
  <c r="T173" i="1" s="1"/>
  <c r="R173" i="1"/>
  <c r="BV172" i="1"/>
  <c r="BU172" i="1"/>
  <c r="BT172" i="1"/>
  <c r="BS172" i="1"/>
  <c r="BR172" i="1"/>
  <c r="BP172" i="1"/>
  <c r="BA172" i="1"/>
  <c r="AE172" i="1"/>
  <c r="AA172" i="1"/>
  <c r="AB172" i="1" s="1"/>
  <c r="AC172" i="1" s="1"/>
  <c r="Y172" i="1"/>
  <c r="Z172" i="1" s="1"/>
  <c r="U172" i="1"/>
  <c r="S172" i="1"/>
  <c r="T172" i="1" s="1"/>
  <c r="R172" i="1"/>
  <c r="BV171" i="1"/>
  <c r="BU171" i="1"/>
  <c r="BT171" i="1"/>
  <c r="BS171" i="1"/>
  <c r="BR171" i="1"/>
  <c r="BP171" i="1"/>
  <c r="BA171" i="1"/>
  <c r="AE171" i="1"/>
  <c r="AF171" i="1" s="1"/>
  <c r="AA171" i="1"/>
  <c r="AB171" i="1" s="1"/>
  <c r="AC171" i="1" s="1"/>
  <c r="Y171" i="1"/>
  <c r="Z171" i="1" s="1"/>
  <c r="U171" i="1"/>
  <c r="S171" i="1"/>
  <c r="T171" i="1" s="1"/>
  <c r="R171" i="1"/>
  <c r="BV170" i="1"/>
  <c r="BU170" i="1"/>
  <c r="BT170" i="1"/>
  <c r="BS170" i="1"/>
  <c r="BR170" i="1"/>
  <c r="BP170" i="1"/>
  <c r="BA170" i="1"/>
  <c r="AE170" i="1"/>
  <c r="AA170" i="1"/>
  <c r="AB170" i="1" s="1"/>
  <c r="AC170" i="1" s="1"/>
  <c r="Y170" i="1"/>
  <c r="Z170" i="1" s="1"/>
  <c r="U170" i="1"/>
  <c r="S170" i="1"/>
  <c r="T170" i="1" s="1"/>
  <c r="R170" i="1"/>
  <c r="BV169" i="1"/>
  <c r="BU169" i="1"/>
  <c r="BT169" i="1"/>
  <c r="BS169" i="1"/>
  <c r="BR169" i="1"/>
  <c r="BP169" i="1"/>
  <c r="BA169" i="1"/>
  <c r="AE169" i="1"/>
  <c r="AA169" i="1"/>
  <c r="AB169" i="1" s="1"/>
  <c r="AC169" i="1" s="1"/>
  <c r="Y169" i="1"/>
  <c r="Z169" i="1" s="1"/>
  <c r="U169" i="1"/>
  <c r="S169" i="1"/>
  <c r="T169" i="1" s="1"/>
  <c r="R169" i="1"/>
  <c r="BV168" i="1"/>
  <c r="BU168" i="1"/>
  <c r="BT168" i="1"/>
  <c r="BS168" i="1"/>
  <c r="BR168" i="1"/>
  <c r="BP168" i="1"/>
  <c r="BA168" i="1"/>
  <c r="AE168" i="1"/>
  <c r="AA168" i="1"/>
  <c r="AB168" i="1" s="1"/>
  <c r="AC168" i="1" s="1"/>
  <c r="Y168" i="1"/>
  <c r="Z168" i="1" s="1"/>
  <c r="U168" i="1"/>
  <c r="S168" i="1"/>
  <c r="T168" i="1" s="1"/>
  <c r="R168" i="1"/>
  <c r="BV167" i="1"/>
  <c r="BU167" i="1"/>
  <c r="BT167" i="1"/>
  <c r="BS167" i="1"/>
  <c r="BR167" i="1"/>
  <c r="BP167" i="1"/>
  <c r="BA167" i="1"/>
  <c r="AE167" i="1"/>
  <c r="AA167" i="1"/>
  <c r="AB167" i="1" s="1"/>
  <c r="AC167" i="1" s="1"/>
  <c r="Y167" i="1"/>
  <c r="Z167" i="1" s="1"/>
  <c r="U167" i="1"/>
  <c r="S167" i="1"/>
  <c r="T167" i="1" s="1"/>
  <c r="R167" i="1"/>
  <c r="BV166" i="1"/>
  <c r="BU166" i="1"/>
  <c r="BT166" i="1"/>
  <c r="BS166" i="1"/>
  <c r="BR166" i="1"/>
  <c r="BP166" i="1"/>
  <c r="BA166" i="1"/>
  <c r="AE166" i="1"/>
  <c r="AA166" i="1"/>
  <c r="AB166" i="1" s="1"/>
  <c r="AC166" i="1" s="1"/>
  <c r="Y166" i="1"/>
  <c r="Z166" i="1" s="1"/>
  <c r="U166" i="1"/>
  <c r="S166" i="1"/>
  <c r="T166" i="1" s="1"/>
  <c r="R166" i="1"/>
  <c r="BV165" i="1"/>
  <c r="BU165" i="1"/>
  <c r="BT165" i="1"/>
  <c r="BS165" i="1"/>
  <c r="BR165" i="1"/>
  <c r="BP165" i="1"/>
  <c r="BA165" i="1"/>
  <c r="AE165" i="1"/>
  <c r="AA165" i="1"/>
  <c r="AB165" i="1" s="1"/>
  <c r="AC165" i="1" s="1"/>
  <c r="Y165" i="1"/>
  <c r="Z165" i="1" s="1"/>
  <c r="U165" i="1"/>
  <c r="S165" i="1"/>
  <c r="T165" i="1" s="1"/>
  <c r="R165" i="1"/>
  <c r="BV164" i="1"/>
  <c r="BU164" i="1"/>
  <c r="BT164" i="1"/>
  <c r="BS164" i="1"/>
  <c r="BR164" i="1"/>
  <c r="BP164" i="1"/>
  <c r="BA164" i="1"/>
  <c r="AE164" i="1"/>
  <c r="AA164" i="1"/>
  <c r="AB164" i="1" s="1"/>
  <c r="AC164" i="1" s="1"/>
  <c r="Y164" i="1"/>
  <c r="Z164" i="1" s="1"/>
  <c r="U164" i="1"/>
  <c r="S164" i="1"/>
  <c r="T164" i="1" s="1"/>
  <c r="R164" i="1"/>
  <c r="BV163" i="1"/>
  <c r="BU163" i="1"/>
  <c r="BT163" i="1"/>
  <c r="BS163" i="1"/>
  <c r="BR163" i="1"/>
  <c r="BP163" i="1"/>
  <c r="BA163" i="1"/>
  <c r="AE163" i="1"/>
  <c r="AA163" i="1"/>
  <c r="AB163" i="1" s="1"/>
  <c r="AC163" i="1" s="1"/>
  <c r="Y163" i="1"/>
  <c r="Z163" i="1" s="1"/>
  <c r="U163" i="1"/>
  <c r="S163" i="1"/>
  <c r="T163" i="1" s="1"/>
  <c r="R163" i="1"/>
  <c r="BV162" i="1"/>
  <c r="BU162" i="1"/>
  <c r="BT162" i="1"/>
  <c r="BS162" i="1"/>
  <c r="BR162" i="1"/>
  <c r="BP162" i="1"/>
  <c r="BA162" i="1"/>
  <c r="AE162" i="1"/>
  <c r="AA162" i="1"/>
  <c r="AB162" i="1" s="1"/>
  <c r="AC162" i="1" s="1"/>
  <c r="Y162" i="1"/>
  <c r="Z162" i="1" s="1"/>
  <c r="U162" i="1"/>
  <c r="S162" i="1"/>
  <c r="T162" i="1" s="1"/>
  <c r="R162" i="1"/>
  <c r="BV161" i="1"/>
  <c r="BU161" i="1"/>
  <c r="BT161" i="1"/>
  <c r="BS161" i="1"/>
  <c r="BR161" i="1"/>
  <c r="BP161" i="1"/>
  <c r="BA161" i="1"/>
  <c r="AE161" i="1"/>
  <c r="AA161" i="1"/>
  <c r="AB161" i="1" s="1"/>
  <c r="AC161" i="1" s="1"/>
  <c r="Y161" i="1"/>
  <c r="Z161" i="1" s="1"/>
  <c r="U161" i="1"/>
  <c r="S161" i="1"/>
  <c r="T161" i="1" s="1"/>
  <c r="R161" i="1"/>
  <c r="BV160" i="1"/>
  <c r="BU160" i="1"/>
  <c r="BT160" i="1"/>
  <c r="BS160" i="1"/>
  <c r="BR160" i="1"/>
  <c r="BP160" i="1"/>
  <c r="BA160" i="1"/>
  <c r="AE160" i="1"/>
  <c r="AA160" i="1"/>
  <c r="AB160" i="1" s="1"/>
  <c r="AC160" i="1" s="1"/>
  <c r="Y160" i="1"/>
  <c r="Z160" i="1" s="1"/>
  <c r="U160" i="1"/>
  <c r="S160" i="1"/>
  <c r="T160" i="1" s="1"/>
  <c r="R160" i="1"/>
  <c r="BV159" i="1"/>
  <c r="BU159" i="1"/>
  <c r="BT159" i="1"/>
  <c r="BS159" i="1"/>
  <c r="BR159" i="1"/>
  <c r="BP159" i="1"/>
  <c r="BA159" i="1"/>
  <c r="AE159" i="1"/>
  <c r="AA159" i="1"/>
  <c r="AB159" i="1" s="1"/>
  <c r="AC159" i="1" s="1"/>
  <c r="Y159" i="1"/>
  <c r="Z159" i="1" s="1"/>
  <c r="U159" i="1"/>
  <c r="S159" i="1"/>
  <c r="T159" i="1" s="1"/>
  <c r="R159" i="1"/>
  <c r="BV158" i="1"/>
  <c r="BU158" i="1"/>
  <c r="BT158" i="1"/>
  <c r="BS158" i="1"/>
  <c r="BR158" i="1"/>
  <c r="BP158" i="1"/>
  <c r="BA158" i="1"/>
  <c r="AE158" i="1"/>
  <c r="AA158" i="1"/>
  <c r="AB158" i="1" s="1"/>
  <c r="AC158" i="1" s="1"/>
  <c r="Y158" i="1"/>
  <c r="Z158" i="1" s="1"/>
  <c r="U158" i="1"/>
  <c r="S158" i="1"/>
  <c r="T158" i="1" s="1"/>
  <c r="R158" i="1"/>
  <c r="BV157" i="1"/>
  <c r="BU157" i="1"/>
  <c r="BT157" i="1"/>
  <c r="BS157" i="1"/>
  <c r="BR157" i="1"/>
  <c r="BP157" i="1"/>
  <c r="BA157" i="1"/>
  <c r="AE157" i="1"/>
  <c r="AA157" i="1"/>
  <c r="AB157" i="1" s="1"/>
  <c r="AC157" i="1" s="1"/>
  <c r="Y157" i="1"/>
  <c r="Z157" i="1" s="1"/>
  <c r="U157" i="1"/>
  <c r="S157" i="1"/>
  <c r="T157" i="1" s="1"/>
  <c r="R157" i="1"/>
  <c r="BV156" i="1"/>
  <c r="BU156" i="1"/>
  <c r="BT156" i="1"/>
  <c r="BS156" i="1"/>
  <c r="BR156" i="1"/>
  <c r="BP156" i="1"/>
  <c r="BA156" i="1"/>
  <c r="AE156" i="1"/>
  <c r="AA156" i="1"/>
  <c r="AB156" i="1" s="1"/>
  <c r="AC156" i="1" s="1"/>
  <c r="Y156" i="1"/>
  <c r="Z156" i="1" s="1"/>
  <c r="U156" i="1"/>
  <c r="S156" i="1"/>
  <c r="T156" i="1" s="1"/>
  <c r="R156" i="1"/>
  <c r="BV155" i="1"/>
  <c r="BU155" i="1"/>
  <c r="BT155" i="1"/>
  <c r="BS155" i="1"/>
  <c r="BR155" i="1"/>
  <c r="BP155" i="1"/>
  <c r="BA155" i="1"/>
  <c r="AE155" i="1"/>
  <c r="AA155" i="1"/>
  <c r="AB155" i="1" s="1"/>
  <c r="AC155" i="1" s="1"/>
  <c r="Y155" i="1"/>
  <c r="Z155" i="1" s="1"/>
  <c r="U155" i="1"/>
  <c r="S155" i="1"/>
  <c r="T155" i="1" s="1"/>
  <c r="R155" i="1"/>
  <c r="BV154" i="1"/>
  <c r="BU154" i="1"/>
  <c r="BT154" i="1"/>
  <c r="BS154" i="1"/>
  <c r="BR154" i="1"/>
  <c r="BP154" i="1"/>
  <c r="BA154" i="1"/>
  <c r="AE154" i="1"/>
  <c r="AA154" i="1"/>
  <c r="AB154" i="1" s="1"/>
  <c r="AC154" i="1" s="1"/>
  <c r="Y154" i="1"/>
  <c r="Z154" i="1" s="1"/>
  <c r="U154" i="1"/>
  <c r="S154" i="1"/>
  <c r="T154" i="1" s="1"/>
  <c r="R154" i="1"/>
  <c r="BV153" i="1"/>
  <c r="BU153" i="1"/>
  <c r="BT153" i="1"/>
  <c r="BS153" i="1"/>
  <c r="BR153" i="1"/>
  <c r="BP153" i="1"/>
  <c r="BA153" i="1"/>
  <c r="AE153" i="1"/>
  <c r="AA153" i="1"/>
  <c r="AB153" i="1" s="1"/>
  <c r="AC153" i="1" s="1"/>
  <c r="Y153" i="1"/>
  <c r="Z153" i="1" s="1"/>
  <c r="U153" i="1"/>
  <c r="S153" i="1"/>
  <c r="T153" i="1" s="1"/>
  <c r="R153" i="1"/>
  <c r="BV152" i="1"/>
  <c r="BU152" i="1"/>
  <c r="BT152" i="1"/>
  <c r="BS152" i="1"/>
  <c r="BR152" i="1"/>
  <c r="BP152" i="1"/>
  <c r="BA152" i="1"/>
  <c r="AE152" i="1"/>
  <c r="AA152" i="1"/>
  <c r="AB152" i="1" s="1"/>
  <c r="AC152" i="1" s="1"/>
  <c r="Y152" i="1"/>
  <c r="Z152" i="1" s="1"/>
  <c r="U152" i="1"/>
  <c r="S152" i="1"/>
  <c r="T152" i="1" s="1"/>
  <c r="R152" i="1"/>
  <c r="BV151" i="1"/>
  <c r="BU151" i="1"/>
  <c r="BT151" i="1"/>
  <c r="BS151" i="1"/>
  <c r="BR151" i="1"/>
  <c r="BP151" i="1"/>
  <c r="BA151" i="1"/>
  <c r="AE151" i="1"/>
  <c r="AA151" i="1"/>
  <c r="AB151" i="1" s="1"/>
  <c r="AC151" i="1" s="1"/>
  <c r="Y151" i="1"/>
  <c r="Z151" i="1" s="1"/>
  <c r="U151" i="1"/>
  <c r="S151" i="1"/>
  <c r="T151" i="1" s="1"/>
  <c r="R151" i="1"/>
  <c r="BV150" i="1"/>
  <c r="BU150" i="1"/>
  <c r="BT150" i="1"/>
  <c r="BS150" i="1"/>
  <c r="BR150" i="1"/>
  <c r="BP150" i="1"/>
  <c r="BA150" i="1"/>
  <c r="AE150" i="1"/>
  <c r="AA150" i="1"/>
  <c r="AB150" i="1" s="1"/>
  <c r="AC150" i="1" s="1"/>
  <c r="Y150" i="1"/>
  <c r="Z150" i="1" s="1"/>
  <c r="U150" i="1"/>
  <c r="S150" i="1"/>
  <c r="T150" i="1" s="1"/>
  <c r="R150" i="1"/>
  <c r="BV149" i="1"/>
  <c r="BU149" i="1"/>
  <c r="BT149" i="1"/>
  <c r="BS149" i="1"/>
  <c r="BR149" i="1"/>
  <c r="BP149" i="1"/>
  <c r="BA149" i="1"/>
  <c r="AE149" i="1"/>
  <c r="AA149" i="1"/>
  <c r="AB149" i="1" s="1"/>
  <c r="AC149" i="1" s="1"/>
  <c r="Y149" i="1"/>
  <c r="Z149" i="1" s="1"/>
  <c r="U149" i="1"/>
  <c r="S149" i="1"/>
  <c r="T149" i="1" s="1"/>
  <c r="R149" i="1"/>
  <c r="BV148" i="1"/>
  <c r="BU148" i="1"/>
  <c r="BT148" i="1"/>
  <c r="BS148" i="1"/>
  <c r="BR148" i="1"/>
  <c r="BP148" i="1"/>
  <c r="BA148" i="1"/>
  <c r="AE148" i="1"/>
  <c r="AA148" i="1"/>
  <c r="AB148" i="1" s="1"/>
  <c r="AC148" i="1" s="1"/>
  <c r="Y148" i="1"/>
  <c r="Z148" i="1" s="1"/>
  <c r="U148" i="1"/>
  <c r="S148" i="1"/>
  <c r="T148" i="1" s="1"/>
  <c r="R148" i="1"/>
  <c r="BV147" i="1"/>
  <c r="BU147" i="1"/>
  <c r="BT147" i="1"/>
  <c r="BS147" i="1"/>
  <c r="BR147" i="1"/>
  <c r="BP147" i="1"/>
  <c r="BA147" i="1"/>
  <c r="AE147" i="1"/>
  <c r="AA147" i="1"/>
  <c r="AB147" i="1" s="1"/>
  <c r="AC147" i="1" s="1"/>
  <c r="Y147" i="1"/>
  <c r="Z147" i="1" s="1"/>
  <c r="U147" i="1"/>
  <c r="S147" i="1"/>
  <c r="T147" i="1" s="1"/>
  <c r="R147" i="1"/>
  <c r="BV146" i="1"/>
  <c r="BU146" i="1"/>
  <c r="BT146" i="1"/>
  <c r="BS146" i="1"/>
  <c r="BR146" i="1"/>
  <c r="BP146" i="1"/>
  <c r="Z146" i="1"/>
  <c r="BV145" i="1"/>
  <c r="BU145" i="1"/>
  <c r="BT145" i="1"/>
  <c r="BS145" i="1"/>
  <c r="BR145" i="1"/>
  <c r="BP145" i="1"/>
  <c r="Z145" i="1"/>
  <c r="BV144" i="1"/>
  <c r="BU144" i="1"/>
  <c r="BT144" i="1"/>
  <c r="BS144" i="1"/>
  <c r="BR144" i="1"/>
  <c r="BP144" i="1"/>
  <c r="BA144" i="1"/>
  <c r="AE144" i="1"/>
  <c r="AA144" i="1"/>
  <c r="AB144" i="1" s="1"/>
  <c r="AC144" i="1" s="1"/>
  <c r="Y144" i="1"/>
  <c r="Z144" i="1" s="1"/>
  <c r="U144" i="1"/>
  <c r="S144" i="1"/>
  <c r="T144" i="1" s="1"/>
  <c r="R144" i="1"/>
  <c r="BV143" i="1"/>
  <c r="BU143" i="1"/>
  <c r="BT143" i="1"/>
  <c r="BS143" i="1"/>
  <c r="BR143" i="1"/>
  <c r="BP143" i="1"/>
  <c r="BA143" i="1"/>
  <c r="AE143" i="1"/>
  <c r="AA143" i="1"/>
  <c r="AB143" i="1" s="1"/>
  <c r="AC143" i="1" s="1"/>
  <c r="Y143" i="1"/>
  <c r="Z143" i="1" s="1"/>
  <c r="U143" i="1"/>
  <c r="S143" i="1"/>
  <c r="T143" i="1" s="1"/>
  <c r="R143" i="1"/>
  <c r="BV142" i="1"/>
  <c r="BU142" i="1"/>
  <c r="BT142" i="1"/>
  <c r="BS142" i="1"/>
  <c r="BR142" i="1"/>
  <c r="BP142" i="1"/>
  <c r="BA142" i="1"/>
  <c r="AI142" i="1"/>
  <c r="AE142" i="1"/>
  <c r="AA142" i="1"/>
  <c r="AB142" i="1" s="1"/>
  <c r="AC142" i="1" s="1"/>
  <c r="Y142" i="1"/>
  <c r="Z142" i="1" s="1"/>
  <c r="U142" i="1"/>
  <c r="S142" i="1"/>
  <c r="T142" i="1" s="1"/>
  <c r="R142" i="1"/>
  <c r="BV141" i="1"/>
  <c r="BU141" i="1"/>
  <c r="BT141" i="1"/>
  <c r="BS141" i="1"/>
  <c r="BR141" i="1"/>
  <c r="BP141" i="1"/>
  <c r="BA141" i="1"/>
  <c r="AI141" i="1"/>
  <c r="AE141" i="1"/>
  <c r="AA141" i="1"/>
  <c r="AB141" i="1" s="1"/>
  <c r="AC141" i="1" s="1"/>
  <c r="Y141" i="1"/>
  <c r="Z141" i="1" s="1"/>
  <c r="U141" i="1"/>
  <c r="S141" i="1"/>
  <c r="T141" i="1" s="1"/>
  <c r="R141" i="1"/>
  <c r="BV140" i="1"/>
  <c r="BU140" i="1"/>
  <c r="BT140" i="1"/>
  <c r="BS140" i="1"/>
  <c r="BR140" i="1"/>
  <c r="BP140" i="1"/>
  <c r="BA140" i="1"/>
  <c r="AE140" i="1"/>
  <c r="AA140" i="1"/>
  <c r="AB140" i="1" s="1"/>
  <c r="AC140" i="1" s="1"/>
  <c r="Y140" i="1"/>
  <c r="Z140" i="1" s="1"/>
  <c r="U140" i="1"/>
  <c r="S140" i="1"/>
  <c r="T140" i="1" s="1"/>
  <c r="R140" i="1"/>
  <c r="BV139" i="1"/>
  <c r="BU139" i="1"/>
  <c r="BT139" i="1"/>
  <c r="BS139" i="1"/>
  <c r="BR139" i="1"/>
  <c r="BP139" i="1"/>
  <c r="BA139" i="1"/>
  <c r="AI139" i="1"/>
  <c r="AE139" i="1"/>
  <c r="AA139" i="1"/>
  <c r="AB139" i="1" s="1"/>
  <c r="AC139" i="1" s="1"/>
  <c r="Y139" i="1"/>
  <c r="Z139" i="1" s="1"/>
  <c r="U139" i="1"/>
  <c r="S139" i="1"/>
  <c r="T139" i="1" s="1"/>
  <c r="R139" i="1"/>
  <c r="BV138" i="1"/>
  <c r="BU138" i="1"/>
  <c r="BT138" i="1"/>
  <c r="BS138" i="1"/>
  <c r="BR138" i="1"/>
  <c r="BP138" i="1"/>
  <c r="BA138" i="1"/>
  <c r="AE138" i="1"/>
  <c r="AA138" i="1"/>
  <c r="AB138" i="1" s="1"/>
  <c r="AC138" i="1" s="1"/>
  <c r="Y138" i="1"/>
  <c r="Z138" i="1" s="1"/>
  <c r="U138" i="1"/>
  <c r="S138" i="1"/>
  <c r="T138" i="1" s="1"/>
  <c r="R138" i="1"/>
  <c r="BV137" i="1"/>
  <c r="BU137" i="1"/>
  <c r="BT137" i="1"/>
  <c r="BS137" i="1"/>
  <c r="BR137" i="1"/>
  <c r="BP137" i="1"/>
  <c r="BA137" i="1"/>
  <c r="AE137" i="1"/>
  <c r="AA137" i="1"/>
  <c r="AB137" i="1" s="1"/>
  <c r="AC137" i="1" s="1"/>
  <c r="Y137" i="1"/>
  <c r="Z137" i="1" s="1"/>
  <c r="U137" i="1"/>
  <c r="S137" i="1"/>
  <c r="T137" i="1" s="1"/>
  <c r="R137" i="1"/>
  <c r="BV136" i="1"/>
  <c r="BU136" i="1"/>
  <c r="BT136" i="1"/>
  <c r="BS136" i="1"/>
  <c r="BR136" i="1"/>
  <c r="BP136" i="1"/>
  <c r="BA136" i="1"/>
  <c r="AE136" i="1"/>
  <c r="AA136" i="1"/>
  <c r="AB136" i="1" s="1"/>
  <c r="AC136" i="1" s="1"/>
  <c r="Y136" i="1"/>
  <c r="Z136" i="1" s="1"/>
  <c r="U136" i="1"/>
  <c r="S136" i="1"/>
  <c r="T136" i="1" s="1"/>
  <c r="R136" i="1"/>
  <c r="BV135" i="1"/>
  <c r="BU135" i="1"/>
  <c r="BT135" i="1"/>
  <c r="BS135" i="1"/>
  <c r="BR135" i="1"/>
  <c r="BP135" i="1"/>
  <c r="BA135" i="1"/>
  <c r="AI135" i="1"/>
  <c r="AE135" i="1"/>
  <c r="AA135" i="1"/>
  <c r="AB135" i="1" s="1"/>
  <c r="AC135" i="1" s="1"/>
  <c r="Y135" i="1"/>
  <c r="Z135" i="1" s="1"/>
  <c r="U135" i="1"/>
  <c r="S135" i="1"/>
  <c r="T135" i="1" s="1"/>
  <c r="R135" i="1"/>
  <c r="BV134" i="1"/>
  <c r="BU134" i="1"/>
  <c r="BT134" i="1"/>
  <c r="BS134" i="1"/>
  <c r="BR134" i="1"/>
  <c r="BP134" i="1"/>
  <c r="BA134" i="1"/>
  <c r="AE134" i="1"/>
  <c r="AA134" i="1"/>
  <c r="AB134" i="1" s="1"/>
  <c r="AC134" i="1" s="1"/>
  <c r="Y134" i="1"/>
  <c r="Z134" i="1" s="1"/>
  <c r="U134" i="1"/>
  <c r="S134" i="1"/>
  <c r="T134" i="1" s="1"/>
  <c r="R134" i="1"/>
  <c r="BV133" i="1"/>
  <c r="BU133" i="1"/>
  <c r="BT133" i="1"/>
  <c r="BS133" i="1"/>
  <c r="BR133" i="1"/>
  <c r="BP133" i="1"/>
  <c r="BA133" i="1"/>
  <c r="AE133" i="1"/>
  <c r="AA133" i="1"/>
  <c r="AB133" i="1" s="1"/>
  <c r="AC133" i="1" s="1"/>
  <c r="Y133" i="1"/>
  <c r="Z133" i="1" s="1"/>
  <c r="U133" i="1"/>
  <c r="S133" i="1"/>
  <c r="T133" i="1" s="1"/>
  <c r="R133" i="1"/>
  <c r="BV132" i="1"/>
  <c r="BU132" i="1"/>
  <c r="BT132" i="1"/>
  <c r="BS132" i="1"/>
  <c r="BR132" i="1"/>
  <c r="BP132" i="1"/>
  <c r="BA132" i="1"/>
  <c r="AE132" i="1"/>
  <c r="AA132" i="1"/>
  <c r="AB132" i="1" s="1"/>
  <c r="AC132" i="1" s="1"/>
  <c r="Y132" i="1"/>
  <c r="Z132" i="1" s="1"/>
  <c r="U132" i="1"/>
  <c r="S132" i="1"/>
  <c r="T132" i="1" s="1"/>
  <c r="R132" i="1"/>
  <c r="BV131" i="1"/>
  <c r="BU131" i="1"/>
  <c r="BT131" i="1"/>
  <c r="BS131" i="1"/>
  <c r="BR131" i="1"/>
  <c r="BP131" i="1"/>
  <c r="BA131" i="1"/>
  <c r="AE131" i="1"/>
  <c r="AA131" i="1"/>
  <c r="AB131" i="1" s="1"/>
  <c r="AC131" i="1" s="1"/>
  <c r="Y131" i="1"/>
  <c r="Z131" i="1" s="1"/>
  <c r="U131" i="1"/>
  <c r="S131" i="1"/>
  <c r="T131" i="1" s="1"/>
  <c r="R131" i="1"/>
  <c r="BV130" i="1"/>
  <c r="BU130" i="1"/>
  <c r="BT130" i="1"/>
  <c r="BS130" i="1"/>
  <c r="BR130" i="1"/>
  <c r="BP130" i="1"/>
  <c r="BA130" i="1"/>
  <c r="AE130" i="1"/>
  <c r="AA130" i="1"/>
  <c r="AB130" i="1" s="1"/>
  <c r="AC130" i="1" s="1"/>
  <c r="Y130" i="1"/>
  <c r="Z130" i="1" s="1"/>
  <c r="U130" i="1"/>
  <c r="S130" i="1"/>
  <c r="T130" i="1" s="1"/>
  <c r="R130" i="1"/>
  <c r="BV129" i="1"/>
  <c r="BU129" i="1"/>
  <c r="BT129" i="1"/>
  <c r="BS129" i="1"/>
  <c r="BR129" i="1"/>
  <c r="BP129" i="1"/>
  <c r="BA129" i="1"/>
  <c r="AE129" i="1"/>
  <c r="AA129" i="1"/>
  <c r="AB129" i="1" s="1"/>
  <c r="AC129" i="1" s="1"/>
  <c r="Y129" i="1"/>
  <c r="Z129" i="1" s="1"/>
  <c r="U129" i="1"/>
  <c r="S129" i="1"/>
  <c r="T129" i="1" s="1"/>
  <c r="R129" i="1"/>
  <c r="BV128" i="1"/>
  <c r="BU128" i="1"/>
  <c r="BT128" i="1"/>
  <c r="BS128" i="1"/>
  <c r="BR128" i="1"/>
  <c r="BP128" i="1"/>
  <c r="BA128" i="1"/>
  <c r="AE128" i="1"/>
  <c r="AA128" i="1"/>
  <c r="AB128" i="1" s="1"/>
  <c r="AC128" i="1" s="1"/>
  <c r="Y128" i="1"/>
  <c r="Z128" i="1" s="1"/>
  <c r="U128" i="1"/>
  <c r="S128" i="1"/>
  <c r="T128" i="1" s="1"/>
  <c r="R128" i="1"/>
  <c r="BV127" i="1"/>
  <c r="BU127" i="1"/>
  <c r="BT127" i="1"/>
  <c r="BS127" i="1"/>
  <c r="BR127" i="1"/>
  <c r="BP127" i="1"/>
  <c r="BA127" i="1"/>
  <c r="AE127" i="1"/>
  <c r="AA127" i="1"/>
  <c r="AB127" i="1" s="1"/>
  <c r="AC127" i="1" s="1"/>
  <c r="Y127" i="1"/>
  <c r="Z127" i="1" s="1"/>
  <c r="U127" i="1"/>
  <c r="S127" i="1"/>
  <c r="T127" i="1" s="1"/>
  <c r="R127" i="1"/>
  <c r="BV126" i="1"/>
  <c r="BU126" i="1"/>
  <c r="BT126" i="1"/>
  <c r="BS126" i="1"/>
  <c r="BR126" i="1"/>
  <c r="BP126" i="1"/>
  <c r="BA126" i="1"/>
  <c r="AE126" i="1"/>
  <c r="AA126" i="1"/>
  <c r="AB126" i="1" s="1"/>
  <c r="AC126" i="1" s="1"/>
  <c r="Y126" i="1"/>
  <c r="Z126" i="1" s="1"/>
  <c r="U126" i="1"/>
  <c r="S126" i="1"/>
  <c r="T126" i="1" s="1"/>
  <c r="R126" i="1"/>
  <c r="BV125" i="1"/>
  <c r="BU125" i="1"/>
  <c r="BT125" i="1"/>
  <c r="BS125" i="1"/>
  <c r="BR125" i="1"/>
  <c r="BP125" i="1"/>
  <c r="BA125" i="1"/>
  <c r="AE125" i="1"/>
  <c r="AA125" i="1"/>
  <c r="AB125" i="1" s="1"/>
  <c r="AC125" i="1" s="1"/>
  <c r="Y125" i="1"/>
  <c r="Z125" i="1" s="1"/>
  <c r="U125" i="1"/>
  <c r="S125" i="1"/>
  <c r="T125" i="1" s="1"/>
  <c r="R125" i="1"/>
  <c r="BV124" i="1"/>
  <c r="BU124" i="1"/>
  <c r="BT124" i="1"/>
  <c r="BS124" i="1"/>
  <c r="BR124" i="1"/>
  <c r="BP124" i="1"/>
  <c r="BA124" i="1"/>
  <c r="AE124" i="1"/>
  <c r="AA124" i="1"/>
  <c r="AB124" i="1" s="1"/>
  <c r="AC124" i="1" s="1"/>
  <c r="Y124" i="1"/>
  <c r="Z124" i="1" s="1"/>
  <c r="U124" i="1"/>
  <c r="S124" i="1"/>
  <c r="T124" i="1" s="1"/>
  <c r="R124" i="1"/>
  <c r="BV123" i="1"/>
  <c r="BU123" i="1"/>
  <c r="BT123" i="1"/>
  <c r="BS123" i="1"/>
  <c r="BR123" i="1"/>
  <c r="BP123" i="1"/>
  <c r="BA123" i="1"/>
  <c r="AE123" i="1"/>
  <c r="AA123" i="1"/>
  <c r="AB123" i="1" s="1"/>
  <c r="AC123" i="1" s="1"/>
  <c r="Y123" i="1"/>
  <c r="Z123" i="1" s="1"/>
  <c r="U123" i="1"/>
  <c r="S123" i="1"/>
  <c r="T123" i="1" s="1"/>
  <c r="R123" i="1"/>
  <c r="BV122" i="1"/>
  <c r="BU122" i="1"/>
  <c r="BT122" i="1"/>
  <c r="BS122" i="1"/>
  <c r="BR122" i="1"/>
  <c r="BP122" i="1"/>
  <c r="BA122" i="1"/>
  <c r="AE122" i="1"/>
  <c r="AA122" i="1"/>
  <c r="AB122" i="1" s="1"/>
  <c r="AC122" i="1" s="1"/>
  <c r="Y122" i="1"/>
  <c r="Z122" i="1" s="1"/>
  <c r="U122" i="1"/>
  <c r="S122" i="1"/>
  <c r="T122" i="1" s="1"/>
  <c r="R122" i="1"/>
  <c r="BV121" i="1"/>
  <c r="BU121" i="1"/>
  <c r="BT121" i="1"/>
  <c r="BS121" i="1"/>
  <c r="BR121" i="1"/>
  <c r="BP121" i="1"/>
  <c r="BA121" i="1"/>
  <c r="AE121" i="1"/>
  <c r="AA121" i="1"/>
  <c r="AB121" i="1" s="1"/>
  <c r="AC121" i="1" s="1"/>
  <c r="Y121" i="1"/>
  <c r="Z121" i="1" s="1"/>
  <c r="U121" i="1"/>
  <c r="S121" i="1"/>
  <c r="T121" i="1" s="1"/>
  <c r="R121" i="1"/>
  <c r="BV120" i="1"/>
  <c r="BU120" i="1"/>
  <c r="BT120" i="1"/>
  <c r="BS120" i="1"/>
  <c r="BR120" i="1"/>
  <c r="BP120" i="1"/>
  <c r="BA120" i="1"/>
  <c r="AE120" i="1"/>
  <c r="AA120" i="1"/>
  <c r="AB120" i="1" s="1"/>
  <c r="AC120" i="1" s="1"/>
  <c r="Y120" i="1"/>
  <c r="Z120" i="1" s="1"/>
  <c r="U120" i="1"/>
  <c r="S120" i="1"/>
  <c r="T120" i="1" s="1"/>
  <c r="R120" i="1"/>
  <c r="BV119" i="1"/>
  <c r="BU119" i="1"/>
  <c r="BT119" i="1"/>
  <c r="BS119" i="1"/>
  <c r="BR119" i="1"/>
  <c r="BP119" i="1"/>
  <c r="BA119" i="1"/>
  <c r="AE119" i="1"/>
  <c r="AA119" i="1"/>
  <c r="AB119" i="1" s="1"/>
  <c r="AC119" i="1" s="1"/>
  <c r="Y119" i="1"/>
  <c r="Z119" i="1" s="1"/>
  <c r="U119" i="1"/>
  <c r="S119" i="1"/>
  <c r="T119" i="1" s="1"/>
  <c r="R119" i="1"/>
  <c r="BV118" i="1"/>
  <c r="BU118" i="1"/>
  <c r="BT118" i="1"/>
  <c r="BS118" i="1"/>
  <c r="BR118" i="1"/>
  <c r="BP118" i="1"/>
  <c r="BA118" i="1"/>
  <c r="AE118" i="1"/>
  <c r="AA118" i="1"/>
  <c r="AB118" i="1" s="1"/>
  <c r="AC118" i="1" s="1"/>
  <c r="Y118" i="1"/>
  <c r="Z118" i="1" s="1"/>
  <c r="U118" i="1"/>
  <c r="S118" i="1"/>
  <c r="T118" i="1" s="1"/>
  <c r="R118" i="1"/>
  <c r="BV117" i="1"/>
  <c r="BU117" i="1"/>
  <c r="BT117" i="1"/>
  <c r="BS117" i="1"/>
  <c r="BR117" i="1"/>
  <c r="BP117" i="1"/>
  <c r="BA117" i="1"/>
  <c r="AE117" i="1"/>
  <c r="AA117" i="1"/>
  <c r="AB117" i="1" s="1"/>
  <c r="AC117" i="1" s="1"/>
  <c r="Y117" i="1"/>
  <c r="Z117" i="1" s="1"/>
  <c r="U117" i="1"/>
  <c r="S117" i="1"/>
  <c r="T117" i="1" s="1"/>
  <c r="R117" i="1"/>
  <c r="BV116" i="1"/>
  <c r="BU116" i="1"/>
  <c r="BT116" i="1"/>
  <c r="BS116" i="1"/>
  <c r="BR116" i="1"/>
  <c r="BP116" i="1"/>
  <c r="BA116" i="1"/>
  <c r="AE116" i="1"/>
  <c r="AA116" i="1"/>
  <c r="AB116" i="1" s="1"/>
  <c r="AC116" i="1" s="1"/>
  <c r="Y116" i="1"/>
  <c r="Z116" i="1" s="1"/>
  <c r="U116" i="1"/>
  <c r="S116" i="1"/>
  <c r="T116" i="1" s="1"/>
  <c r="R116" i="1"/>
  <c r="BV115" i="1"/>
  <c r="BU115" i="1"/>
  <c r="BT115" i="1"/>
  <c r="BS115" i="1"/>
  <c r="BR115" i="1"/>
  <c r="BP115" i="1"/>
  <c r="BA115" i="1"/>
  <c r="AE115" i="1"/>
  <c r="AA115" i="1"/>
  <c r="AB115" i="1" s="1"/>
  <c r="AC115" i="1" s="1"/>
  <c r="Y115" i="1"/>
  <c r="Z115" i="1" s="1"/>
  <c r="U115" i="1"/>
  <c r="S115" i="1"/>
  <c r="T115" i="1" s="1"/>
  <c r="R115" i="1"/>
  <c r="BV114" i="1"/>
  <c r="BU114" i="1"/>
  <c r="BT114" i="1"/>
  <c r="BS114" i="1"/>
  <c r="BR114" i="1"/>
  <c r="BP114" i="1"/>
  <c r="BA114" i="1"/>
  <c r="AE114" i="1"/>
  <c r="AA114" i="1"/>
  <c r="AB114" i="1" s="1"/>
  <c r="AC114" i="1" s="1"/>
  <c r="Y114" i="1"/>
  <c r="Z114" i="1" s="1"/>
  <c r="U114" i="1"/>
  <c r="S114" i="1"/>
  <c r="T114" i="1" s="1"/>
  <c r="R114" i="1"/>
  <c r="BV113" i="1"/>
  <c r="BU113" i="1"/>
  <c r="BT113" i="1"/>
  <c r="BS113" i="1"/>
  <c r="BR113" i="1"/>
  <c r="BP113" i="1"/>
  <c r="BA113" i="1"/>
  <c r="AE113" i="1"/>
  <c r="AA113" i="1"/>
  <c r="AB113" i="1" s="1"/>
  <c r="AC113" i="1" s="1"/>
  <c r="Y113" i="1"/>
  <c r="Z113" i="1" s="1"/>
  <c r="U113" i="1"/>
  <c r="S113" i="1"/>
  <c r="T113" i="1" s="1"/>
  <c r="R113" i="1"/>
  <c r="BV112" i="1"/>
  <c r="BU112" i="1"/>
  <c r="BT112" i="1"/>
  <c r="BS112" i="1"/>
  <c r="BR112" i="1"/>
  <c r="BP112" i="1"/>
  <c r="BA112" i="1"/>
  <c r="AE112" i="1"/>
  <c r="AA112" i="1"/>
  <c r="AB112" i="1" s="1"/>
  <c r="AC112" i="1" s="1"/>
  <c r="Y112" i="1"/>
  <c r="Z112" i="1" s="1"/>
  <c r="U112" i="1"/>
  <c r="S112" i="1"/>
  <c r="T112" i="1" s="1"/>
  <c r="R112" i="1"/>
  <c r="BV111" i="1"/>
  <c r="BU111" i="1"/>
  <c r="BT111" i="1"/>
  <c r="BS111" i="1"/>
  <c r="BR111" i="1"/>
  <c r="BP111" i="1"/>
  <c r="BA111" i="1"/>
  <c r="AE111" i="1"/>
  <c r="AA111" i="1"/>
  <c r="AB111" i="1" s="1"/>
  <c r="AC111" i="1" s="1"/>
  <c r="Y111" i="1"/>
  <c r="Z111" i="1" s="1"/>
  <c r="U111" i="1"/>
  <c r="S111" i="1"/>
  <c r="T111" i="1" s="1"/>
  <c r="R111" i="1"/>
  <c r="BV110" i="1"/>
  <c r="BU110" i="1"/>
  <c r="BT110" i="1"/>
  <c r="BS110" i="1"/>
  <c r="BR110" i="1"/>
  <c r="BP110" i="1"/>
  <c r="BA110" i="1"/>
  <c r="AE110" i="1"/>
  <c r="AA110" i="1"/>
  <c r="AB110" i="1" s="1"/>
  <c r="AC110" i="1" s="1"/>
  <c r="Y110" i="1"/>
  <c r="Z110" i="1" s="1"/>
  <c r="U110" i="1"/>
  <c r="S110" i="1"/>
  <c r="T110" i="1" s="1"/>
  <c r="R110" i="1"/>
  <c r="BV109" i="1"/>
  <c r="BU109" i="1"/>
  <c r="BT109" i="1"/>
  <c r="BS109" i="1"/>
  <c r="BR109" i="1"/>
  <c r="BP109" i="1"/>
  <c r="BA109" i="1"/>
  <c r="AE109" i="1"/>
  <c r="AA109" i="1"/>
  <c r="AB109" i="1" s="1"/>
  <c r="AC109" i="1" s="1"/>
  <c r="Y109" i="1"/>
  <c r="Z109" i="1" s="1"/>
  <c r="U109" i="1"/>
  <c r="S109" i="1"/>
  <c r="T109" i="1" s="1"/>
  <c r="R109" i="1"/>
  <c r="BV108" i="1"/>
  <c r="BU108" i="1"/>
  <c r="BT108" i="1"/>
  <c r="BS108" i="1"/>
  <c r="BR108" i="1"/>
  <c r="BP108" i="1"/>
  <c r="BA108" i="1"/>
  <c r="AE108" i="1"/>
  <c r="AA108" i="1"/>
  <c r="AB108" i="1" s="1"/>
  <c r="AC108" i="1" s="1"/>
  <c r="Y108" i="1"/>
  <c r="Z108" i="1" s="1"/>
  <c r="U108" i="1"/>
  <c r="S108" i="1"/>
  <c r="T108" i="1" s="1"/>
  <c r="R108" i="1"/>
  <c r="BV107" i="1"/>
  <c r="BU107" i="1"/>
  <c r="BT107" i="1"/>
  <c r="BS107" i="1"/>
  <c r="BR107" i="1"/>
  <c r="BP107" i="1"/>
  <c r="BA107" i="1"/>
  <c r="AE107" i="1"/>
  <c r="AA107" i="1"/>
  <c r="AB107" i="1" s="1"/>
  <c r="AC107" i="1" s="1"/>
  <c r="Y107" i="1"/>
  <c r="Z107" i="1" s="1"/>
  <c r="U107" i="1"/>
  <c r="S107" i="1"/>
  <c r="T107" i="1" s="1"/>
  <c r="R107" i="1"/>
  <c r="BV106" i="1"/>
  <c r="BU106" i="1"/>
  <c r="BT106" i="1"/>
  <c r="BS106" i="1"/>
  <c r="BR106" i="1"/>
  <c r="BP106" i="1"/>
  <c r="BA106" i="1"/>
  <c r="AI106" i="1"/>
  <c r="AE106" i="1"/>
  <c r="AA106" i="1"/>
  <c r="AB106" i="1" s="1"/>
  <c r="AC106" i="1" s="1"/>
  <c r="Y106" i="1"/>
  <c r="Z106" i="1" s="1"/>
  <c r="U106" i="1"/>
  <c r="S106" i="1"/>
  <c r="T106" i="1" s="1"/>
  <c r="R106" i="1"/>
  <c r="BV105" i="1"/>
  <c r="BU105" i="1"/>
  <c r="BT105" i="1"/>
  <c r="BS105" i="1"/>
  <c r="BR105" i="1"/>
  <c r="BP105" i="1"/>
  <c r="BA105" i="1"/>
  <c r="AE105" i="1"/>
  <c r="AA105" i="1"/>
  <c r="AB105" i="1" s="1"/>
  <c r="AC105" i="1" s="1"/>
  <c r="Y105" i="1"/>
  <c r="Z105" i="1" s="1"/>
  <c r="U105" i="1"/>
  <c r="S105" i="1"/>
  <c r="T105" i="1" s="1"/>
  <c r="R105" i="1"/>
  <c r="BV104" i="1"/>
  <c r="BU104" i="1"/>
  <c r="BT104" i="1"/>
  <c r="BS104" i="1"/>
  <c r="BR104" i="1"/>
  <c r="BP104" i="1"/>
  <c r="BA104" i="1"/>
  <c r="AE104" i="1"/>
  <c r="AA104" i="1"/>
  <c r="AB104" i="1" s="1"/>
  <c r="AC104" i="1" s="1"/>
  <c r="Y104" i="1"/>
  <c r="Z104" i="1" s="1"/>
  <c r="U104" i="1"/>
  <c r="S104" i="1"/>
  <c r="T104" i="1" s="1"/>
  <c r="R104" i="1"/>
  <c r="BV103" i="1"/>
  <c r="BU103" i="1"/>
  <c r="BT103" i="1"/>
  <c r="BS103" i="1"/>
  <c r="BR103" i="1"/>
  <c r="BP103" i="1"/>
  <c r="BA103" i="1"/>
  <c r="AE103" i="1"/>
  <c r="AA103" i="1"/>
  <c r="AB103" i="1" s="1"/>
  <c r="AC103" i="1" s="1"/>
  <c r="Y103" i="1"/>
  <c r="Z103" i="1" s="1"/>
  <c r="U103" i="1"/>
  <c r="S103" i="1"/>
  <c r="T103" i="1" s="1"/>
  <c r="R103" i="1"/>
  <c r="BV102" i="1"/>
  <c r="BU102" i="1"/>
  <c r="BT102" i="1"/>
  <c r="BS102" i="1"/>
  <c r="BR102" i="1"/>
  <c r="BP102" i="1"/>
  <c r="BA102" i="1"/>
  <c r="AE102" i="1"/>
  <c r="AA102" i="1"/>
  <c r="AB102" i="1" s="1"/>
  <c r="AC102" i="1" s="1"/>
  <c r="Y102" i="1"/>
  <c r="Z102" i="1" s="1"/>
  <c r="U102" i="1"/>
  <c r="S102" i="1"/>
  <c r="T102" i="1" s="1"/>
  <c r="R102" i="1"/>
  <c r="BV101" i="1"/>
  <c r="BU101" i="1"/>
  <c r="BT101" i="1"/>
  <c r="BS101" i="1"/>
  <c r="BR101" i="1"/>
  <c r="BP101" i="1"/>
  <c r="BA101" i="1"/>
  <c r="AE101" i="1"/>
  <c r="AA101" i="1"/>
  <c r="AB101" i="1" s="1"/>
  <c r="AC101" i="1" s="1"/>
  <c r="Y101" i="1"/>
  <c r="Z101" i="1" s="1"/>
  <c r="U101" i="1"/>
  <c r="S101" i="1"/>
  <c r="T101" i="1" s="1"/>
  <c r="R101" i="1"/>
  <c r="BV100" i="1"/>
  <c r="BU100" i="1"/>
  <c r="BT100" i="1"/>
  <c r="BS100" i="1"/>
  <c r="BR100" i="1"/>
  <c r="BP100" i="1"/>
  <c r="BA100" i="1"/>
  <c r="AE100" i="1"/>
  <c r="AA100" i="1"/>
  <c r="AB100" i="1" s="1"/>
  <c r="AC100" i="1" s="1"/>
  <c r="Y100" i="1"/>
  <c r="Z100" i="1" s="1"/>
  <c r="U100" i="1"/>
  <c r="S100" i="1"/>
  <c r="T100" i="1" s="1"/>
  <c r="R100" i="1"/>
  <c r="BV99" i="1"/>
  <c r="BU99" i="1"/>
  <c r="BT99" i="1"/>
  <c r="BS99" i="1"/>
  <c r="BR99" i="1"/>
  <c r="BP99" i="1"/>
  <c r="BA99" i="1"/>
  <c r="AE99" i="1"/>
  <c r="AA99" i="1"/>
  <c r="AB99" i="1" s="1"/>
  <c r="AC99" i="1" s="1"/>
  <c r="Y99" i="1"/>
  <c r="Z99" i="1" s="1"/>
  <c r="U99" i="1"/>
  <c r="S99" i="1"/>
  <c r="T99" i="1" s="1"/>
  <c r="R99" i="1"/>
  <c r="BV98" i="1"/>
  <c r="BU98" i="1"/>
  <c r="BT98" i="1"/>
  <c r="BS98" i="1"/>
  <c r="BR98" i="1"/>
  <c r="BP98" i="1"/>
  <c r="BA98" i="1"/>
  <c r="AE98" i="1"/>
  <c r="AA98" i="1"/>
  <c r="AB98" i="1" s="1"/>
  <c r="AC98" i="1" s="1"/>
  <c r="Y98" i="1"/>
  <c r="Z98" i="1" s="1"/>
  <c r="U98" i="1"/>
  <c r="S98" i="1"/>
  <c r="T98" i="1" s="1"/>
  <c r="R98" i="1"/>
  <c r="BV97" i="1"/>
  <c r="BU97" i="1"/>
  <c r="BT97" i="1"/>
  <c r="BS97" i="1"/>
  <c r="BR97" i="1"/>
  <c r="BP97" i="1"/>
  <c r="BA97" i="1"/>
  <c r="AE97" i="1"/>
  <c r="AA97" i="1"/>
  <c r="AB97" i="1" s="1"/>
  <c r="AC97" i="1" s="1"/>
  <c r="Y97" i="1"/>
  <c r="Z97" i="1" s="1"/>
  <c r="U97" i="1"/>
  <c r="S97" i="1"/>
  <c r="T97" i="1" s="1"/>
  <c r="R97" i="1"/>
  <c r="BV96" i="1"/>
  <c r="BU96" i="1"/>
  <c r="BT96" i="1"/>
  <c r="BS96" i="1"/>
  <c r="BR96" i="1"/>
  <c r="BP96" i="1"/>
  <c r="BA96" i="1"/>
  <c r="AE96" i="1"/>
  <c r="AA96" i="1"/>
  <c r="AB96" i="1" s="1"/>
  <c r="AC96" i="1" s="1"/>
  <c r="Y96" i="1"/>
  <c r="Z96" i="1" s="1"/>
  <c r="U96" i="1"/>
  <c r="S96" i="1"/>
  <c r="T96" i="1" s="1"/>
  <c r="R96" i="1"/>
  <c r="BV95" i="1"/>
  <c r="BU95" i="1"/>
  <c r="BT95" i="1"/>
  <c r="BS95" i="1"/>
  <c r="BR95" i="1"/>
  <c r="BP95" i="1"/>
  <c r="BA95" i="1"/>
  <c r="AE95" i="1"/>
  <c r="AA95" i="1"/>
  <c r="AB95" i="1" s="1"/>
  <c r="AC95" i="1" s="1"/>
  <c r="Y95" i="1"/>
  <c r="Z95" i="1" s="1"/>
  <c r="U95" i="1"/>
  <c r="S95" i="1"/>
  <c r="T95" i="1" s="1"/>
  <c r="R95" i="1"/>
  <c r="BV94" i="1"/>
  <c r="BU94" i="1"/>
  <c r="BT94" i="1"/>
  <c r="BS94" i="1"/>
  <c r="BR94" i="1"/>
  <c r="BP94" i="1"/>
  <c r="BA94" i="1"/>
  <c r="AE94" i="1"/>
  <c r="AA94" i="1"/>
  <c r="AB94" i="1" s="1"/>
  <c r="AC94" i="1" s="1"/>
  <c r="Y94" i="1"/>
  <c r="Z94" i="1" s="1"/>
  <c r="U94" i="1"/>
  <c r="S94" i="1"/>
  <c r="T94" i="1" s="1"/>
  <c r="R94" i="1"/>
  <c r="BV93" i="1"/>
  <c r="BU93" i="1"/>
  <c r="BT93" i="1"/>
  <c r="BS93" i="1"/>
  <c r="BR93" i="1"/>
  <c r="BP93" i="1"/>
  <c r="BA93" i="1"/>
  <c r="AE93" i="1"/>
  <c r="AA93" i="1"/>
  <c r="AB93" i="1" s="1"/>
  <c r="AC93" i="1" s="1"/>
  <c r="Y93" i="1"/>
  <c r="Z93" i="1" s="1"/>
  <c r="U93" i="1"/>
  <c r="S93" i="1"/>
  <c r="T93" i="1" s="1"/>
  <c r="R93" i="1"/>
  <c r="BV92" i="1"/>
  <c r="BU92" i="1"/>
  <c r="BT92" i="1"/>
  <c r="BS92" i="1"/>
  <c r="BR92" i="1"/>
  <c r="BP92" i="1"/>
  <c r="BA92" i="1"/>
  <c r="AE92" i="1"/>
  <c r="AA92" i="1"/>
  <c r="AB92" i="1" s="1"/>
  <c r="AC92" i="1" s="1"/>
  <c r="Y92" i="1"/>
  <c r="Z92" i="1" s="1"/>
  <c r="U92" i="1"/>
  <c r="S92" i="1"/>
  <c r="T92" i="1" s="1"/>
  <c r="R92" i="1"/>
  <c r="BV91" i="1"/>
  <c r="BU91" i="1"/>
  <c r="BT91" i="1"/>
  <c r="BS91" i="1"/>
  <c r="BR91" i="1"/>
  <c r="BP91" i="1"/>
  <c r="BA91" i="1"/>
  <c r="AE91" i="1"/>
  <c r="Z91" i="1"/>
  <c r="U91" i="1"/>
  <c r="S91" i="1"/>
  <c r="T91" i="1" s="1"/>
  <c r="R91" i="1"/>
  <c r="BV90" i="1"/>
  <c r="BU90" i="1"/>
  <c r="BT90" i="1"/>
  <c r="BS90" i="1"/>
  <c r="BR90" i="1"/>
  <c r="BP90" i="1"/>
  <c r="BA90" i="1"/>
  <c r="AE90" i="1"/>
  <c r="AA90" i="1"/>
  <c r="AB90" i="1" s="1"/>
  <c r="AC90" i="1" s="1"/>
  <c r="Y90" i="1"/>
  <c r="Z90" i="1" s="1"/>
  <c r="U90" i="1"/>
  <c r="S90" i="1"/>
  <c r="T90" i="1" s="1"/>
  <c r="R90" i="1"/>
  <c r="BV89" i="1"/>
  <c r="BU89" i="1"/>
  <c r="BT89" i="1"/>
  <c r="BS89" i="1"/>
  <c r="BR89" i="1"/>
  <c r="BP89" i="1"/>
  <c r="BA89" i="1"/>
  <c r="Y89" i="1"/>
  <c r="Z89" i="1" s="1"/>
  <c r="U89" i="1"/>
  <c r="S89" i="1"/>
  <c r="T89" i="1" s="1"/>
  <c r="R89" i="1"/>
  <c r="V89" i="1" s="1"/>
  <c r="BV88" i="1"/>
  <c r="BU88" i="1"/>
  <c r="BT88" i="1"/>
  <c r="BS88" i="1"/>
  <c r="BR88" i="1"/>
  <c r="BP88" i="1"/>
  <c r="BA88" i="1"/>
  <c r="AE88" i="1"/>
  <c r="AA88" i="1"/>
  <c r="AB88" i="1" s="1"/>
  <c r="AC88" i="1" s="1"/>
  <c r="Y88" i="1"/>
  <c r="Z88" i="1" s="1"/>
  <c r="U88" i="1"/>
  <c r="S88" i="1"/>
  <c r="T88" i="1" s="1"/>
  <c r="R88" i="1"/>
  <c r="BV87" i="1"/>
  <c r="BU87" i="1"/>
  <c r="BT87" i="1"/>
  <c r="BS87" i="1"/>
  <c r="BR87" i="1"/>
  <c r="BP87" i="1"/>
  <c r="BA87" i="1"/>
  <c r="AE87" i="1"/>
  <c r="AA87" i="1"/>
  <c r="AB87" i="1" s="1"/>
  <c r="AC87" i="1" s="1"/>
  <c r="Y87" i="1"/>
  <c r="Z87" i="1" s="1"/>
  <c r="U87" i="1"/>
  <c r="S87" i="1"/>
  <c r="T87" i="1" s="1"/>
  <c r="R87" i="1"/>
  <c r="BV86" i="1"/>
  <c r="BU86" i="1"/>
  <c r="BT86" i="1"/>
  <c r="BS86" i="1"/>
  <c r="BR86" i="1"/>
  <c r="BP86" i="1"/>
  <c r="BA86" i="1"/>
  <c r="AE86" i="1"/>
  <c r="AA86" i="1"/>
  <c r="AB86" i="1" s="1"/>
  <c r="AC86" i="1" s="1"/>
  <c r="Y86" i="1"/>
  <c r="Z86" i="1" s="1"/>
  <c r="U86" i="1"/>
  <c r="S86" i="1"/>
  <c r="T86" i="1" s="1"/>
  <c r="R86" i="1"/>
  <c r="BV85" i="1"/>
  <c r="BU85" i="1"/>
  <c r="BT85" i="1"/>
  <c r="BS85" i="1"/>
  <c r="BR85" i="1"/>
  <c r="BP85" i="1"/>
  <c r="BA85" i="1"/>
  <c r="AE85" i="1"/>
  <c r="AA85" i="1"/>
  <c r="AB85" i="1" s="1"/>
  <c r="AC85" i="1" s="1"/>
  <c r="Y85" i="1"/>
  <c r="Z85" i="1" s="1"/>
  <c r="U85" i="1"/>
  <c r="S85" i="1"/>
  <c r="T85" i="1" s="1"/>
  <c r="R85" i="1"/>
  <c r="BV84" i="1"/>
  <c r="BU84" i="1"/>
  <c r="BT84" i="1"/>
  <c r="BS84" i="1"/>
  <c r="BR84" i="1"/>
  <c r="BP84" i="1"/>
  <c r="BA84" i="1"/>
  <c r="AE84" i="1"/>
  <c r="AA84" i="1"/>
  <c r="AB84" i="1" s="1"/>
  <c r="AC84" i="1" s="1"/>
  <c r="Y84" i="1"/>
  <c r="Z84" i="1" s="1"/>
  <c r="U84" i="1"/>
  <c r="S84" i="1"/>
  <c r="T84" i="1" s="1"/>
  <c r="R84" i="1"/>
  <c r="BV83" i="1"/>
  <c r="BU83" i="1"/>
  <c r="BT83" i="1"/>
  <c r="BS83" i="1"/>
  <c r="BR83" i="1"/>
  <c r="BP83" i="1"/>
  <c r="BA83" i="1"/>
  <c r="AE83" i="1"/>
  <c r="AA83" i="1"/>
  <c r="AB83" i="1" s="1"/>
  <c r="AC83" i="1" s="1"/>
  <c r="Y83" i="1"/>
  <c r="Z83" i="1" s="1"/>
  <c r="U83" i="1"/>
  <c r="S83" i="1"/>
  <c r="T83" i="1" s="1"/>
  <c r="R83" i="1"/>
  <c r="BV82" i="1"/>
  <c r="BU82" i="1"/>
  <c r="BT82" i="1"/>
  <c r="BS82" i="1"/>
  <c r="BR82" i="1"/>
  <c r="BP82" i="1"/>
  <c r="BA82" i="1"/>
  <c r="AE82" i="1"/>
  <c r="AA82" i="1"/>
  <c r="AB82" i="1" s="1"/>
  <c r="AC82" i="1" s="1"/>
  <c r="Y82" i="1"/>
  <c r="Z82" i="1" s="1"/>
  <c r="U82" i="1"/>
  <c r="S82" i="1"/>
  <c r="T82" i="1" s="1"/>
  <c r="R82" i="1"/>
  <c r="BV81" i="1"/>
  <c r="BU81" i="1"/>
  <c r="BT81" i="1"/>
  <c r="BS81" i="1"/>
  <c r="BR81" i="1"/>
  <c r="BP81" i="1"/>
  <c r="BA81" i="1"/>
  <c r="AE81" i="1"/>
  <c r="AA81" i="1"/>
  <c r="AB81" i="1" s="1"/>
  <c r="AC81" i="1" s="1"/>
  <c r="Y81" i="1"/>
  <c r="Z81" i="1" s="1"/>
  <c r="U81" i="1"/>
  <c r="S81" i="1"/>
  <c r="T81" i="1" s="1"/>
  <c r="R81" i="1"/>
  <c r="BV80" i="1"/>
  <c r="BU80" i="1"/>
  <c r="BT80" i="1"/>
  <c r="BS80" i="1"/>
  <c r="BR80" i="1"/>
  <c r="BP80" i="1"/>
  <c r="BA80" i="1"/>
  <c r="AE80" i="1"/>
  <c r="AA80" i="1"/>
  <c r="AB80" i="1" s="1"/>
  <c r="AC80" i="1" s="1"/>
  <c r="Y80" i="1"/>
  <c r="Z80" i="1" s="1"/>
  <c r="U80" i="1"/>
  <c r="S80" i="1"/>
  <c r="T80" i="1" s="1"/>
  <c r="R80" i="1"/>
  <c r="BV79" i="1"/>
  <c r="BU79" i="1"/>
  <c r="BT79" i="1"/>
  <c r="BS79" i="1"/>
  <c r="BR79" i="1"/>
  <c r="BP79" i="1"/>
  <c r="BA79" i="1"/>
  <c r="AE79" i="1"/>
  <c r="AA79" i="1"/>
  <c r="AB79" i="1" s="1"/>
  <c r="AC79" i="1" s="1"/>
  <c r="Y79" i="1"/>
  <c r="Z79" i="1" s="1"/>
  <c r="U79" i="1"/>
  <c r="S79" i="1"/>
  <c r="R79" i="1"/>
  <c r="BV78" i="1"/>
  <c r="BU78" i="1"/>
  <c r="BT78" i="1"/>
  <c r="BS78" i="1"/>
  <c r="BR78" i="1"/>
  <c r="BP78" i="1"/>
  <c r="BA78" i="1"/>
  <c r="AE78" i="1"/>
  <c r="AA78" i="1"/>
  <c r="AB78" i="1" s="1"/>
  <c r="AC78" i="1" s="1"/>
  <c r="Y78" i="1"/>
  <c r="Z78" i="1" s="1"/>
  <c r="U78" i="1"/>
  <c r="S78" i="1"/>
  <c r="T78" i="1" s="1"/>
  <c r="R78" i="1"/>
  <c r="BV77" i="1"/>
  <c r="BU77" i="1"/>
  <c r="BT77" i="1"/>
  <c r="BS77" i="1"/>
  <c r="BR77" i="1"/>
  <c r="BP77" i="1"/>
  <c r="BA77" i="1"/>
  <c r="AE77" i="1"/>
  <c r="AA77" i="1"/>
  <c r="AB77" i="1" s="1"/>
  <c r="AC77" i="1" s="1"/>
  <c r="Y77" i="1"/>
  <c r="Z77" i="1" s="1"/>
  <c r="U77" i="1"/>
  <c r="S77" i="1"/>
  <c r="T77" i="1" s="1"/>
  <c r="R77" i="1"/>
  <c r="BV76" i="1"/>
  <c r="BU76" i="1"/>
  <c r="BT76" i="1"/>
  <c r="BS76" i="1"/>
  <c r="BR76" i="1"/>
  <c r="BP76" i="1"/>
  <c r="BA76" i="1"/>
  <c r="AE76" i="1"/>
  <c r="AA76" i="1"/>
  <c r="AB76" i="1" s="1"/>
  <c r="AC76" i="1" s="1"/>
  <c r="Y76" i="1"/>
  <c r="Z76" i="1" s="1"/>
  <c r="U76" i="1"/>
  <c r="S76" i="1"/>
  <c r="T76" i="1" s="1"/>
  <c r="R76" i="1"/>
  <c r="BV75" i="1"/>
  <c r="BU75" i="1"/>
  <c r="BT75" i="1"/>
  <c r="BS75" i="1"/>
  <c r="BR75" i="1"/>
  <c r="BP75" i="1"/>
  <c r="BA75" i="1"/>
  <c r="AI75" i="1"/>
  <c r="AE75" i="1"/>
  <c r="AA75" i="1"/>
  <c r="AB75" i="1" s="1"/>
  <c r="AC75" i="1" s="1"/>
  <c r="Y75" i="1"/>
  <c r="Z75" i="1" s="1"/>
  <c r="U75" i="1"/>
  <c r="S75" i="1"/>
  <c r="T75" i="1" s="1"/>
  <c r="R75" i="1"/>
  <c r="BV74" i="1"/>
  <c r="BU74" i="1"/>
  <c r="BT74" i="1"/>
  <c r="BS74" i="1"/>
  <c r="BR74" i="1"/>
  <c r="BP74" i="1"/>
  <c r="BA74" i="1"/>
  <c r="AE74" i="1"/>
  <c r="AA74" i="1"/>
  <c r="AB74" i="1" s="1"/>
  <c r="AC74" i="1" s="1"/>
  <c r="Y74" i="1"/>
  <c r="Z74" i="1" s="1"/>
  <c r="U74" i="1"/>
  <c r="S74" i="1"/>
  <c r="T74" i="1" s="1"/>
  <c r="R74" i="1"/>
  <c r="BV73" i="1"/>
  <c r="BU73" i="1"/>
  <c r="BT73" i="1"/>
  <c r="BS73" i="1"/>
  <c r="BR73" i="1"/>
  <c r="BP73" i="1"/>
  <c r="BA73" i="1"/>
  <c r="AE73" i="1"/>
  <c r="AA73" i="1"/>
  <c r="AB73" i="1" s="1"/>
  <c r="AC73" i="1" s="1"/>
  <c r="Y73" i="1"/>
  <c r="Z73" i="1" s="1"/>
  <c r="U73" i="1"/>
  <c r="S73" i="1"/>
  <c r="T73" i="1" s="1"/>
  <c r="R73" i="1"/>
  <c r="BV72" i="1"/>
  <c r="BU72" i="1"/>
  <c r="BT72" i="1"/>
  <c r="BS72" i="1"/>
  <c r="BR72" i="1"/>
  <c r="BP72" i="1"/>
  <c r="BA72" i="1"/>
  <c r="AE72" i="1"/>
  <c r="AA72" i="1"/>
  <c r="AB72" i="1" s="1"/>
  <c r="AC72" i="1" s="1"/>
  <c r="Y72" i="1"/>
  <c r="Z72" i="1" s="1"/>
  <c r="U72" i="1"/>
  <c r="S72" i="1"/>
  <c r="T72" i="1" s="1"/>
  <c r="R72" i="1"/>
  <c r="BV71" i="1"/>
  <c r="BU71" i="1"/>
  <c r="BT71" i="1"/>
  <c r="BS71" i="1"/>
  <c r="BR71" i="1"/>
  <c r="BP71" i="1"/>
  <c r="BA71" i="1"/>
  <c r="AE71" i="1"/>
  <c r="AA71" i="1"/>
  <c r="AB71" i="1" s="1"/>
  <c r="AC71" i="1" s="1"/>
  <c r="Y71" i="1"/>
  <c r="Z71" i="1" s="1"/>
  <c r="U71" i="1"/>
  <c r="S71" i="1"/>
  <c r="T71" i="1" s="1"/>
  <c r="R71" i="1"/>
  <c r="BV70" i="1"/>
  <c r="BU70" i="1"/>
  <c r="BT70" i="1"/>
  <c r="BS70" i="1"/>
  <c r="BR70" i="1"/>
  <c r="BP70" i="1"/>
  <c r="BA70" i="1"/>
  <c r="AE70" i="1"/>
  <c r="AA70" i="1"/>
  <c r="AB70" i="1" s="1"/>
  <c r="AC70" i="1" s="1"/>
  <c r="Y70" i="1"/>
  <c r="Z70" i="1" s="1"/>
  <c r="U70" i="1"/>
  <c r="S70" i="1"/>
  <c r="T70" i="1" s="1"/>
  <c r="R70" i="1"/>
  <c r="BV69" i="1"/>
  <c r="BU69" i="1"/>
  <c r="BT69" i="1"/>
  <c r="BS69" i="1"/>
  <c r="BR69" i="1"/>
  <c r="BP69" i="1"/>
  <c r="BA69" i="1"/>
  <c r="AE69" i="1"/>
  <c r="AA69" i="1"/>
  <c r="AB69" i="1" s="1"/>
  <c r="AC69" i="1" s="1"/>
  <c r="Y69" i="1"/>
  <c r="Z69" i="1" s="1"/>
  <c r="U69" i="1"/>
  <c r="S69" i="1"/>
  <c r="T69" i="1" s="1"/>
  <c r="R69" i="1"/>
  <c r="BV68" i="1"/>
  <c r="BU68" i="1"/>
  <c r="BT68" i="1"/>
  <c r="BS68" i="1"/>
  <c r="BR68" i="1"/>
  <c r="BP68" i="1"/>
  <c r="BA68" i="1"/>
  <c r="AE68" i="1"/>
  <c r="AA68" i="1"/>
  <c r="AB68" i="1" s="1"/>
  <c r="AC68" i="1" s="1"/>
  <c r="Y68" i="1"/>
  <c r="Z68" i="1" s="1"/>
  <c r="U68" i="1"/>
  <c r="S68" i="1"/>
  <c r="T68" i="1" s="1"/>
  <c r="R68" i="1"/>
  <c r="BV67" i="1"/>
  <c r="BU67" i="1"/>
  <c r="BT67" i="1"/>
  <c r="BS67" i="1"/>
  <c r="BR67" i="1"/>
  <c r="BP67" i="1"/>
  <c r="BA67" i="1"/>
  <c r="AE67" i="1"/>
  <c r="AA67" i="1"/>
  <c r="AB67" i="1" s="1"/>
  <c r="AC67" i="1" s="1"/>
  <c r="Y67" i="1"/>
  <c r="Z67" i="1" s="1"/>
  <c r="U67" i="1"/>
  <c r="S67" i="1"/>
  <c r="T67" i="1" s="1"/>
  <c r="R67" i="1"/>
  <c r="BV66" i="1"/>
  <c r="BU66" i="1"/>
  <c r="BT66" i="1"/>
  <c r="BS66" i="1"/>
  <c r="BR66" i="1"/>
  <c r="BP66" i="1"/>
  <c r="BA66" i="1"/>
  <c r="AE66" i="1"/>
  <c r="AA66" i="1"/>
  <c r="AB66" i="1" s="1"/>
  <c r="AC66" i="1" s="1"/>
  <c r="Y66" i="1"/>
  <c r="Z66" i="1" s="1"/>
  <c r="U66" i="1"/>
  <c r="S66" i="1"/>
  <c r="T66" i="1" s="1"/>
  <c r="R66" i="1"/>
  <c r="BV65" i="1"/>
  <c r="BU65" i="1"/>
  <c r="BT65" i="1"/>
  <c r="BS65" i="1"/>
  <c r="BR65" i="1"/>
  <c r="BP65" i="1"/>
  <c r="BA65" i="1"/>
  <c r="AE65" i="1"/>
  <c r="AA65" i="1"/>
  <c r="AB65" i="1" s="1"/>
  <c r="AC65" i="1" s="1"/>
  <c r="Y65" i="1"/>
  <c r="Z65" i="1" s="1"/>
  <c r="U65" i="1"/>
  <c r="S65" i="1"/>
  <c r="T65" i="1" s="1"/>
  <c r="R65" i="1"/>
  <c r="BV64" i="1"/>
  <c r="BU64" i="1"/>
  <c r="BT64" i="1"/>
  <c r="BS64" i="1"/>
  <c r="BR64" i="1"/>
  <c r="BP64" i="1"/>
  <c r="BA64" i="1"/>
  <c r="AF64" i="1"/>
  <c r="AV64" i="1" s="1"/>
  <c r="AE64" i="1"/>
  <c r="AA64" i="1"/>
  <c r="AB64" i="1" s="1"/>
  <c r="AC64" i="1" s="1"/>
  <c r="Y64" i="1"/>
  <c r="Z64" i="1" s="1"/>
  <c r="U64" i="1"/>
  <c r="S64" i="1"/>
  <c r="T64" i="1" s="1"/>
  <c r="R64" i="1"/>
  <c r="BV63" i="1"/>
  <c r="BU63" i="1"/>
  <c r="BT63" i="1"/>
  <c r="BS63" i="1"/>
  <c r="BR63" i="1"/>
  <c r="BP63" i="1"/>
  <c r="BA63" i="1"/>
  <c r="AE63" i="1"/>
  <c r="AA63" i="1"/>
  <c r="AB63" i="1" s="1"/>
  <c r="AC63" i="1" s="1"/>
  <c r="BI63" i="1" s="1"/>
  <c r="BI64" i="1" s="1"/>
  <c r="BI65" i="1" s="1"/>
  <c r="BI66" i="1" s="1"/>
  <c r="BI67" i="1" s="1"/>
  <c r="BI68" i="1" s="1"/>
  <c r="BI69" i="1" s="1"/>
  <c r="BI70" i="1" s="1"/>
  <c r="BI71" i="1" s="1"/>
  <c r="BI72" i="1" s="1"/>
  <c r="BI73" i="1" s="1"/>
  <c r="BI74" i="1" s="1"/>
  <c r="BI75" i="1" s="1"/>
  <c r="BI76" i="1" s="1"/>
  <c r="BI77" i="1" s="1"/>
  <c r="BI78" i="1" s="1"/>
  <c r="Y63" i="1"/>
  <c r="Z63" i="1" s="1"/>
  <c r="U63" i="1"/>
  <c r="S63" i="1"/>
  <c r="T63" i="1" s="1"/>
  <c r="R63" i="1"/>
  <c r="BV62" i="1"/>
  <c r="BU62" i="1"/>
  <c r="BT62" i="1"/>
  <c r="BS62" i="1"/>
  <c r="BR62" i="1"/>
  <c r="BP62" i="1"/>
  <c r="BA62" i="1"/>
  <c r="AE62" i="1"/>
  <c r="AA62" i="1"/>
  <c r="AB62" i="1" s="1"/>
  <c r="AC62" i="1" s="1"/>
  <c r="Y62" i="1"/>
  <c r="Z62" i="1" s="1"/>
  <c r="U62" i="1"/>
  <c r="S62" i="1"/>
  <c r="T62" i="1" s="1"/>
  <c r="R62" i="1"/>
  <c r="BV61" i="1"/>
  <c r="BU61" i="1"/>
  <c r="BT61" i="1"/>
  <c r="BS61" i="1"/>
  <c r="BR61" i="1"/>
  <c r="BP61" i="1"/>
  <c r="BA61" i="1"/>
  <c r="AE61" i="1"/>
  <c r="AA61" i="1"/>
  <c r="AB61" i="1" s="1"/>
  <c r="AC61" i="1" s="1"/>
  <c r="Y61" i="1"/>
  <c r="Z61" i="1" s="1"/>
  <c r="U61" i="1"/>
  <c r="S61" i="1"/>
  <c r="T61" i="1" s="1"/>
  <c r="R61" i="1"/>
  <c r="BV60" i="1"/>
  <c r="BU60" i="1"/>
  <c r="BT60" i="1"/>
  <c r="BS60" i="1"/>
  <c r="BR60" i="1"/>
  <c r="BP60" i="1"/>
  <c r="BA60" i="1"/>
  <c r="AI60" i="1"/>
  <c r="AE60" i="1"/>
  <c r="AA60" i="1"/>
  <c r="AB60" i="1" s="1"/>
  <c r="AC60" i="1" s="1"/>
  <c r="Y60" i="1"/>
  <c r="Z60" i="1" s="1"/>
  <c r="U60" i="1"/>
  <c r="S60" i="1"/>
  <c r="T60" i="1" s="1"/>
  <c r="R60" i="1"/>
  <c r="BV59" i="1"/>
  <c r="BU59" i="1"/>
  <c r="BT59" i="1"/>
  <c r="BS59" i="1"/>
  <c r="BR59" i="1"/>
  <c r="BP59" i="1"/>
  <c r="BA59" i="1"/>
  <c r="AE59" i="1"/>
  <c r="AA59" i="1"/>
  <c r="AB59" i="1" s="1"/>
  <c r="AC59" i="1" s="1"/>
  <c r="Y59" i="1"/>
  <c r="Z59" i="1" s="1"/>
  <c r="U59" i="1"/>
  <c r="S59" i="1"/>
  <c r="T59" i="1" s="1"/>
  <c r="R59" i="1"/>
  <c r="BV58" i="1"/>
  <c r="BU58" i="1"/>
  <c r="BT58" i="1"/>
  <c r="BS58" i="1"/>
  <c r="BR58" i="1"/>
  <c r="BP58" i="1"/>
  <c r="BA58" i="1"/>
  <c r="AE58" i="1"/>
  <c r="AA58" i="1"/>
  <c r="AB58" i="1" s="1"/>
  <c r="AC58" i="1" s="1"/>
  <c r="Y58" i="1"/>
  <c r="Z58" i="1" s="1"/>
  <c r="U58" i="1"/>
  <c r="S58" i="1"/>
  <c r="T58" i="1" s="1"/>
  <c r="R58" i="1"/>
  <c r="BV57" i="1"/>
  <c r="BU57" i="1"/>
  <c r="BT57" i="1"/>
  <c r="BS57" i="1"/>
  <c r="BR57" i="1"/>
  <c r="BP57" i="1"/>
  <c r="BA57" i="1"/>
  <c r="AE57" i="1"/>
  <c r="AA57" i="1"/>
  <c r="AB57" i="1" s="1"/>
  <c r="AC57" i="1" s="1"/>
  <c r="Y57" i="1"/>
  <c r="Z57" i="1" s="1"/>
  <c r="U57" i="1"/>
  <c r="S57" i="1"/>
  <c r="T57" i="1" s="1"/>
  <c r="R57" i="1"/>
  <c r="BV56" i="1"/>
  <c r="BU56" i="1"/>
  <c r="BT56" i="1"/>
  <c r="BS56" i="1"/>
  <c r="BR56" i="1"/>
  <c r="BP56" i="1"/>
  <c r="BA56" i="1"/>
  <c r="AE56" i="1"/>
  <c r="AA56" i="1"/>
  <c r="AB56" i="1" s="1"/>
  <c r="AC56" i="1" s="1"/>
  <c r="Y56" i="1"/>
  <c r="Z56" i="1" s="1"/>
  <c r="U56" i="1"/>
  <c r="S56" i="1"/>
  <c r="T56" i="1" s="1"/>
  <c r="R56" i="1"/>
  <c r="BV55" i="1"/>
  <c r="BU55" i="1"/>
  <c r="BT55" i="1"/>
  <c r="BS55" i="1"/>
  <c r="BR55" i="1"/>
  <c r="BP55" i="1"/>
  <c r="BA55" i="1"/>
  <c r="AE55" i="1"/>
  <c r="AA55" i="1"/>
  <c r="AB55" i="1" s="1"/>
  <c r="AC55" i="1" s="1"/>
  <c r="Y55" i="1"/>
  <c r="Z55" i="1" s="1"/>
  <c r="U55" i="1"/>
  <c r="S55" i="1"/>
  <c r="T55" i="1" s="1"/>
  <c r="R55" i="1"/>
  <c r="BV54" i="1"/>
  <c r="BU54" i="1"/>
  <c r="BT54" i="1"/>
  <c r="BS54" i="1"/>
  <c r="BR54" i="1"/>
  <c r="BP54" i="1"/>
  <c r="BA54" i="1"/>
  <c r="AE54" i="1"/>
  <c r="AA54" i="1"/>
  <c r="AB54" i="1" s="1"/>
  <c r="AC54" i="1" s="1"/>
  <c r="Y54" i="1"/>
  <c r="Z54" i="1" s="1"/>
  <c r="U54" i="1"/>
  <c r="S54" i="1"/>
  <c r="T54" i="1" s="1"/>
  <c r="R54" i="1"/>
  <c r="BV53" i="1"/>
  <c r="BU53" i="1"/>
  <c r="BT53" i="1"/>
  <c r="BS53" i="1"/>
  <c r="BR53" i="1"/>
  <c r="BP53" i="1"/>
  <c r="BA53" i="1"/>
  <c r="AE53" i="1"/>
  <c r="AA53" i="1"/>
  <c r="AB53" i="1" s="1"/>
  <c r="AC53" i="1" s="1"/>
  <c r="Y53" i="1"/>
  <c r="Z53" i="1" s="1"/>
  <c r="U53" i="1"/>
  <c r="S53" i="1"/>
  <c r="T53" i="1" s="1"/>
  <c r="R53" i="1"/>
  <c r="BV52" i="1"/>
  <c r="BU52" i="1"/>
  <c r="BT52" i="1"/>
  <c r="BS52" i="1"/>
  <c r="BR52" i="1"/>
  <c r="BP52" i="1"/>
  <c r="BA52" i="1"/>
  <c r="AE52" i="1"/>
  <c r="AA52" i="1"/>
  <c r="AB52" i="1" s="1"/>
  <c r="AC52" i="1" s="1"/>
  <c r="Y52" i="1"/>
  <c r="Z52" i="1" s="1"/>
  <c r="U52" i="1"/>
  <c r="S52" i="1"/>
  <c r="T52" i="1" s="1"/>
  <c r="R52" i="1"/>
  <c r="BV51" i="1"/>
  <c r="BU51" i="1"/>
  <c r="BT51" i="1"/>
  <c r="BS51" i="1"/>
  <c r="BR51" i="1"/>
  <c r="BP51" i="1"/>
  <c r="BA51" i="1"/>
  <c r="AE51" i="1"/>
  <c r="AA51" i="1"/>
  <c r="AB51" i="1" s="1"/>
  <c r="AC51" i="1" s="1"/>
  <c r="Y51" i="1"/>
  <c r="Z51" i="1" s="1"/>
  <c r="U51" i="1"/>
  <c r="S51" i="1"/>
  <c r="T51" i="1" s="1"/>
  <c r="R51" i="1"/>
  <c r="BV50" i="1"/>
  <c r="BU50" i="1"/>
  <c r="BT50" i="1"/>
  <c r="BS50" i="1"/>
  <c r="BR50" i="1"/>
  <c r="BP50" i="1"/>
  <c r="BA50" i="1"/>
  <c r="AE50" i="1"/>
  <c r="AA50" i="1"/>
  <c r="AB50" i="1" s="1"/>
  <c r="AC50" i="1" s="1"/>
  <c r="Y50" i="1"/>
  <c r="Z50" i="1" s="1"/>
  <c r="U50" i="1"/>
  <c r="S50" i="1"/>
  <c r="T50" i="1" s="1"/>
  <c r="R50" i="1"/>
  <c r="BV49" i="1"/>
  <c r="BU49" i="1"/>
  <c r="BT49" i="1"/>
  <c r="BS49" i="1"/>
  <c r="BR49" i="1"/>
  <c r="BP49" i="1"/>
  <c r="BA49" i="1"/>
  <c r="AE49" i="1"/>
  <c r="AA49" i="1"/>
  <c r="AB49" i="1" s="1"/>
  <c r="AC49" i="1" s="1"/>
  <c r="Y49" i="1"/>
  <c r="Z49" i="1" s="1"/>
  <c r="U49" i="1"/>
  <c r="S49" i="1"/>
  <c r="T49" i="1" s="1"/>
  <c r="R49" i="1"/>
  <c r="BV48" i="1"/>
  <c r="BU48" i="1"/>
  <c r="BT48" i="1"/>
  <c r="BS48" i="1"/>
  <c r="BR48" i="1"/>
  <c r="BP48" i="1"/>
  <c r="BA48" i="1"/>
  <c r="AE48" i="1"/>
  <c r="AA48" i="1"/>
  <c r="AB48" i="1" s="1"/>
  <c r="AC48" i="1" s="1"/>
  <c r="Y48" i="1"/>
  <c r="Z48" i="1" s="1"/>
  <c r="U48" i="1"/>
  <c r="S48" i="1"/>
  <c r="T48" i="1" s="1"/>
  <c r="R48" i="1"/>
  <c r="BV47" i="1"/>
  <c r="BU47" i="1"/>
  <c r="BT47" i="1"/>
  <c r="BS47" i="1"/>
  <c r="BR47" i="1"/>
  <c r="BP47" i="1"/>
  <c r="BA47" i="1"/>
  <c r="AE47" i="1"/>
  <c r="AA47" i="1"/>
  <c r="AB47" i="1" s="1"/>
  <c r="AC47" i="1" s="1"/>
  <c r="Y47" i="1"/>
  <c r="Z47" i="1" s="1"/>
  <c r="U47" i="1"/>
  <c r="S47" i="1"/>
  <c r="T47" i="1" s="1"/>
  <c r="R47" i="1"/>
  <c r="BV46" i="1"/>
  <c r="BU46" i="1"/>
  <c r="BT46" i="1"/>
  <c r="BS46" i="1"/>
  <c r="BR46" i="1"/>
  <c r="BP46" i="1"/>
  <c r="BA46" i="1"/>
  <c r="AE46" i="1"/>
  <c r="AA46" i="1"/>
  <c r="AB46" i="1" s="1"/>
  <c r="AC46" i="1" s="1"/>
  <c r="Y46" i="1"/>
  <c r="Z46" i="1" s="1"/>
  <c r="U46" i="1"/>
  <c r="S46" i="1"/>
  <c r="T46" i="1" s="1"/>
  <c r="R46" i="1"/>
  <c r="BV45" i="1"/>
  <c r="BU45" i="1"/>
  <c r="BT45" i="1"/>
  <c r="BS45" i="1"/>
  <c r="BR45" i="1"/>
  <c r="BP45" i="1"/>
  <c r="BA45" i="1"/>
  <c r="AE45" i="1"/>
  <c r="AA45" i="1"/>
  <c r="AB45" i="1" s="1"/>
  <c r="AC45" i="1" s="1"/>
  <c r="Y45" i="1"/>
  <c r="Z45" i="1" s="1"/>
  <c r="U45" i="1"/>
  <c r="S45" i="1"/>
  <c r="T45" i="1" s="1"/>
  <c r="R45" i="1"/>
  <c r="BV44" i="1"/>
  <c r="BU44" i="1"/>
  <c r="BT44" i="1"/>
  <c r="BS44" i="1"/>
  <c r="BR44" i="1"/>
  <c r="BP44" i="1"/>
  <c r="BA44" i="1"/>
  <c r="AE44" i="1"/>
  <c r="AA44" i="1"/>
  <c r="AB44" i="1" s="1"/>
  <c r="AC44" i="1" s="1"/>
  <c r="Y44" i="1"/>
  <c r="Z44" i="1" s="1"/>
  <c r="U44" i="1"/>
  <c r="S44" i="1"/>
  <c r="T44" i="1" s="1"/>
  <c r="R44" i="1"/>
  <c r="BV43" i="1"/>
  <c r="BU43" i="1"/>
  <c r="BT43" i="1"/>
  <c r="BS43" i="1"/>
  <c r="BR43" i="1"/>
  <c r="BP43" i="1"/>
  <c r="BA43" i="1"/>
  <c r="AE43" i="1"/>
  <c r="AA43" i="1"/>
  <c r="AB43" i="1" s="1"/>
  <c r="AC43" i="1" s="1"/>
  <c r="Y43" i="1"/>
  <c r="Z43" i="1" s="1"/>
  <c r="U43" i="1"/>
  <c r="S43" i="1"/>
  <c r="T43" i="1" s="1"/>
  <c r="R43" i="1"/>
  <c r="BV42" i="1"/>
  <c r="BU42" i="1"/>
  <c r="BT42" i="1"/>
  <c r="BS42" i="1"/>
  <c r="BR42" i="1"/>
  <c r="BP42" i="1"/>
  <c r="BA42" i="1"/>
  <c r="AE42" i="1"/>
  <c r="AA42" i="1"/>
  <c r="AB42" i="1" s="1"/>
  <c r="AC42" i="1" s="1"/>
  <c r="Y42" i="1"/>
  <c r="Z42" i="1" s="1"/>
  <c r="U42" i="1"/>
  <c r="S42" i="1"/>
  <c r="T42" i="1" s="1"/>
  <c r="R42" i="1"/>
  <c r="BV41" i="1"/>
  <c r="BU41" i="1"/>
  <c r="BT41" i="1"/>
  <c r="BS41" i="1"/>
  <c r="BR41" i="1"/>
  <c r="BP41" i="1"/>
  <c r="BA41" i="1"/>
  <c r="AE41" i="1"/>
  <c r="AA41" i="1"/>
  <c r="AB41" i="1" s="1"/>
  <c r="AC41" i="1" s="1"/>
  <c r="BI41" i="1" s="1"/>
  <c r="BI42" i="1" s="1"/>
  <c r="BI43" i="1" s="1"/>
  <c r="BI44" i="1" s="1"/>
  <c r="BI45" i="1" s="1"/>
  <c r="BI46" i="1" s="1"/>
  <c r="BI47" i="1" s="1"/>
  <c r="BI48" i="1" s="1"/>
  <c r="BI49" i="1" s="1"/>
  <c r="BI50" i="1" s="1"/>
  <c r="BI51" i="1" s="1"/>
  <c r="BI52" i="1" s="1"/>
  <c r="BI53" i="1" s="1"/>
  <c r="BI54" i="1" s="1"/>
  <c r="BI55" i="1" s="1"/>
  <c r="BI56" i="1" s="1"/>
  <c r="BI57" i="1" s="1"/>
  <c r="BI58" i="1" s="1"/>
  <c r="BI59" i="1" s="1"/>
  <c r="BI60" i="1" s="1"/>
  <c r="BI61" i="1" s="1"/>
  <c r="BI62" i="1" s="1"/>
  <c r="Y41" i="1"/>
  <c r="Z41" i="1" s="1"/>
  <c r="U41" i="1"/>
  <c r="S41" i="1"/>
  <c r="T41" i="1" s="1"/>
  <c r="R41" i="1"/>
  <c r="BV40" i="1"/>
  <c r="BU40" i="1"/>
  <c r="BT40" i="1"/>
  <c r="BS40" i="1"/>
  <c r="BR40" i="1"/>
  <c r="BP40" i="1"/>
  <c r="BA40" i="1"/>
  <c r="AE40" i="1"/>
  <c r="AA40" i="1"/>
  <c r="AB40" i="1" s="1"/>
  <c r="AC40" i="1" s="1"/>
  <c r="Y40" i="1"/>
  <c r="Z40" i="1" s="1"/>
  <c r="U40" i="1"/>
  <c r="S40" i="1"/>
  <c r="T40" i="1" s="1"/>
  <c r="R40" i="1"/>
  <c r="BV39" i="1"/>
  <c r="BU39" i="1"/>
  <c r="BT39" i="1"/>
  <c r="BS39" i="1"/>
  <c r="BR39" i="1"/>
  <c r="BP39" i="1"/>
  <c r="BA39" i="1"/>
  <c r="AE39" i="1"/>
  <c r="AA39" i="1"/>
  <c r="AB39" i="1" s="1"/>
  <c r="AC39" i="1" s="1"/>
  <c r="Y39" i="1"/>
  <c r="Z39" i="1" s="1"/>
  <c r="U39" i="1"/>
  <c r="S39" i="1"/>
  <c r="T39" i="1" s="1"/>
  <c r="R39" i="1"/>
  <c r="BV38" i="1"/>
  <c r="BU38" i="1"/>
  <c r="BT38" i="1"/>
  <c r="BS38" i="1"/>
  <c r="BR38" i="1"/>
  <c r="BP38" i="1"/>
  <c r="BA38" i="1"/>
  <c r="AE38" i="1"/>
  <c r="AA38" i="1"/>
  <c r="AB38" i="1" s="1"/>
  <c r="AC38" i="1" s="1"/>
  <c r="Y38" i="1"/>
  <c r="Z38" i="1" s="1"/>
  <c r="U38" i="1"/>
  <c r="S38" i="1"/>
  <c r="T38" i="1" s="1"/>
  <c r="R38" i="1"/>
  <c r="BV37" i="1"/>
  <c r="BU37" i="1"/>
  <c r="BT37" i="1"/>
  <c r="BS37" i="1"/>
  <c r="BR37" i="1"/>
  <c r="BP37" i="1"/>
  <c r="BA37" i="1"/>
  <c r="AE37" i="1"/>
  <c r="AA37" i="1"/>
  <c r="AB37" i="1" s="1"/>
  <c r="AC37" i="1" s="1"/>
  <c r="Y37" i="1"/>
  <c r="Z37" i="1" s="1"/>
  <c r="U37" i="1"/>
  <c r="S37" i="1"/>
  <c r="T37" i="1" s="1"/>
  <c r="R37" i="1"/>
  <c r="BV36" i="1"/>
  <c r="BU36" i="1"/>
  <c r="BT36" i="1"/>
  <c r="BS36" i="1"/>
  <c r="BR36" i="1"/>
  <c r="BP36" i="1"/>
  <c r="BA36" i="1"/>
  <c r="AF36" i="1"/>
  <c r="AV36" i="1" s="1"/>
  <c r="AE36" i="1"/>
  <c r="AA36" i="1"/>
  <c r="AB36" i="1" s="1"/>
  <c r="AC36" i="1" s="1"/>
  <c r="Y36" i="1"/>
  <c r="Z36" i="1" s="1"/>
  <c r="U36" i="1"/>
  <c r="S36" i="1"/>
  <c r="T36" i="1" s="1"/>
  <c r="R36" i="1"/>
  <c r="BV35" i="1"/>
  <c r="BU35" i="1"/>
  <c r="BT35" i="1"/>
  <c r="BS35" i="1"/>
  <c r="BR35" i="1"/>
  <c r="BP35" i="1"/>
  <c r="BA35" i="1"/>
  <c r="AE35" i="1"/>
  <c r="AA35" i="1"/>
  <c r="AB35" i="1" s="1"/>
  <c r="AC35" i="1" s="1"/>
  <c r="Y35" i="1"/>
  <c r="Z35" i="1" s="1"/>
  <c r="U35" i="1"/>
  <c r="S35" i="1"/>
  <c r="T35" i="1" s="1"/>
  <c r="R35" i="1"/>
  <c r="BV34" i="1"/>
  <c r="BU34" i="1"/>
  <c r="BT34" i="1"/>
  <c r="BS34" i="1"/>
  <c r="BR34" i="1"/>
  <c r="BP34" i="1"/>
  <c r="BA34" i="1"/>
  <c r="AE34" i="1"/>
  <c r="AA34" i="1"/>
  <c r="AB34" i="1" s="1"/>
  <c r="AC34" i="1" s="1"/>
  <c r="Y34" i="1"/>
  <c r="Z34" i="1" s="1"/>
  <c r="U34" i="1"/>
  <c r="S34" i="1"/>
  <c r="T34" i="1" s="1"/>
  <c r="R34" i="1"/>
  <c r="BV33" i="1"/>
  <c r="BU33" i="1"/>
  <c r="BT33" i="1"/>
  <c r="BS33" i="1"/>
  <c r="BR33" i="1"/>
  <c r="BP33" i="1"/>
  <c r="BA33" i="1"/>
  <c r="AE33" i="1"/>
  <c r="AA33" i="1"/>
  <c r="AB33" i="1" s="1"/>
  <c r="AC33" i="1" s="1"/>
  <c r="Y33" i="1"/>
  <c r="Z33" i="1" s="1"/>
  <c r="U33" i="1"/>
  <c r="S33" i="1"/>
  <c r="T33" i="1" s="1"/>
  <c r="R33" i="1"/>
  <c r="BV32" i="1"/>
  <c r="BU32" i="1"/>
  <c r="BT32" i="1"/>
  <c r="BS32" i="1"/>
  <c r="BR32" i="1"/>
  <c r="BP32" i="1"/>
  <c r="BA32" i="1"/>
  <c r="AE32" i="1"/>
  <c r="AA32" i="1"/>
  <c r="AB32" i="1" s="1"/>
  <c r="AC32" i="1" s="1"/>
  <c r="Y32" i="1"/>
  <c r="Z32" i="1" s="1"/>
  <c r="U32" i="1"/>
  <c r="S32" i="1"/>
  <c r="T32" i="1" s="1"/>
  <c r="R32" i="1"/>
  <c r="BV31" i="1"/>
  <c r="BU31" i="1"/>
  <c r="BT31" i="1"/>
  <c r="BS31" i="1"/>
  <c r="BR31" i="1"/>
  <c r="BP31" i="1"/>
  <c r="BA31" i="1"/>
  <c r="AE31" i="1"/>
  <c r="AA31" i="1"/>
  <c r="AB31" i="1" s="1"/>
  <c r="AC31" i="1" s="1"/>
  <c r="Y31" i="1"/>
  <c r="Z31" i="1" s="1"/>
  <c r="U31" i="1"/>
  <c r="S31" i="1"/>
  <c r="T31" i="1" s="1"/>
  <c r="R31" i="1"/>
  <c r="BV30" i="1"/>
  <c r="BU30" i="1"/>
  <c r="BT30" i="1"/>
  <c r="BS30" i="1"/>
  <c r="BR30" i="1"/>
  <c r="BP30" i="1"/>
  <c r="BA30" i="1"/>
  <c r="AE30" i="1"/>
  <c r="AA30" i="1"/>
  <c r="AB30" i="1" s="1"/>
  <c r="AC30" i="1" s="1"/>
  <c r="Y30" i="1"/>
  <c r="Z30" i="1" s="1"/>
  <c r="U30" i="1"/>
  <c r="S30" i="1"/>
  <c r="T30" i="1" s="1"/>
  <c r="R30" i="1"/>
  <c r="BV29" i="1"/>
  <c r="BU29" i="1"/>
  <c r="BT29" i="1"/>
  <c r="BS29" i="1"/>
  <c r="BR29" i="1"/>
  <c r="BP29" i="1"/>
  <c r="BA29" i="1"/>
  <c r="AE29" i="1"/>
  <c r="AA29" i="1"/>
  <c r="AB29" i="1" s="1"/>
  <c r="AC29" i="1" s="1"/>
  <c r="Y29" i="1"/>
  <c r="Z29" i="1" s="1"/>
  <c r="U29" i="1"/>
  <c r="S29" i="1"/>
  <c r="T29" i="1" s="1"/>
  <c r="R29" i="1"/>
  <c r="BV28" i="1"/>
  <c r="BU28" i="1"/>
  <c r="BT28" i="1"/>
  <c r="BS28" i="1"/>
  <c r="BR28" i="1"/>
  <c r="BP28" i="1"/>
  <c r="BA28" i="1"/>
  <c r="AE28" i="1"/>
  <c r="AA28" i="1"/>
  <c r="AB28" i="1" s="1"/>
  <c r="AC28" i="1" s="1"/>
  <c r="Y28" i="1"/>
  <c r="Z28" i="1" s="1"/>
  <c r="U28" i="1"/>
  <c r="S28" i="1"/>
  <c r="T28" i="1" s="1"/>
  <c r="R28" i="1"/>
  <c r="BV27" i="1"/>
  <c r="BU27" i="1"/>
  <c r="BT27" i="1"/>
  <c r="BS27" i="1"/>
  <c r="BR27" i="1"/>
  <c r="BP27" i="1"/>
  <c r="BA27" i="1"/>
  <c r="AF27" i="1"/>
  <c r="AV27" i="1" s="1"/>
  <c r="AE27" i="1"/>
  <c r="AA27" i="1"/>
  <c r="AB27" i="1" s="1"/>
  <c r="AC27" i="1" s="1"/>
  <c r="Y27" i="1"/>
  <c r="Z27" i="1" s="1"/>
  <c r="U27" i="1"/>
  <c r="S27" i="1"/>
  <c r="T27" i="1" s="1"/>
  <c r="R27" i="1"/>
  <c r="BV26" i="1"/>
  <c r="BU26" i="1"/>
  <c r="BT26" i="1"/>
  <c r="BS26" i="1"/>
  <c r="BR26" i="1"/>
  <c r="BP26" i="1"/>
  <c r="BA26" i="1"/>
  <c r="AE26" i="1"/>
  <c r="AA26" i="1"/>
  <c r="AB26" i="1" s="1"/>
  <c r="AC26" i="1" s="1"/>
  <c r="Y26" i="1"/>
  <c r="Z26" i="1" s="1"/>
  <c r="U26" i="1"/>
  <c r="S26" i="1"/>
  <c r="T26" i="1" s="1"/>
  <c r="R26" i="1"/>
  <c r="BV25" i="1"/>
  <c r="BU25" i="1"/>
  <c r="BT25" i="1"/>
  <c r="BS25" i="1"/>
  <c r="BR25" i="1"/>
  <c r="BP25" i="1"/>
  <c r="BA25" i="1"/>
  <c r="AE25" i="1"/>
  <c r="AB25" i="1"/>
  <c r="AC25" i="1" s="1"/>
  <c r="AA25" i="1"/>
  <c r="Y25" i="1"/>
  <c r="Z25" i="1" s="1"/>
  <c r="U25" i="1"/>
  <c r="S25" i="1"/>
  <c r="T25" i="1" s="1"/>
  <c r="R25" i="1"/>
  <c r="BV24" i="1"/>
  <c r="BU24" i="1"/>
  <c r="BT24" i="1"/>
  <c r="BS24" i="1"/>
  <c r="BR24" i="1"/>
  <c r="BP24" i="1"/>
  <c r="BA24" i="1"/>
  <c r="AE24" i="1"/>
  <c r="AA24" i="1"/>
  <c r="AB24" i="1" s="1"/>
  <c r="AC24" i="1" s="1"/>
  <c r="Y24" i="1"/>
  <c r="Z24" i="1" s="1"/>
  <c r="U24" i="1"/>
  <c r="S24" i="1"/>
  <c r="T24" i="1" s="1"/>
  <c r="R24" i="1"/>
  <c r="BV23" i="1"/>
  <c r="BU23" i="1"/>
  <c r="BT23" i="1"/>
  <c r="BS23" i="1"/>
  <c r="BR23" i="1"/>
  <c r="BP23" i="1"/>
  <c r="BA23" i="1"/>
  <c r="AE23" i="1"/>
  <c r="AA23" i="1"/>
  <c r="AB23" i="1" s="1"/>
  <c r="AC23" i="1" s="1"/>
  <c r="Y23" i="1"/>
  <c r="Z23" i="1" s="1"/>
  <c r="U23" i="1"/>
  <c r="S23" i="1"/>
  <c r="T23" i="1" s="1"/>
  <c r="R23" i="1"/>
  <c r="BV22" i="1"/>
  <c r="BU22" i="1"/>
  <c r="BT22" i="1"/>
  <c r="BS22" i="1"/>
  <c r="BR22" i="1"/>
  <c r="BP22" i="1"/>
  <c r="BA22" i="1"/>
  <c r="AE22" i="1"/>
  <c r="AA22" i="1"/>
  <c r="AB22" i="1" s="1"/>
  <c r="AC22" i="1" s="1"/>
  <c r="Y22" i="1"/>
  <c r="Z22" i="1" s="1"/>
  <c r="U22" i="1"/>
  <c r="S22" i="1"/>
  <c r="T22" i="1" s="1"/>
  <c r="R22" i="1"/>
  <c r="BV21" i="1"/>
  <c r="BU21" i="1"/>
  <c r="BT21" i="1"/>
  <c r="BS21" i="1"/>
  <c r="BR21" i="1"/>
  <c r="BP21" i="1"/>
  <c r="BA21" i="1"/>
  <c r="AE21" i="1"/>
  <c r="AA21" i="1"/>
  <c r="AB21" i="1" s="1"/>
  <c r="AC21" i="1" s="1"/>
  <c r="Y21" i="1"/>
  <c r="Z21" i="1" s="1"/>
  <c r="U21" i="1"/>
  <c r="S21" i="1"/>
  <c r="T21" i="1" s="1"/>
  <c r="R21" i="1"/>
  <c r="BV20" i="1"/>
  <c r="BU20" i="1"/>
  <c r="BT20" i="1"/>
  <c r="BS20" i="1"/>
  <c r="BR20" i="1"/>
  <c r="BP20" i="1"/>
  <c r="BA20" i="1"/>
  <c r="AE20" i="1"/>
  <c r="AA20" i="1"/>
  <c r="AB20" i="1" s="1"/>
  <c r="AC20" i="1" s="1"/>
  <c r="Y20" i="1"/>
  <c r="Z20" i="1" s="1"/>
  <c r="U20" i="1"/>
  <c r="S20" i="1"/>
  <c r="T20" i="1" s="1"/>
  <c r="R20" i="1"/>
  <c r="BV19" i="1"/>
  <c r="BU19" i="1"/>
  <c r="BT19" i="1"/>
  <c r="BS19" i="1"/>
  <c r="BR19" i="1"/>
  <c r="BP19" i="1"/>
  <c r="BA19" i="1"/>
  <c r="AE19" i="1"/>
  <c r="AA19" i="1"/>
  <c r="AB19" i="1" s="1"/>
  <c r="AC19" i="1" s="1"/>
  <c r="Y19" i="1"/>
  <c r="Z19" i="1" s="1"/>
  <c r="U19" i="1"/>
  <c r="S19" i="1"/>
  <c r="T19" i="1" s="1"/>
  <c r="R19" i="1"/>
  <c r="BV18" i="1"/>
  <c r="BU18" i="1"/>
  <c r="BT18" i="1"/>
  <c r="BS18" i="1"/>
  <c r="BR18" i="1"/>
  <c r="BP18" i="1"/>
  <c r="BA18" i="1"/>
  <c r="AE18" i="1"/>
  <c r="AA18" i="1"/>
  <c r="AB18" i="1" s="1"/>
  <c r="AC18" i="1" s="1"/>
  <c r="Y18" i="1"/>
  <c r="Z18" i="1" s="1"/>
  <c r="U18" i="1"/>
  <c r="S18" i="1"/>
  <c r="T18" i="1" s="1"/>
  <c r="R18" i="1"/>
  <c r="BV17" i="1"/>
  <c r="BU17" i="1"/>
  <c r="BT17" i="1"/>
  <c r="BS17" i="1"/>
  <c r="BR17" i="1"/>
  <c r="BP17" i="1"/>
  <c r="BA17" i="1"/>
  <c r="AE17" i="1"/>
  <c r="AA17" i="1"/>
  <c r="AB17" i="1" s="1"/>
  <c r="AC17" i="1" s="1"/>
  <c r="Y17" i="1"/>
  <c r="Z17" i="1" s="1"/>
  <c r="U17" i="1"/>
  <c r="S17" i="1"/>
  <c r="T17" i="1" s="1"/>
  <c r="R17" i="1"/>
  <c r="BV16" i="1"/>
  <c r="BU16" i="1"/>
  <c r="BT16" i="1"/>
  <c r="BS16" i="1"/>
  <c r="BR16" i="1"/>
  <c r="BP16" i="1"/>
  <c r="BA16" i="1"/>
  <c r="AE16" i="1"/>
  <c r="AA16" i="1"/>
  <c r="AB16" i="1" s="1"/>
  <c r="AC16" i="1" s="1"/>
  <c r="Y16" i="1"/>
  <c r="Z16" i="1" s="1"/>
  <c r="U16" i="1"/>
  <c r="S16" i="1"/>
  <c r="T16" i="1" s="1"/>
  <c r="R16" i="1"/>
  <c r="BV15" i="1"/>
  <c r="BU15" i="1"/>
  <c r="BT15" i="1"/>
  <c r="BS15" i="1"/>
  <c r="BR15" i="1"/>
  <c r="BP15" i="1"/>
  <c r="BA15" i="1"/>
  <c r="AE15" i="1"/>
  <c r="AA15" i="1"/>
  <c r="AB15" i="1" s="1"/>
  <c r="AC15" i="1" s="1"/>
  <c r="Y15" i="1"/>
  <c r="Z15" i="1" s="1"/>
  <c r="U15" i="1"/>
  <c r="S15" i="1"/>
  <c r="T15" i="1" s="1"/>
  <c r="R15" i="1"/>
  <c r="BV14" i="1"/>
  <c r="BU14" i="1"/>
  <c r="BT14" i="1"/>
  <c r="BS14" i="1"/>
  <c r="BR14" i="1"/>
  <c r="BP14" i="1"/>
  <c r="BA14" i="1"/>
  <c r="AE14" i="1"/>
  <c r="AA14" i="1"/>
  <c r="AB14" i="1" s="1"/>
  <c r="AC14" i="1" s="1"/>
  <c r="Y14" i="1"/>
  <c r="Z14" i="1" s="1"/>
  <c r="U14" i="1"/>
  <c r="S14" i="1"/>
  <c r="T14" i="1" s="1"/>
  <c r="R14" i="1"/>
  <c r="BV13" i="1"/>
  <c r="BU13" i="1"/>
  <c r="BT13" i="1"/>
  <c r="BS13" i="1"/>
  <c r="BR13" i="1"/>
  <c r="BP13" i="1"/>
  <c r="BA13" i="1"/>
  <c r="AE13" i="1"/>
  <c r="AA13" i="1"/>
  <c r="AB13" i="1" s="1"/>
  <c r="AC13" i="1" s="1"/>
  <c r="Y13" i="1"/>
  <c r="Z13" i="1" s="1"/>
  <c r="U13" i="1"/>
  <c r="S13" i="1"/>
  <c r="T13" i="1" s="1"/>
  <c r="R13" i="1"/>
  <c r="BV12" i="1"/>
  <c r="BU12" i="1"/>
  <c r="BT12" i="1"/>
  <c r="BS12" i="1"/>
  <c r="BR12" i="1"/>
  <c r="BP12" i="1"/>
  <c r="BA12" i="1"/>
  <c r="AE12" i="1"/>
  <c r="AA12" i="1"/>
  <c r="AB12" i="1" s="1"/>
  <c r="AC12" i="1" s="1"/>
  <c r="Y12" i="1"/>
  <c r="Z12" i="1" s="1"/>
  <c r="U12" i="1"/>
  <c r="S12" i="1"/>
  <c r="T12" i="1" s="1"/>
  <c r="R12" i="1"/>
  <c r="BV11" i="1"/>
  <c r="BU11" i="1"/>
  <c r="BT11" i="1"/>
  <c r="BS11" i="1"/>
  <c r="BR11" i="1"/>
  <c r="BP11" i="1"/>
  <c r="BA11" i="1"/>
  <c r="AE11" i="1"/>
  <c r="AA11" i="1"/>
  <c r="AB11" i="1" s="1"/>
  <c r="AC11" i="1" s="1"/>
  <c r="Y11" i="1"/>
  <c r="Z11" i="1" s="1"/>
  <c r="U11" i="1"/>
  <c r="S11" i="1"/>
  <c r="T11" i="1" s="1"/>
  <c r="R11" i="1"/>
  <c r="BV10" i="1"/>
  <c r="BU10" i="1"/>
  <c r="BT10" i="1"/>
  <c r="BS10" i="1"/>
  <c r="BR10" i="1"/>
  <c r="BP10" i="1"/>
  <c r="BA10" i="1"/>
  <c r="AE10" i="1"/>
  <c r="AA10" i="1"/>
  <c r="AB10" i="1" s="1"/>
  <c r="AC10" i="1" s="1"/>
  <c r="Y10" i="1"/>
  <c r="Z10" i="1" s="1"/>
  <c r="U10" i="1"/>
  <c r="S10" i="1"/>
  <c r="T10" i="1" s="1"/>
  <c r="R10" i="1"/>
  <c r="BV9" i="1"/>
  <c r="BU9" i="1"/>
  <c r="BT9" i="1"/>
  <c r="BS9" i="1"/>
  <c r="BR9" i="1"/>
  <c r="BP9" i="1"/>
  <c r="BA9" i="1"/>
  <c r="AE9" i="1"/>
  <c r="AA9" i="1"/>
  <c r="AB9" i="1" s="1"/>
  <c r="AC9" i="1" s="1"/>
  <c r="Y9" i="1"/>
  <c r="Z9" i="1" s="1"/>
  <c r="U9" i="1"/>
  <c r="S9" i="1"/>
  <c r="T9" i="1" s="1"/>
  <c r="R9" i="1"/>
  <c r="BV8" i="1"/>
  <c r="BU8" i="1"/>
  <c r="BT8" i="1"/>
  <c r="BS8" i="1"/>
  <c r="BR8" i="1"/>
  <c r="BP8" i="1"/>
  <c r="BA8" i="1"/>
  <c r="AE8" i="1"/>
  <c r="AA8" i="1"/>
  <c r="AB8" i="1" s="1"/>
  <c r="AC8" i="1" s="1"/>
  <c r="Y8" i="1"/>
  <c r="Z8" i="1" s="1"/>
  <c r="U8" i="1"/>
  <c r="S8" i="1"/>
  <c r="T8" i="1" s="1"/>
  <c r="R8" i="1"/>
  <c r="BV7" i="1"/>
  <c r="BU7" i="1"/>
  <c r="BT7" i="1"/>
  <c r="BS7" i="1"/>
  <c r="BR7" i="1"/>
  <c r="BP7" i="1"/>
  <c r="BA7" i="1"/>
  <c r="AE7" i="1"/>
  <c r="AA7" i="1"/>
  <c r="AB7" i="1" s="1"/>
  <c r="AC7" i="1" s="1"/>
  <c r="Y7" i="1"/>
  <c r="Z7" i="1" s="1"/>
  <c r="U7" i="1"/>
  <c r="S7" i="1"/>
  <c r="T7" i="1" s="1"/>
  <c r="R7" i="1"/>
  <c r="BV6" i="1"/>
  <c r="BU6" i="1"/>
  <c r="BT6" i="1"/>
  <c r="BS6" i="1"/>
  <c r="BR6" i="1"/>
  <c r="BP6" i="1"/>
  <c r="BA6" i="1"/>
  <c r="AE6" i="1"/>
  <c r="AA6" i="1"/>
  <c r="AB6" i="1" s="1"/>
  <c r="AC6" i="1" s="1"/>
  <c r="Y6" i="1"/>
  <c r="Z6" i="1" s="1"/>
  <c r="U6" i="1"/>
  <c r="S6" i="1"/>
  <c r="T6" i="1" s="1"/>
  <c r="R6" i="1"/>
  <c r="BV5" i="1"/>
  <c r="BU5" i="1"/>
  <c r="BT5" i="1"/>
  <c r="BS5" i="1"/>
  <c r="BR5" i="1"/>
  <c r="BP5" i="1"/>
  <c r="BA5" i="1"/>
  <c r="AE5" i="1"/>
  <c r="AA5" i="1"/>
  <c r="AB5" i="1" s="1"/>
  <c r="AC5" i="1" s="1"/>
  <c r="Y5" i="1"/>
  <c r="Z5" i="1" s="1"/>
  <c r="U5" i="1"/>
  <c r="S5" i="1"/>
  <c r="T5" i="1" s="1"/>
  <c r="R5" i="1"/>
  <c r="BV4" i="1"/>
  <c r="BU4" i="1"/>
  <c r="BT4" i="1"/>
  <c r="BS4" i="1"/>
  <c r="BR4" i="1"/>
  <c r="BP4" i="1"/>
  <c r="BA4" i="1"/>
  <c r="AE4" i="1"/>
  <c r="AA4" i="1"/>
  <c r="AB4" i="1" s="1"/>
  <c r="AC4" i="1" s="1"/>
  <c r="BI4" i="1" s="1"/>
  <c r="BI5" i="1" s="1"/>
  <c r="BI6" i="1" s="1"/>
  <c r="BI7" i="1" s="1"/>
  <c r="BI8" i="1" s="1"/>
  <c r="BI9" i="1" s="1"/>
  <c r="BI10" i="1" s="1"/>
  <c r="BI11" i="1" s="1"/>
  <c r="BI12" i="1" s="1"/>
  <c r="BI13" i="1" s="1"/>
  <c r="BI14" i="1" s="1"/>
  <c r="BI15" i="1" s="1"/>
  <c r="BI16" i="1" s="1"/>
  <c r="BI17" i="1" s="1"/>
  <c r="BI18" i="1" s="1"/>
  <c r="BI19" i="1" s="1"/>
  <c r="BI20" i="1" s="1"/>
  <c r="BI21" i="1" s="1"/>
  <c r="BI22" i="1" s="1"/>
  <c r="BI23" i="1" s="1"/>
  <c r="BI25" i="1" s="1"/>
  <c r="BI26" i="1" s="1"/>
  <c r="BI27" i="1" s="1"/>
  <c r="BI28" i="1" s="1"/>
  <c r="BI29" i="1" s="1"/>
  <c r="BI30" i="1" s="1"/>
  <c r="BI31" i="1" s="1"/>
  <c r="BI32" i="1" s="1"/>
  <c r="BI33" i="1" s="1"/>
  <c r="BI34" i="1" s="1"/>
  <c r="BI35" i="1" s="1"/>
  <c r="BI36" i="1" s="1"/>
  <c r="BI37" i="1" s="1"/>
  <c r="BI38" i="1" s="1"/>
  <c r="BI39" i="1" s="1"/>
  <c r="Y4" i="1"/>
  <c r="Z4" i="1" s="1"/>
  <c r="U4" i="1"/>
  <c r="S4" i="1"/>
  <c r="T4" i="1" s="1"/>
  <c r="R4" i="1"/>
  <c r="AF460" i="1" l="1"/>
  <c r="AF459" i="1"/>
  <c r="AF458" i="1"/>
  <c r="AU458" i="1"/>
  <c r="AT458" i="1"/>
  <c r="AF457" i="1"/>
  <c r="AF456" i="1"/>
  <c r="AV456" i="1" s="1"/>
  <c r="AG456" i="1"/>
  <c r="AH456" i="1" s="1"/>
  <c r="AT456" i="1"/>
  <c r="AU456" i="1"/>
  <c r="AF455" i="1"/>
  <c r="AU455" i="1"/>
  <c r="AT455" i="1"/>
  <c r="AF454" i="1"/>
  <c r="AF453" i="1"/>
  <c r="AF452" i="1"/>
  <c r="AF451" i="1"/>
  <c r="AF450" i="1"/>
  <c r="AV450" i="1" s="1"/>
  <c r="AU450" i="1"/>
  <c r="AT450" i="1"/>
  <c r="AG450" i="1"/>
  <c r="AH450" i="1" s="1"/>
  <c r="AF449" i="1"/>
  <c r="AG449" i="1"/>
  <c r="AH449" i="1" s="1"/>
  <c r="AT449" i="1"/>
  <c r="AF448" i="1"/>
  <c r="AV448" i="1" s="1"/>
  <c r="AU448" i="1"/>
  <c r="AT448" i="1"/>
  <c r="AG448" i="1"/>
  <c r="AH448" i="1" s="1"/>
  <c r="AF447" i="1"/>
  <c r="AG447" i="1"/>
  <c r="AH447" i="1" s="1"/>
  <c r="AF446" i="1"/>
  <c r="AF445" i="1"/>
  <c r="AV445" i="1" s="1"/>
  <c r="AG445" i="1"/>
  <c r="AH445" i="1" s="1"/>
  <c r="AT445" i="1"/>
  <c r="AU445" i="1"/>
  <c r="AF444" i="1"/>
  <c r="AF443" i="1"/>
  <c r="AU443" i="1"/>
  <c r="AF442" i="1"/>
  <c r="AV442" i="1" s="1"/>
  <c r="AG442" i="1"/>
  <c r="AH442" i="1" s="1"/>
  <c r="AT442" i="1"/>
  <c r="AU442" i="1"/>
  <c r="AF441" i="1"/>
  <c r="AG441" i="1"/>
  <c r="AH441" i="1" s="1"/>
  <c r="AU441" i="1"/>
  <c r="AU440" i="1"/>
  <c r="AF440" i="1"/>
  <c r="AF439" i="1"/>
  <c r="AF438" i="1"/>
  <c r="AF437" i="1"/>
  <c r="AF436" i="1"/>
  <c r="AG436" i="1" s="1"/>
  <c r="AH436" i="1" s="1"/>
  <c r="AF435" i="1"/>
  <c r="AV435" i="1" s="1"/>
  <c r="AG435" i="1"/>
  <c r="AH435" i="1" s="1"/>
  <c r="AU435" i="1"/>
  <c r="AT435" i="1"/>
  <c r="AF434" i="1"/>
  <c r="AF433" i="1"/>
  <c r="AT433" i="1"/>
  <c r="AU433" i="1"/>
  <c r="AF432" i="1"/>
  <c r="AV432" i="1" s="1"/>
  <c r="AG432" i="1"/>
  <c r="AH432" i="1" s="1"/>
  <c r="AT432" i="1"/>
  <c r="AU432" i="1"/>
  <c r="AF431" i="1"/>
  <c r="AV431" i="1" s="1"/>
  <c r="AG431" i="1"/>
  <c r="AH431" i="1" s="1"/>
  <c r="AT431" i="1"/>
  <c r="AU431" i="1"/>
  <c r="AF430" i="1"/>
  <c r="AV430" i="1" s="1"/>
  <c r="AU430" i="1"/>
  <c r="AT430" i="1"/>
  <c r="AG430" i="1"/>
  <c r="AH430" i="1" s="1"/>
  <c r="AF429" i="1"/>
  <c r="AT429" i="1"/>
  <c r="AU429" i="1"/>
  <c r="AF428" i="1"/>
  <c r="AU428" i="1"/>
  <c r="AF427" i="1"/>
  <c r="AF426" i="1"/>
  <c r="AV426" i="1" s="1"/>
  <c r="AG426" i="1"/>
  <c r="AH426" i="1" s="1"/>
  <c r="AT426" i="1"/>
  <c r="AU426" i="1"/>
  <c r="AU425" i="1"/>
  <c r="AF425" i="1"/>
  <c r="AF424" i="1"/>
  <c r="AG424" i="1"/>
  <c r="AH424" i="1" s="1"/>
  <c r="AU424" i="1"/>
  <c r="AF423" i="1"/>
  <c r="AF422" i="1"/>
  <c r="AU422" i="1"/>
  <c r="AF421" i="1"/>
  <c r="AU421" i="1"/>
  <c r="AT420" i="1"/>
  <c r="AF420" i="1"/>
  <c r="AF419" i="1"/>
  <c r="AU419" i="1"/>
  <c r="AG419" i="1"/>
  <c r="AH419" i="1" s="1"/>
  <c r="AU418" i="1"/>
  <c r="AF418" i="1"/>
  <c r="AV418" i="1" s="1"/>
  <c r="AG418" i="1"/>
  <c r="AH418" i="1" s="1"/>
  <c r="AT418" i="1"/>
  <c r="AF417" i="1"/>
  <c r="AF416" i="1"/>
  <c r="AT416" i="1"/>
  <c r="AF415" i="1"/>
  <c r="AV415" i="1" s="1"/>
  <c r="AG415" i="1"/>
  <c r="AH415" i="1" s="1"/>
  <c r="AT415" i="1"/>
  <c r="AU415" i="1"/>
  <c r="AF414" i="1"/>
  <c r="AV414" i="1" s="1"/>
  <c r="AG414" i="1"/>
  <c r="AH414" i="1" s="1"/>
  <c r="AT414" i="1"/>
  <c r="AU414" i="1"/>
  <c r="AF413" i="1"/>
  <c r="AV413" i="1" s="1"/>
  <c r="AG413" i="1"/>
  <c r="AH413" i="1" s="1"/>
  <c r="AU413" i="1"/>
  <c r="AT413" i="1"/>
  <c r="AF412" i="1"/>
  <c r="AV412" i="1" s="1"/>
  <c r="AU412" i="1"/>
  <c r="AT412" i="1"/>
  <c r="AG412" i="1"/>
  <c r="AH412" i="1" s="1"/>
  <c r="AF411" i="1"/>
  <c r="AU411" i="1"/>
  <c r="AG411" i="1"/>
  <c r="AH411" i="1" s="1"/>
  <c r="AF410" i="1"/>
  <c r="AV410" i="1" s="1"/>
  <c r="AU410" i="1"/>
  <c r="AT410" i="1"/>
  <c r="AG410" i="1"/>
  <c r="AH410" i="1" s="1"/>
  <c r="AF409" i="1"/>
  <c r="AT409" i="1"/>
  <c r="AF408" i="1"/>
  <c r="AT408" i="1"/>
  <c r="AF407" i="1"/>
  <c r="AG407" i="1"/>
  <c r="AH407" i="1" s="1"/>
  <c r="AT407" i="1"/>
  <c r="AF406" i="1"/>
  <c r="AU406" i="1"/>
  <c r="AF405" i="1"/>
  <c r="AV405" i="1" s="1"/>
  <c r="AU405" i="1"/>
  <c r="AT405" i="1"/>
  <c r="AG405" i="1"/>
  <c r="AH405" i="1" s="1"/>
  <c r="AF404" i="1"/>
  <c r="AG403" i="1"/>
  <c r="AH403" i="1" s="1"/>
  <c r="AF403" i="1"/>
  <c r="AG402" i="1"/>
  <c r="AH402" i="1" s="1"/>
  <c r="AF402" i="1"/>
  <c r="AT402" i="1"/>
  <c r="AF401" i="1"/>
  <c r="AT401" i="1"/>
  <c r="AF400" i="1"/>
  <c r="AU400" i="1"/>
  <c r="AF399" i="1"/>
  <c r="AT399" i="1"/>
  <c r="AU399" i="1"/>
  <c r="AF398" i="1"/>
  <c r="AV398" i="1" s="1"/>
  <c r="AT398" i="1"/>
  <c r="AU398" i="1"/>
  <c r="AG398" i="1"/>
  <c r="AH398" i="1" s="1"/>
  <c r="AT397" i="1"/>
  <c r="AF397" i="1"/>
  <c r="AU397" i="1"/>
  <c r="AF396" i="1"/>
  <c r="AV396" i="1" s="1"/>
  <c r="AU396" i="1"/>
  <c r="AG396" i="1"/>
  <c r="AH396" i="1" s="1"/>
  <c r="AT396" i="1"/>
  <c r="AF395" i="1"/>
  <c r="AF394" i="1"/>
  <c r="AV394" i="1" s="1"/>
  <c r="AU394" i="1"/>
  <c r="AG394" i="1"/>
  <c r="AH394" i="1" s="1"/>
  <c r="AT394" i="1"/>
  <c r="AF393" i="1"/>
  <c r="AU393" i="1"/>
  <c r="AG393" i="1"/>
  <c r="AH393" i="1" s="1"/>
  <c r="AF392" i="1"/>
  <c r="AT392" i="1"/>
  <c r="AG392" i="1"/>
  <c r="AH392" i="1" s="1"/>
  <c r="AF391" i="1"/>
  <c r="AV391" i="1" s="1"/>
  <c r="AT391" i="1"/>
  <c r="AG391" i="1"/>
  <c r="AH391" i="1" s="1"/>
  <c r="AU391" i="1"/>
  <c r="AF390" i="1"/>
  <c r="AG390" i="1"/>
  <c r="AH390" i="1" s="1"/>
  <c r="AF389" i="1"/>
  <c r="AF388" i="1"/>
  <c r="AF387" i="1"/>
  <c r="AF386" i="1"/>
  <c r="AG386" i="1"/>
  <c r="AH386" i="1" s="1"/>
  <c r="AF385" i="1"/>
  <c r="AV385" i="1" s="1"/>
  <c r="AU385" i="1"/>
  <c r="AT385" i="1"/>
  <c r="AG385" i="1"/>
  <c r="AH385" i="1" s="1"/>
  <c r="AF384" i="1"/>
  <c r="AG384" i="1"/>
  <c r="AH384" i="1" s="1"/>
  <c r="AG383" i="1"/>
  <c r="AH383" i="1" s="1"/>
  <c r="AF383" i="1"/>
  <c r="AF382" i="1"/>
  <c r="AV382" i="1" s="1"/>
  <c r="AG382" i="1"/>
  <c r="AH382" i="1" s="1"/>
  <c r="AU382" i="1"/>
  <c r="AT382" i="1"/>
  <c r="AF381" i="1"/>
  <c r="AF380" i="1"/>
  <c r="AF379" i="1"/>
  <c r="AF378" i="1"/>
  <c r="AU378" i="1"/>
  <c r="AG378" i="1"/>
  <c r="AH378" i="1" s="1"/>
  <c r="AF377" i="1"/>
  <c r="AV377" i="1" s="1"/>
  <c r="AG377" i="1"/>
  <c r="AH377" i="1" s="1"/>
  <c r="AT377" i="1"/>
  <c r="AU377" i="1"/>
  <c r="AF376" i="1"/>
  <c r="AU376" i="1"/>
  <c r="AF375" i="1"/>
  <c r="AV375" i="1" s="1"/>
  <c r="AT375" i="1"/>
  <c r="AU375" i="1"/>
  <c r="AG375" i="1"/>
  <c r="AH375" i="1" s="1"/>
  <c r="AF374" i="1"/>
  <c r="AF373" i="1"/>
  <c r="AF372" i="1"/>
  <c r="AF371" i="1"/>
  <c r="AG371" i="1"/>
  <c r="AH371" i="1" s="1"/>
  <c r="AU371" i="1"/>
  <c r="AF370" i="1"/>
  <c r="AV370" i="1" s="1"/>
  <c r="AG370" i="1"/>
  <c r="AH370" i="1" s="1"/>
  <c r="AU370" i="1"/>
  <c r="AT370" i="1"/>
  <c r="AF369" i="1"/>
  <c r="AU369" i="1"/>
  <c r="AG369" i="1"/>
  <c r="AH369" i="1" s="1"/>
  <c r="AF368" i="1"/>
  <c r="AV368" i="1" s="1"/>
  <c r="AG368" i="1"/>
  <c r="AH368" i="1" s="1"/>
  <c r="AT368" i="1"/>
  <c r="AU368" i="1"/>
  <c r="AF367" i="1"/>
  <c r="AV367" i="1" s="1"/>
  <c r="AU367" i="1"/>
  <c r="AT367" i="1"/>
  <c r="AG367" i="1"/>
  <c r="AH367" i="1" s="1"/>
  <c r="AF366" i="1"/>
  <c r="AU366" i="1"/>
  <c r="AF365" i="1"/>
  <c r="AV365" i="1" s="1"/>
  <c r="AU365" i="1"/>
  <c r="AG365" i="1"/>
  <c r="AH365" i="1" s="1"/>
  <c r="AT365" i="1"/>
  <c r="AF364" i="1"/>
  <c r="AV364" i="1" s="1"/>
  <c r="AG364" i="1"/>
  <c r="AH364" i="1" s="1"/>
  <c r="AT364" i="1"/>
  <c r="AU364" i="1"/>
  <c r="AF363" i="1"/>
  <c r="AF362" i="1"/>
  <c r="AV362" i="1" s="1"/>
  <c r="AU362" i="1"/>
  <c r="AT362" i="1"/>
  <c r="AG362" i="1"/>
  <c r="AH362" i="1" s="1"/>
  <c r="AF361" i="1"/>
  <c r="AU361" i="1"/>
  <c r="AF360" i="1"/>
  <c r="AU360" i="1"/>
  <c r="AF359" i="1"/>
  <c r="AF358" i="1"/>
  <c r="AU358" i="1"/>
  <c r="AG358" i="1"/>
  <c r="AH358" i="1" s="1"/>
  <c r="AF357" i="1"/>
  <c r="AV357" i="1" s="1"/>
  <c r="AG357" i="1"/>
  <c r="AH357" i="1" s="1"/>
  <c r="AT357" i="1"/>
  <c r="AU357" i="1"/>
  <c r="AF356" i="1"/>
  <c r="AV356" i="1" s="1"/>
  <c r="AG356" i="1"/>
  <c r="AH356" i="1" s="1"/>
  <c r="AT356" i="1"/>
  <c r="AU356" i="1"/>
  <c r="AG355" i="1"/>
  <c r="AH355" i="1" s="1"/>
  <c r="AT355" i="1"/>
  <c r="AU355" i="1"/>
  <c r="AF354" i="1"/>
  <c r="AV354" i="1" s="1"/>
  <c r="AG354" i="1"/>
  <c r="AH354" i="1" s="1"/>
  <c r="AT354" i="1"/>
  <c r="AU354" i="1"/>
  <c r="AF353" i="1"/>
  <c r="AT353" i="1"/>
  <c r="AU353" i="1"/>
  <c r="AF352" i="1"/>
  <c r="AF351" i="1"/>
  <c r="AV351" i="1" s="1"/>
  <c r="AT351" i="1"/>
  <c r="AG351" i="1"/>
  <c r="AH351" i="1" s="1"/>
  <c r="AU351" i="1"/>
  <c r="AF350" i="1"/>
  <c r="AU350" i="1"/>
  <c r="AG350" i="1"/>
  <c r="AH350" i="1" s="1"/>
  <c r="AF349" i="1"/>
  <c r="AV349" i="1" s="1"/>
  <c r="AU349" i="1"/>
  <c r="AG349" i="1"/>
  <c r="AH349" i="1" s="1"/>
  <c r="AT349" i="1"/>
  <c r="AF348" i="1"/>
  <c r="AU348" i="1"/>
  <c r="AT348" i="1"/>
  <c r="AF347" i="1"/>
  <c r="AF346" i="1"/>
  <c r="AU346" i="1"/>
  <c r="AF345" i="1"/>
  <c r="AU345" i="1"/>
  <c r="AF344" i="1"/>
  <c r="AF343" i="1"/>
  <c r="AU342" i="1"/>
  <c r="AF342" i="1"/>
  <c r="AF341" i="1"/>
  <c r="AV341" i="1" s="1"/>
  <c r="AT341" i="1"/>
  <c r="AU341" i="1"/>
  <c r="AG341" i="1"/>
  <c r="AH341" i="1" s="1"/>
  <c r="AU340" i="1"/>
  <c r="AG340" i="1"/>
  <c r="AH340" i="1" s="1"/>
  <c r="AF340" i="1"/>
  <c r="AV340" i="1" s="1"/>
  <c r="AT340" i="1"/>
  <c r="AF339" i="1"/>
  <c r="AF338" i="1"/>
  <c r="AU338" i="1"/>
  <c r="AF337" i="1"/>
  <c r="AT337" i="1"/>
  <c r="AF336" i="1"/>
  <c r="AU335" i="1"/>
  <c r="AT335" i="1"/>
  <c r="AF335" i="1"/>
  <c r="AF334" i="1"/>
  <c r="AT334" i="1"/>
  <c r="AF333" i="1"/>
  <c r="AV333" i="1" s="1"/>
  <c r="AU333" i="1"/>
  <c r="AG333" i="1"/>
  <c r="AH333" i="1" s="1"/>
  <c r="AT333" i="1"/>
  <c r="AF332" i="1"/>
  <c r="AG332" i="1"/>
  <c r="AH332" i="1" s="1"/>
  <c r="AF331" i="1"/>
  <c r="AT331" i="1"/>
  <c r="U331" i="1"/>
  <c r="S331" i="1"/>
  <c r="T331" i="1" s="1"/>
  <c r="R331" i="1"/>
  <c r="AF330" i="1"/>
  <c r="AF329" i="1"/>
  <c r="AU329" i="1"/>
  <c r="AF328" i="1"/>
  <c r="AU328" i="1"/>
  <c r="AF327" i="1"/>
  <c r="AV327" i="1" s="1"/>
  <c r="AG327" i="1"/>
  <c r="AH327" i="1" s="1"/>
  <c r="AT327" i="1"/>
  <c r="AU327" i="1"/>
  <c r="AU326" i="1"/>
  <c r="AF326" i="1"/>
  <c r="AV326" i="1" s="1"/>
  <c r="AG326" i="1"/>
  <c r="AH326" i="1" s="1"/>
  <c r="AT326" i="1"/>
  <c r="AF325" i="1"/>
  <c r="AT325" i="1"/>
  <c r="AF324" i="1"/>
  <c r="AG324" i="1"/>
  <c r="AH324" i="1" s="1"/>
  <c r="AU324" i="1"/>
  <c r="AF323" i="1"/>
  <c r="AU323" i="1"/>
  <c r="AU322" i="1"/>
  <c r="AF322" i="1"/>
  <c r="AF321" i="1"/>
  <c r="AV321" i="1" s="1"/>
  <c r="AG321" i="1"/>
  <c r="AH321" i="1" s="1"/>
  <c r="AT321" i="1"/>
  <c r="AU321" i="1"/>
  <c r="AF320" i="1"/>
  <c r="AU320" i="1"/>
  <c r="AU319" i="1"/>
  <c r="AF319" i="1"/>
  <c r="AV319" i="1" s="1"/>
  <c r="AG319" i="1"/>
  <c r="AH319" i="1" s="1"/>
  <c r="AT319" i="1"/>
  <c r="AF318" i="1"/>
  <c r="AF317" i="1"/>
  <c r="AF316" i="1"/>
  <c r="AG316" i="1" s="1"/>
  <c r="AH316" i="1" s="1"/>
  <c r="AF315" i="1"/>
  <c r="AU315" i="1"/>
  <c r="AT315" i="1"/>
  <c r="AF314" i="1"/>
  <c r="AF313" i="1"/>
  <c r="AV313" i="1" s="1"/>
  <c r="AG313" i="1"/>
  <c r="AH313" i="1" s="1"/>
  <c r="AT313" i="1"/>
  <c r="AU313" i="1"/>
  <c r="AF312" i="1"/>
  <c r="AT312" i="1"/>
  <c r="AF311" i="1"/>
  <c r="AU311" i="1"/>
  <c r="AF310" i="1"/>
  <c r="AG310" i="1"/>
  <c r="AH310" i="1" s="1"/>
  <c r="AF309" i="1"/>
  <c r="AF308" i="1"/>
  <c r="AG307" i="1"/>
  <c r="AH307" i="1" s="1"/>
  <c r="AF307" i="1"/>
  <c r="AF306" i="1"/>
  <c r="AF305" i="1"/>
  <c r="AU305" i="1"/>
  <c r="AT305" i="1"/>
  <c r="AF304" i="1"/>
  <c r="AF303" i="1"/>
  <c r="AV303" i="1" s="1"/>
  <c r="AG303" i="1"/>
  <c r="AH303" i="1" s="1"/>
  <c r="AT303" i="1"/>
  <c r="AU303" i="1"/>
  <c r="AF302" i="1"/>
  <c r="AU302" i="1"/>
  <c r="AT302" i="1"/>
  <c r="AF301" i="1"/>
  <c r="AT301" i="1"/>
  <c r="AU301" i="1"/>
  <c r="AF300" i="1"/>
  <c r="AF299" i="1"/>
  <c r="AU299" i="1"/>
  <c r="AT299" i="1"/>
  <c r="AF298" i="1"/>
  <c r="AF297" i="1"/>
  <c r="AV297" i="1" s="1"/>
  <c r="AG297" i="1"/>
  <c r="AH297" i="1" s="1"/>
  <c r="AT297" i="1"/>
  <c r="AU297" i="1"/>
  <c r="AF296" i="1"/>
  <c r="AG296" i="1"/>
  <c r="AH296" i="1" s="1"/>
  <c r="AU296" i="1"/>
  <c r="AF295" i="1"/>
  <c r="AV295" i="1" s="1"/>
  <c r="AG295" i="1"/>
  <c r="AH295" i="1" s="1"/>
  <c r="AU295" i="1"/>
  <c r="AT295" i="1"/>
  <c r="AF294" i="1"/>
  <c r="AV294" i="1" s="1"/>
  <c r="AU294" i="1"/>
  <c r="AG294" i="1"/>
  <c r="AH294" i="1" s="1"/>
  <c r="AT294" i="1"/>
  <c r="AU293" i="1"/>
  <c r="AF293" i="1"/>
  <c r="AT293" i="1"/>
  <c r="AF292" i="1"/>
  <c r="AF291" i="1"/>
  <c r="AF290" i="1"/>
  <c r="AU289" i="1"/>
  <c r="AF289" i="1"/>
  <c r="AG289" i="1"/>
  <c r="AH289" i="1" s="1"/>
  <c r="AF288" i="1"/>
  <c r="AF287" i="1"/>
  <c r="AF286" i="1"/>
  <c r="AF285" i="1"/>
  <c r="AF284" i="1"/>
  <c r="AU284" i="1"/>
  <c r="AF283" i="1"/>
  <c r="AF282" i="1"/>
  <c r="AT282" i="1"/>
  <c r="AF281" i="1"/>
  <c r="AT280" i="1"/>
  <c r="AG280" i="1"/>
  <c r="AH280" i="1" s="1"/>
  <c r="AF280" i="1"/>
  <c r="AF279" i="1"/>
  <c r="AF278" i="1"/>
  <c r="AV278" i="1" s="1"/>
  <c r="AG278" i="1"/>
  <c r="AH278" i="1" s="1"/>
  <c r="AT278" i="1"/>
  <c r="AU278" i="1"/>
  <c r="AF277" i="1"/>
  <c r="AV277" i="1" s="1"/>
  <c r="AG277" i="1"/>
  <c r="AH277" i="1" s="1"/>
  <c r="AU277" i="1"/>
  <c r="AT277" i="1"/>
  <c r="AF276" i="1"/>
  <c r="AV276" i="1" s="1"/>
  <c r="AG276" i="1"/>
  <c r="AH276" i="1" s="1"/>
  <c r="AT276" i="1"/>
  <c r="AU276" i="1"/>
  <c r="AF275" i="1"/>
  <c r="AF274" i="1"/>
  <c r="AF273" i="1"/>
  <c r="AF272" i="1"/>
  <c r="AG272" i="1"/>
  <c r="AH272" i="1" s="1"/>
  <c r="AT272" i="1"/>
  <c r="AF271" i="1"/>
  <c r="AG271" i="1"/>
  <c r="AH271" i="1" s="1"/>
  <c r="AF270" i="1"/>
  <c r="AG270" i="1"/>
  <c r="AH270" i="1" s="1"/>
  <c r="AF269" i="1"/>
  <c r="AG268" i="1"/>
  <c r="AH268" i="1" s="1"/>
  <c r="AF268" i="1"/>
  <c r="AT268" i="1"/>
  <c r="AF267" i="1"/>
  <c r="AG267" i="1"/>
  <c r="AH267" i="1" s="1"/>
  <c r="AF266" i="1"/>
  <c r="AU266" i="1"/>
  <c r="AT266" i="1"/>
  <c r="AF265" i="1"/>
  <c r="AT265" i="1"/>
  <c r="AU265" i="1"/>
  <c r="AF264" i="1"/>
  <c r="AG264" i="1"/>
  <c r="AH264" i="1" s="1"/>
  <c r="AT264" i="1"/>
  <c r="AF263" i="1"/>
  <c r="AG262" i="1"/>
  <c r="AH262" i="1" s="1"/>
  <c r="AF262" i="1"/>
  <c r="AU262" i="1"/>
  <c r="AF261" i="1"/>
  <c r="AU261" i="1"/>
  <c r="AT261" i="1"/>
  <c r="AF260" i="1"/>
  <c r="AV260" i="1" s="1"/>
  <c r="AU260" i="1"/>
  <c r="AT260" i="1"/>
  <c r="AG260" i="1"/>
  <c r="AH260" i="1" s="1"/>
  <c r="AF259" i="1"/>
  <c r="AF258" i="1"/>
  <c r="AF257" i="1"/>
  <c r="AT257" i="1"/>
  <c r="AU257" i="1"/>
  <c r="AF256" i="1"/>
  <c r="AG256" i="1"/>
  <c r="AH256" i="1" s="1"/>
  <c r="AF255" i="1"/>
  <c r="AF254" i="1"/>
  <c r="AG253" i="1"/>
  <c r="AH253" i="1" s="1"/>
  <c r="AF253" i="1"/>
  <c r="AV253" i="1" s="1"/>
  <c r="AU253" i="1"/>
  <c r="AT253" i="1"/>
  <c r="AF252" i="1"/>
  <c r="AG252" i="1"/>
  <c r="AH252" i="1" s="1"/>
  <c r="AF251" i="1"/>
  <c r="AF250" i="1"/>
  <c r="AG250" i="1"/>
  <c r="AH250" i="1" s="1"/>
  <c r="AF249" i="1"/>
  <c r="AU249" i="1"/>
  <c r="AG249" i="1"/>
  <c r="AH249" i="1" s="1"/>
  <c r="AF248" i="1"/>
  <c r="AV248" i="1" s="1"/>
  <c r="AG248" i="1"/>
  <c r="AH248" i="1" s="1"/>
  <c r="AT248" i="1"/>
  <c r="AU248" i="1"/>
  <c r="AF247" i="1"/>
  <c r="AV247" i="1" s="1"/>
  <c r="AG247" i="1"/>
  <c r="AH247" i="1" s="1"/>
  <c r="AT247" i="1"/>
  <c r="AU247" i="1"/>
  <c r="AF246" i="1"/>
  <c r="AT246" i="1"/>
  <c r="AU246" i="1"/>
  <c r="AF245" i="1"/>
  <c r="AT245" i="1"/>
  <c r="AG245" i="1"/>
  <c r="AH245" i="1" s="1"/>
  <c r="AF244" i="1"/>
  <c r="AF243" i="1"/>
  <c r="AF242" i="1"/>
  <c r="AF241" i="1"/>
  <c r="AU241" i="1"/>
  <c r="AG241" i="1"/>
  <c r="AH241" i="1" s="1"/>
  <c r="AF240" i="1"/>
  <c r="AF239" i="1"/>
  <c r="AF238" i="1"/>
  <c r="AF237" i="1"/>
  <c r="AF236" i="1"/>
  <c r="AG235" i="1"/>
  <c r="AH235" i="1" s="1"/>
  <c r="AF235" i="1"/>
  <c r="AF234" i="1"/>
  <c r="AF233" i="1"/>
  <c r="AF232" i="1"/>
  <c r="AG232" i="1"/>
  <c r="AH232" i="1" s="1"/>
  <c r="AU232" i="1"/>
  <c r="AT231" i="1"/>
  <c r="AF231" i="1"/>
  <c r="AF230" i="1"/>
  <c r="AV230" i="1" s="1"/>
  <c r="AG230" i="1"/>
  <c r="AH230" i="1" s="1"/>
  <c r="AT230" i="1"/>
  <c r="AU230" i="1"/>
  <c r="AF229" i="1"/>
  <c r="AG228" i="1"/>
  <c r="AH228" i="1" s="1"/>
  <c r="AF228" i="1"/>
  <c r="AU228" i="1"/>
  <c r="AF227" i="1"/>
  <c r="AV227" i="1" s="1"/>
  <c r="AU227" i="1"/>
  <c r="AT227" i="1"/>
  <c r="AG227" i="1"/>
  <c r="AH227" i="1" s="1"/>
  <c r="AF226" i="1"/>
  <c r="AV226" i="1" s="1"/>
  <c r="AG226" i="1"/>
  <c r="AH226" i="1" s="1"/>
  <c r="AU226" i="1"/>
  <c r="AT226" i="1"/>
  <c r="AF225" i="1"/>
  <c r="AF224" i="1"/>
  <c r="AG224" i="1" s="1"/>
  <c r="AH224" i="1" s="1"/>
  <c r="AF223" i="1"/>
  <c r="AV223" i="1" s="1"/>
  <c r="AG223" i="1"/>
  <c r="AH223" i="1" s="1"/>
  <c r="AT223" i="1"/>
  <c r="AU223" i="1"/>
  <c r="AF222" i="1"/>
  <c r="AV222" i="1" s="1"/>
  <c r="AG222" i="1"/>
  <c r="AH222" i="1" s="1"/>
  <c r="AU222" i="1"/>
  <c r="AT222" i="1"/>
  <c r="AF221" i="1"/>
  <c r="AU221" i="1"/>
  <c r="AG221" i="1"/>
  <c r="AH221" i="1" s="1"/>
  <c r="AF220" i="1"/>
  <c r="AF219" i="1"/>
  <c r="AT219" i="1" s="1"/>
  <c r="AU219" i="1"/>
  <c r="AF218" i="1"/>
  <c r="AV218" i="1" s="1"/>
  <c r="AG218" i="1"/>
  <c r="AH218" i="1" s="1"/>
  <c r="AT218" i="1"/>
  <c r="AU218" i="1"/>
  <c r="AF217" i="1"/>
  <c r="AT217" i="1"/>
  <c r="AF216" i="1"/>
  <c r="AG216" i="1"/>
  <c r="AH216" i="1" s="1"/>
  <c r="AG215" i="1"/>
  <c r="AH215" i="1" s="1"/>
  <c r="AF215" i="1"/>
  <c r="AV215" i="1" s="1"/>
  <c r="AU215" i="1"/>
  <c r="AT215" i="1"/>
  <c r="AF214" i="1"/>
  <c r="AU214" i="1"/>
  <c r="AF213" i="1"/>
  <c r="AT213" i="1"/>
  <c r="AF212" i="1"/>
  <c r="AT211" i="1"/>
  <c r="AF211" i="1"/>
  <c r="AG211" i="1"/>
  <c r="AH211" i="1" s="1"/>
  <c r="AU210" i="1"/>
  <c r="AF210" i="1"/>
  <c r="AF209" i="1"/>
  <c r="AT209" i="1"/>
  <c r="AG209" i="1"/>
  <c r="AH209" i="1" s="1"/>
  <c r="AF208" i="1"/>
  <c r="AV208" i="1" s="1"/>
  <c r="AU208" i="1"/>
  <c r="AG208" i="1"/>
  <c r="AH208" i="1" s="1"/>
  <c r="AT208" i="1"/>
  <c r="AF207" i="1"/>
  <c r="AF206" i="1"/>
  <c r="AU206" i="1"/>
  <c r="AT206" i="1"/>
  <c r="AF205" i="1"/>
  <c r="AF204" i="1"/>
  <c r="AG204" i="1"/>
  <c r="AH204" i="1" s="1"/>
  <c r="AF203" i="1"/>
  <c r="AF202" i="1"/>
  <c r="AU202" i="1"/>
  <c r="AT202" i="1"/>
  <c r="AF201" i="1"/>
  <c r="AF200" i="1"/>
  <c r="AV200" i="1" s="1"/>
  <c r="AU200" i="1"/>
  <c r="AG200" i="1"/>
  <c r="AH200" i="1" s="1"/>
  <c r="AT200" i="1"/>
  <c r="AF199" i="1"/>
  <c r="AF198" i="1"/>
  <c r="AV198" i="1" s="1"/>
  <c r="AT198" i="1"/>
  <c r="AU198" i="1"/>
  <c r="AG198" i="1"/>
  <c r="AH198" i="1" s="1"/>
  <c r="AG197" i="1"/>
  <c r="AH197" i="1" s="1"/>
  <c r="AF197" i="1"/>
  <c r="AF196" i="1"/>
  <c r="AF195" i="1"/>
  <c r="AU195" i="1"/>
  <c r="AT195" i="1"/>
  <c r="AF194" i="1"/>
  <c r="AG194" i="1" s="1"/>
  <c r="AH194" i="1" s="1"/>
  <c r="AF193" i="1"/>
  <c r="AG193" i="1"/>
  <c r="AH193" i="1" s="1"/>
  <c r="AF192" i="1"/>
  <c r="AF191" i="1"/>
  <c r="AU191" i="1"/>
  <c r="AU190" i="1"/>
  <c r="AT190" i="1"/>
  <c r="AG190" i="1"/>
  <c r="AH190" i="1" s="1"/>
  <c r="AF189" i="1"/>
  <c r="AT189" i="1"/>
  <c r="AF188" i="1"/>
  <c r="AG187" i="1"/>
  <c r="AH187" i="1" s="1"/>
  <c r="AF187" i="1"/>
  <c r="AU187" i="1"/>
  <c r="AG186" i="1"/>
  <c r="AH186" i="1" s="1"/>
  <c r="AF186" i="1"/>
  <c r="AF185" i="1"/>
  <c r="AG185" i="1"/>
  <c r="AH185" i="1" s="1"/>
  <c r="AT185" i="1"/>
  <c r="AF184" i="1"/>
  <c r="AT184" i="1"/>
  <c r="AF183" i="1"/>
  <c r="AU183" i="1"/>
  <c r="AG183" i="1"/>
  <c r="AH183" i="1" s="1"/>
  <c r="AF182" i="1"/>
  <c r="AT182" i="1"/>
  <c r="AU182" i="1"/>
  <c r="AF181" i="1"/>
  <c r="AT181" i="1"/>
  <c r="AG181" i="1"/>
  <c r="AH181" i="1" s="1"/>
  <c r="AF180" i="1"/>
  <c r="AF179" i="1"/>
  <c r="AV179" i="1" s="1"/>
  <c r="AU179" i="1"/>
  <c r="AG179" i="1"/>
  <c r="AH179" i="1" s="1"/>
  <c r="AT179" i="1"/>
  <c r="AF178" i="1"/>
  <c r="AT178" i="1"/>
  <c r="AF177" i="1"/>
  <c r="AG177" i="1"/>
  <c r="AH177" i="1" s="1"/>
  <c r="AU177" i="1"/>
  <c r="AF176" i="1"/>
  <c r="AF175" i="1"/>
  <c r="AT175" i="1"/>
  <c r="AF174" i="1"/>
  <c r="AV174" i="1" s="1"/>
  <c r="AT174" i="1"/>
  <c r="AU174" i="1"/>
  <c r="AG174" i="1"/>
  <c r="AH174" i="1" s="1"/>
  <c r="AF173" i="1"/>
  <c r="AV173" i="1" s="1"/>
  <c r="AG173" i="1"/>
  <c r="AH173" i="1" s="1"/>
  <c r="AT173" i="1"/>
  <c r="AU173" i="1"/>
  <c r="AF172" i="1"/>
  <c r="AU172" i="1"/>
  <c r="AT172" i="1"/>
  <c r="AU171" i="1"/>
  <c r="AT171" i="1"/>
  <c r="AG171" i="1"/>
  <c r="AH171" i="1" s="1"/>
  <c r="AV171" i="1"/>
  <c r="AF170" i="1"/>
  <c r="AG170" i="1"/>
  <c r="AH170" i="1" s="1"/>
  <c r="AF169" i="1"/>
  <c r="AG169" i="1"/>
  <c r="AH169" i="1" s="1"/>
  <c r="AF168" i="1"/>
  <c r="AG168" i="1"/>
  <c r="AH168" i="1" s="1"/>
  <c r="AT168" i="1"/>
  <c r="AF167" i="1"/>
  <c r="AV167" i="1" s="1"/>
  <c r="AT167" i="1"/>
  <c r="AG167" i="1"/>
  <c r="AH167" i="1" s="1"/>
  <c r="AU167" i="1"/>
  <c r="AF166" i="1"/>
  <c r="AT166" i="1"/>
  <c r="AF165" i="1"/>
  <c r="AT165" i="1"/>
  <c r="AG165" i="1"/>
  <c r="AH165" i="1" s="1"/>
  <c r="AF164" i="1"/>
  <c r="AF163" i="1"/>
  <c r="AF162" i="1"/>
  <c r="AV162" i="1" s="1"/>
  <c r="AG162" i="1"/>
  <c r="AH162" i="1" s="1"/>
  <c r="AU162" i="1"/>
  <c r="AT162" i="1"/>
  <c r="AF161" i="1"/>
  <c r="AT161" i="1"/>
  <c r="AF160" i="1"/>
  <c r="AT160" i="1"/>
  <c r="AF159" i="1"/>
  <c r="AF158" i="1"/>
  <c r="AG158" i="1"/>
  <c r="AH158" i="1" s="1"/>
  <c r="AF157" i="1"/>
  <c r="AF156" i="1"/>
  <c r="AF155" i="1"/>
  <c r="AF154" i="1"/>
  <c r="AV154" i="1" s="1"/>
  <c r="AG154" i="1"/>
  <c r="AH154" i="1" s="1"/>
  <c r="AT154" i="1"/>
  <c r="AU154" i="1"/>
  <c r="AF153" i="1"/>
  <c r="AV153" i="1" s="1"/>
  <c r="AT153" i="1"/>
  <c r="AU153" i="1"/>
  <c r="AG153" i="1"/>
  <c r="AH153" i="1" s="1"/>
  <c r="AF152" i="1"/>
  <c r="AF151" i="1"/>
  <c r="AF150" i="1"/>
  <c r="AG150" i="1" s="1"/>
  <c r="AH150" i="1" s="1"/>
  <c r="AF149" i="1"/>
  <c r="AF148" i="1"/>
  <c r="AG148" i="1"/>
  <c r="AH148" i="1" s="1"/>
  <c r="AT148" i="1"/>
  <c r="AF147" i="1"/>
  <c r="AV147" i="1" s="1"/>
  <c r="AG147" i="1"/>
  <c r="AH147" i="1" s="1"/>
  <c r="AT147" i="1"/>
  <c r="AU147" i="1"/>
  <c r="AF144" i="1"/>
  <c r="AG144" i="1"/>
  <c r="AH144" i="1" s="1"/>
  <c r="AU144" i="1"/>
  <c r="AF143" i="1"/>
  <c r="AT143" i="1"/>
  <c r="AG143" i="1"/>
  <c r="AH143" i="1" s="1"/>
  <c r="AF142" i="1"/>
  <c r="AV142" i="1" s="1"/>
  <c r="AG142" i="1"/>
  <c r="AH142" i="1" s="1"/>
  <c r="AT142" i="1"/>
  <c r="AU142" i="1"/>
  <c r="AF141" i="1"/>
  <c r="AF140" i="1"/>
  <c r="AV140" i="1" s="1"/>
  <c r="AG140" i="1"/>
  <c r="AH140" i="1" s="1"/>
  <c r="AT140" i="1"/>
  <c r="AU140" i="1"/>
  <c r="AF139" i="1"/>
  <c r="AV139" i="1" s="1"/>
  <c r="AG139" i="1"/>
  <c r="AH139" i="1" s="1"/>
  <c r="AU139" i="1"/>
  <c r="AT139" i="1"/>
  <c r="AF138" i="1"/>
  <c r="AU138" i="1"/>
  <c r="AF137" i="1"/>
  <c r="AV137" i="1" s="1"/>
  <c r="AU137" i="1"/>
  <c r="AG137" i="1"/>
  <c r="AH137" i="1" s="1"/>
  <c r="AT137" i="1"/>
  <c r="AF136" i="1"/>
  <c r="AF135" i="1"/>
  <c r="AU135" i="1"/>
  <c r="AF134" i="1"/>
  <c r="AG134" i="1"/>
  <c r="AH134" i="1" s="1"/>
  <c r="AU134" i="1"/>
  <c r="AF133" i="1"/>
  <c r="AF132" i="1"/>
  <c r="AU132" i="1"/>
  <c r="AT132" i="1"/>
  <c r="AF131" i="1"/>
  <c r="AU131" i="1"/>
  <c r="AF130" i="1"/>
  <c r="AF129" i="1"/>
  <c r="AF128" i="1"/>
  <c r="AU128" i="1"/>
  <c r="AF127" i="1"/>
  <c r="AF126" i="1"/>
  <c r="AV126" i="1" s="1"/>
  <c r="AG126" i="1"/>
  <c r="AH126" i="1" s="1"/>
  <c r="AT126" i="1"/>
  <c r="AU126" i="1"/>
  <c r="AF125" i="1"/>
  <c r="AF124" i="1"/>
  <c r="AV124" i="1" s="1"/>
  <c r="AG124" i="1"/>
  <c r="AH124" i="1" s="1"/>
  <c r="AT124" i="1"/>
  <c r="AU124" i="1"/>
  <c r="AF123" i="1"/>
  <c r="AG123" i="1"/>
  <c r="AH123" i="1" s="1"/>
  <c r="AT123" i="1"/>
  <c r="AF122" i="1"/>
  <c r="AF121" i="1"/>
  <c r="AG121" i="1"/>
  <c r="AH121" i="1" s="1"/>
  <c r="AU121" i="1"/>
  <c r="AF120" i="1"/>
  <c r="AV120" i="1" s="1"/>
  <c r="AU120" i="1"/>
  <c r="AT120" i="1"/>
  <c r="AG120" i="1"/>
  <c r="AH120" i="1" s="1"/>
  <c r="AF119" i="1"/>
  <c r="AV119" i="1" s="1"/>
  <c r="AG119" i="1"/>
  <c r="AH119" i="1" s="1"/>
  <c r="AT119" i="1"/>
  <c r="AU119" i="1"/>
  <c r="AF118" i="1"/>
  <c r="AG118" i="1"/>
  <c r="AH118" i="1" s="1"/>
  <c r="AF117" i="1"/>
  <c r="AU117" i="1"/>
  <c r="AF116" i="1"/>
  <c r="AV116" i="1" s="1"/>
  <c r="AG116" i="1"/>
  <c r="AH116" i="1" s="1"/>
  <c r="AT116" i="1"/>
  <c r="AU116" i="1"/>
  <c r="AF115" i="1"/>
  <c r="AU115" i="1"/>
  <c r="AF114" i="1"/>
  <c r="AT114" i="1"/>
  <c r="AG114" i="1"/>
  <c r="AH114" i="1" s="1"/>
  <c r="AF113" i="1"/>
  <c r="AV113" i="1" s="1"/>
  <c r="AU113" i="1"/>
  <c r="AT113" i="1"/>
  <c r="AG113" i="1"/>
  <c r="AH113" i="1" s="1"/>
  <c r="AF112" i="1"/>
  <c r="AT112" i="1"/>
  <c r="AF111" i="1"/>
  <c r="AF110" i="1"/>
  <c r="AF109" i="1"/>
  <c r="AU109" i="1"/>
  <c r="AF108" i="1"/>
  <c r="AF107" i="1"/>
  <c r="AF106" i="1"/>
  <c r="AV106" i="1" s="1"/>
  <c r="AU106" i="1"/>
  <c r="AG106" i="1"/>
  <c r="AH106" i="1" s="1"/>
  <c r="AT106" i="1"/>
  <c r="AF105" i="1"/>
  <c r="AF104" i="1"/>
  <c r="AG104" i="1"/>
  <c r="AH104" i="1" s="1"/>
  <c r="AF103" i="1"/>
  <c r="AF102" i="1"/>
  <c r="AT102" i="1"/>
  <c r="AF101" i="1"/>
  <c r="AG101" i="1"/>
  <c r="AH101" i="1" s="1"/>
  <c r="AU101" i="1"/>
  <c r="AF100" i="1"/>
  <c r="AV100" i="1" s="1"/>
  <c r="AT100" i="1"/>
  <c r="AU100" i="1"/>
  <c r="AG100" i="1"/>
  <c r="AH100" i="1" s="1"/>
  <c r="AF99" i="1"/>
  <c r="AV99" i="1" s="1"/>
  <c r="AT99" i="1"/>
  <c r="AG99" i="1"/>
  <c r="AH99" i="1" s="1"/>
  <c r="AU99" i="1"/>
  <c r="AF98" i="1"/>
  <c r="AF97" i="1"/>
  <c r="AF96" i="1"/>
  <c r="AF95" i="1"/>
  <c r="AF94" i="1"/>
  <c r="AV94" i="1" s="1"/>
  <c r="AU94" i="1"/>
  <c r="AT94" i="1"/>
  <c r="AG94" i="1"/>
  <c r="AH94" i="1" s="1"/>
  <c r="AF93" i="1"/>
  <c r="AF92" i="1"/>
  <c r="AV92" i="1" s="1"/>
  <c r="AG92" i="1"/>
  <c r="AH92" i="1" s="1"/>
  <c r="AT92" i="1"/>
  <c r="AU92" i="1"/>
  <c r="AF91" i="1"/>
  <c r="AG91" i="1"/>
  <c r="AF90" i="1"/>
  <c r="AU90" i="1"/>
  <c r="AA89" i="1"/>
  <c r="AB89" i="1" s="1"/>
  <c r="AC89" i="1" s="1"/>
  <c r="AE89" i="1"/>
  <c r="AF88" i="1"/>
  <c r="AF87" i="1"/>
  <c r="AF86" i="1"/>
  <c r="AF85" i="1"/>
  <c r="AF84" i="1"/>
  <c r="AU84" i="1"/>
  <c r="AT84" i="1"/>
  <c r="AF83" i="1"/>
  <c r="AF82" i="1"/>
  <c r="AU82" i="1"/>
  <c r="AF81" i="1"/>
  <c r="AG81" i="1"/>
  <c r="AH81" i="1" s="1"/>
  <c r="AT81" i="1"/>
  <c r="AF80" i="1"/>
  <c r="AF79" i="1"/>
  <c r="AG79" i="1"/>
  <c r="AH79" i="1" s="1"/>
  <c r="AF78" i="1"/>
  <c r="AV78" i="1" s="1"/>
  <c r="AG78" i="1"/>
  <c r="AH78" i="1" s="1"/>
  <c r="AT78" i="1"/>
  <c r="AU78" i="1"/>
  <c r="AF77" i="1"/>
  <c r="AF76" i="1"/>
  <c r="AF75" i="1"/>
  <c r="AV75" i="1" s="1"/>
  <c r="AU75" i="1"/>
  <c r="AG75" i="1"/>
  <c r="AH75" i="1" s="1"/>
  <c r="AT75" i="1"/>
  <c r="AF74" i="1"/>
  <c r="AF73" i="1"/>
  <c r="AT73" i="1"/>
  <c r="AF72" i="1"/>
  <c r="AF71" i="1"/>
  <c r="AV71" i="1" s="1"/>
  <c r="AU71" i="1"/>
  <c r="AG71" i="1"/>
  <c r="AH71" i="1" s="1"/>
  <c r="AT71" i="1"/>
  <c r="AF70" i="1"/>
  <c r="AV70" i="1" s="1"/>
  <c r="AG70" i="1"/>
  <c r="AH70" i="1" s="1"/>
  <c r="AT70" i="1"/>
  <c r="AU70" i="1"/>
  <c r="AF69" i="1"/>
  <c r="AF68" i="1"/>
  <c r="AV68" i="1" s="1"/>
  <c r="AG68" i="1"/>
  <c r="AH68" i="1" s="1"/>
  <c r="AU68" i="1"/>
  <c r="AT68" i="1"/>
  <c r="AF67" i="1"/>
  <c r="AT67" i="1"/>
  <c r="AF66" i="1"/>
  <c r="AF65" i="1"/>
  <c r="AT64" i="1"/>
  <c r="AG64" i="1"/>
  <c r="AH64" i="1" s="1"/>
  <c r="AU64" i="1"/>
  <c r="AF63" i="1"/>
  <c r="AU63" i="1"/>
  <c r="AF62" i="1"/>
  <c r="AF61" i="1"/>
  <c r="AF60" i="1"/>
  <c r="AT60" i="1"/>
  <c r="AG60" i="1"/>
  <c r="AH60" i="1" s="1"/>
  <c r="AF59" i="1"/>
  <c r="AF58" i="1"/>
  <c r="AT58" i="1"/>
  <c r="AU58" i="1"/>
  <c r="AF57" i="1"/>
  <c r="AV57" i="1" s="1"/>
  <c r="AG57" i="1"/>
  <c r="AH57" i="1" s="1"/>
  <c r="AT57" i="1"/>
  <c r="AU57" i="1"/>
  <c r="AF56" i="1"/>
  <c r="AV56" i="1" s="1"/>
  <c r="AU56" i="1"/>
  <c r="AG56" i="1"/>
  <c r="AH56" i="1" s="1"/>
  <c r="AT56" i="1"/>
  <c r="AF55" i="1"/>
  <c r="AF54" i="1"/>
  <c r="AU54" i="1"/>
  <c r="AT54" i="1"/>
  <c r="AF53" i="1"/>
  <c r="AF52" i="1"/>
  <c r="AG52" i="1"/>
  <c r="AH52" i="1" s="1"/>
  <c r="AU52" i="1"/>
  <c r="AF51" i="1"/>
  <c r="AU51" i="1"/>
  <c r="AF50" i="1"/>
  <c r="AT50" i="1"/>
  <c r="AF49" i="1"/>
  <c r="AG49" i="1"/>
  <c r="AH49" i="1" s="1"/>
  <c r="AF48" i="1"/>
  <c r="AU48" i="1"/>
  <c r="AG48" i="1"/>
  <c r="AH48" i="1" s="1"/>
  <c r="AF47" i="1"/>
  <c r="AV47" i="1" s="1"/>
  <c r="AG47" i="1"/>
  <c r="AH47" i="1" s="1"/>
  <c r="AT47" i="1"/>
  <c r="AU47" i="1"/>
  <c r="AF46" i="1"/>
  <c r="AU46" i="1"/>
  <c r="AT46" i="1"/>
  <c r="AF45" i="1"/>
  <c r="AG45" i="1"/>
  <c r="AH45" i="1" s="1"/>
  <c r="AU45" i="1"/>
  <c r="AF44" i="1"/>
  <c r="AU44" i="1"/>
  <c r="AF43" i="1"/>
  <c r="AF42" i="1"/>
  <c r="AF41" i="1"/>
  <c r="AT41" i="1"/>
  <c r="AU41" i="1"/>
  <c r="AF40" i="1"/>
  <c r="AG40" i="1"/>
  <c r="AH40" i="1" s="1"/>
  <c r="AU40" i="1"/>
  <c r="AF39" i="1"/>
  <c r="AV39" i="1" s="1"/>
  <c r="AT39" i="1"/>
  <c r="AG39" i="1"/>
  <c r="AH39" i="1" s="1"/>
  <c r="AU39" i="1"/>
  <c r="AF38" i="1"/>
  <c r="AU38" i="1"/>
  <c r="AF37" i="1"/>
  <c r="AU37" i="1"/>
  <c r="AT37" i="1"/>
  <c r="AU36" i="1"/>
  <c r="AT36" i="1"/>
  <c r="AG36" i="1"/>
  <c r="AH36" i="1" s="1"/>
  <c r="AF35" i="1"/>
  <c r="AF34" i="1"/>
  <c r="AV34" i="1" s="1"/>
  <c r="AT34" i="1"/>
  <c r="AU34" i="1"/>
  <c r="AG34" i="1"/>
  <c r="AH34" i="1" s="1"/>
  <c r="AF33" i="1"/>
  <c r="AG33" i="1"/>
  <c r="AH33" i="1" s="1"/>
  <c r="AF32" i="1"/>
  <c r="AF31" i="1"/>
  <c r="AU31" i="1"/>
  <c r="AF30" i="1"/>
  <c r="AG30" i="1"/>
  <c r="AH30" i="1" s="1"/>
  <c r="AU30" i="1"/>
  <c r="AF29" i="1"/>
  <c r="AU29" i="1"/>
  <c r="AF28" i="1"/>
  <c r="AV28" i="1" s="1"/>
  <c r="AT28" i="1"/>
  <c r="AG28" i="1"/>
  <c r="AH28" i="1" s="1"/>
  <c r="AU28" i="1"/>
  <c r="AT27" i="1"/>
  <c r="AG27" i="1"/>
  <c r="AH27" i="1" s="1"/>
  <c r="AU27" i="1"/>
  <c r="AF26" i="1"/>
  <c r="AV26" i="1" s="1"/>
  <c r="AU26" i="1"/>
  <c r="AG26" i="1"/>
  <c r="AH26" i="1" s="1"/>
  <c r="AT26" i="1"/>
  <c r="AF25" i="1"/>
  <c r="AG25" i="1"/>
  <c r="AH25" i="1" s="1"/>
  <c r="AU25" i="1"/>
  <c r="AF24" i="1"/>
  <c r="AF23" i="1"/>
  <c r="AG23" i="1"/>
  <c r="AH23" i="1" s="1"/>
  <c r="AU23" i="1"/>
  <c r="AF22" i="1"/>
  <c r="AV22" i="1" s="1"/>
  <c r="AG22" i="1"/>
  <c r="AH22" i="1" s="1"/>
  <c r="AT22" i="1"/>
  <c r="AU22" i="1"/>
  <c r="AF21" i="1"/>
  <c r="AV21" i="1" s="1"/>
  <c r="AG21" i="1"/>
  <c r="AH21" i="1" s="1"/>
  <c r="AT21" i="1"/>
  <c r="AU21" i="1"/>
  <c r="AF20" i="1"/>
  <c r="AV20" i="1" s="1"/>
  <c r="AG20" i="1"/>
  <c r="AH20" i="1" s="1"/>
  <c r="AU20" i="1"/>
  <c r="AT20" i="1"/>
  <c r="AF19" i="1"/>
  <c r="AV19" i="1" s="1"/>
  <c r="AG19" i="1"/>
  <c r="AH19" i="1" s="1"/>
  <c r="AT19" i="1"/>
  <c r="AU19" i="1"/>
  <c r="AF18" i="1"/>
  <c r="AV18" i="1" s="1"/>
  <c r="AT18" i="1"/>
  <c r="AU18" i="1"/>
  <c r="AG18" i="1"/>
  <c r="AH18" i="1" s="1"/>
  <c r="AF17" i="1"/>
  <c r="AF16" i="1"/>
  <c r="AF15" i="1"/>
  <c r="AV15" i="1" s="1"/>
  <c r="AG15" i="1"/>
  <c r="AH15" i="1" s="1"/>
  <c r="AT15" i="1"/>
  <c r="AU15" i="1"/>
  <c r="AF14" i="1"/>
  <c r="AF13" i="1"/>
  <c r="AF12" i="1"/>
  <c r="AU12" i="1"/>
  <c r="AG12" i="1"/>
  <c r="AH12" i="1" s="1"/>
  <c r="AF11" i="1"/>
  <c r="AF10" i="1"/>
  <c r="AV10" i="1" s="1"/>
  <c r="AG10" i="1"/>
  <c r="AH10" i="1" s="1"/>
  <c r="AT10" i="1"/>
  <c r="AU10" i="1"/>
  <c r="AF9" i="1"/>
  <c r="AF8" i="1"/>
  <c r="AF7" i="1"/>
  <c r="AG7" i="1"/>
  <c r="AH7" i="1" s="1"/>
  <c r="AF6" i="1"/>
  <c r="AF5" i="1"/>
  <c r="AF4" i="1"/>
  <c r="AG4" i="1"/>
  <c r="AH4" i="1" s="1"/>
  <c r="AT4" i="1"/>
  <c r="BI79" i="1"/>
  <c r="BI80" i="1" s="1"/>
  <c r="BI81" i="1" s="1"/>
  <c r="BI82" i="1" s="1"/>
  <c r="BI83" i="1" s="1"/>
  <c r="BI84" i="1" s="1"/>
  <c r="BI85" i="1" s="1"/>
  <c r="BI86" i="1" s="1"/>
  <c r="BI87" i="1" s="1"/>
  <c r="BI88" i="1" s="1"/>
  <c r="BI89" i="1" s="1"/>
  <c r="BI90" i="1" s="1"/>
  <c r="BI92" i="1" s="1"/>
  <c r="BI93" i="1" s="1"/>
  <c r="BI94" i="1" s="1"/>
  <c r="BI95" i="1" s="1"/>
  <c r="BI96" i="1" s="1"/>
  <c r="BI97" i="1" s="1"/>
  <c r="BI98" i="1" s="1"/>
  <c r="BI99" i="1" s="1"/>
  <c r="BI100" i="1" s="1"/>
  <c r="BI101" i="1" s="1"/>
  <c r="BI102" i="1" s="1"/>
  <c r="BI103" i="1" s="1"/>
  <c r="BI104" i="1" s="1"/>
  <c r="BI105" i="1" s="1"/>
  <c r="BI106" i="1" s="1"/>
  <c r="BI107" i="1" s="1"/>
  <c r="BI108" i="1" s="1"/>
  <c r="BI109" i="1" s="1"/>
  <c r="BI110" i="1" s="1"/>
  <c r="BI111" i="1" s="1"/>
  <c r="BI112" i="1" s="1"/>
  <c r="BI113" i="1" s="1"/>
  <c r="BI114" i="1" s="1"/>
  <c r="BI115" i="1" s="1"/>
  <c r="BI116" i="1" s="1"/>
  <c r="BI117" i="1" s="1"/>
  <c r="BI118" i="1" s="1"/>
  <c r="BI119" i="1" s="1"/>
  <c r="BI120" i="1" s="1"/>
  <c r="BI121" i="1" s="1"/>
  <c r="BI122" i="1" s="1"/>
  <c r="BI123" i="1" s="1"/>
  <c r="BI124" i="1" s="1"/>
  <c r="BI125" i="1" s="1"/>
  <c r="BI126" i="1" s="1"/>
  <c r="BI127" i="1" s="1"/>
  <c r="BI128" i="1" s="1"/>
  <c r="BI129" i="1" s="1"/>
  <c r="BI130" i="1" s="1"/>
  <c r="BI131" i="1" s="1"/>
  <c r="BI132" i="1" s="1"/>
  <c r="BI133" i="1" s="1"/>
  <c r="BI134" i="1" s="1"/>
  <c r="BI135" i="1" s="1"/>
  <c r="BI136" i="1" s="1"/>
  <c r="BI137" i="1" s="1"/>
  <c r="BI138" i="1" s="1"/>
  <c r="BI139" i="1" s="1"/>
  <c r="BI140" i="1" s="1"/>
  <c r="BI141" i="1" s="1"/>
  <c r="BI142" i="1" s="1"/>
  <c r="BI143" i="1" s="1"/>
  <c r="BI144" i="1" s="1"/>
  <c r="BI147" i="1" s="1"/>
  <c r="BI148" i="1" s="1"/>
  <c r="BI149" i="1" s="1"/>
  <c r="BI150" i="1" s="1"/>
  <c r="BI151" i="1" s="1"/>
  <c r="BI152" i="1" s="1"/>
  <c r="BI153" i="1" s="1"/>
  <c r="BI154" i="1" s="1"/>
  <c r="BI155" i="1" s="1"/>
  <c r="BI156" i="1" s="1"/>
  <c r="BI157" i="1" s="1"/>
  <c r="BI158" i="1" s="1"/>
  <c r="BI159" i="1" s="1"/>
  <c r="BI160" i="1" s="1"/>
  <c r="BI161" i="1" s="1"/>
  <c r="BI162" i="1" s="1"/>
  <c r="BI163" i="1" s="1"/>
  <c r="BI164" i="1" s="1"/>
  <c r="BI165" i="1" s="1"/>
  <c r="BI166" i="1" s="1"/>
  <c r="BI167" i="1" s="1"/>
  <c r="BI168" i="1" s="1"/>
  <c r="BI169" i="1" s="1"/>
  <c r="BI170" i="1" s="1"/>
  <c r="BI171" i="1" s="1"/>
  <c r="BI172" i="1" s="1"/>
  <c r="BI173" i="1" s="1"/>
  <c r="BI174" i="1" s="1"/>
  <c r="BI175" i="1" s="1"/>
  <c r="BI176" i="1" s="1"/>
  <c r="BI177" i="1" s="1"/>
  <c r="BI178" i="1" s="1"/>
  <c r="BI179" i="1" s="1"/>
  <c r="BI180" i="1" s="1"/>
  <c r="BI181" i="1" s="1"/>
  <c r="BI182" i="1" s="1"/>
  <c r="BI183" i="1" s="1"/>
  <c r="BI184" i="1" s="1"/>
  <c r="BI185" i="1" s="1"/>
  <c r="BI186" i="1" s="1"/>
  <c r="BI187" i="1" s="1"/>
  <c r="BI188" i="1" s="1"/>
  <c r="BI189" i="1" s="1"/>
  <c r="BI190" i="1" s="1"/>
  <c r="BI191" i="1" s="1"/>
  <c r="BI192" i="1" s="1"/>
  <c r="BI193" i="1" s="1"/>
  <c r="BI194" i="1" s="1"/>
  <c r="BI195" i="1" s="1"/>
  <c r="BI196" i="1" s="1"/>
  <c r="BI197" i="1" s="1"/>
  <c r="BI198" i="1" s="1"/>
  <c r="BI199" i="1" s="1"/>
  <c r="BI200" i="1" s="1"/>
  <c r="BI201" i="1" s="1"/>
  <c r="BI202" i="1" s="1"/>
  <c r="BI203" i="1" s="1"/>
  <c r="BI204" i="1" s="1"/>
  <c r="BI205" i="1" s="1"/>
  <c r="BI206" i="1" s="1"/>
  <c r="BI207" i="1" s="1"/>
  <c r="BI208" i="1" s="1"/>
  <c r="BI209" i="1" s="1"/>
  <c r="BI210" i="1" s="1"/>
  <c r="BI211" i="1" s="1"/>
  <c r="BI212" i="1" s="1"/>
  <c r="BI213" i="1" s="1"/>
  <c r="BI214" i="1" s="1"/>
  <c r="BI215" i="1" s="1"/>
  <c r="BI216" i="1" s="1"/>
  <c r="BI217" i="1" s="1"/>
  <c r="BI218" i="1" s="1"/>
  <c r="BI219" i="1" s="1"/>
  <c r="BI220" i="1" s="1"/>
  <c r="BI221" i="1" s="1"/>
  <c r="BI222" i="1" s="1"/>
  <c r="BI223" i="1" s="1"/>
  <c r="BI224" i="1" s="1"/>
  <c r="BI225" i="1" s="1"/>
  <c r="BI226" i="1" s="1"/>
  <c r="BI227" i="1" s="1"/>
  <c r="BI228" i="1" s="1"/>
  <c r="BI229" i="1" s="1"/>
  <c r="BI230" i="1" s="1"/>
  <c r="BI231" i="1" s="1"/>
  <c r="BI232" i="1" s="1"/>
  <c r="BI233" i="1" s="1"/>
  <c r="BI234" i="1" s="1"/>
  <c r="BI235" i="1" s="1"/>
  <c r="BI236" i="1" s="1"/>
  <c r="BI237" i="1" s="1"/>
  <c r="BI238" i="1" s="1"/>
  <c r="BI239" i="1" s="1"/>
  <c r="BI240" i="1" s="1"/>
  <c r="BI241" i="1" s="1"/>
  <c r="BI242" i="1" s="1"/>
  <c r="BI243" i="1" s="1"/>
  <c r="BI244" i="1" s="1"/>
  <c r="BI245" i="1" s="1"/>
  <c r="BI246" i="1" s="1"/>
  <c r="BI247" i="1" s="1"/>
  <c r="BI248" i="1" s="1"/>
  <c r="BI249" i="1" s="1"/>
  <c r="BI250" i="1" s="1"/>
  <c r="BI251" i="1" s="1"/>
  <c r="BI252" i="1" s="1"/>
  <c r="BI253" i="1" s="1"/>
  <c r="BI254" i="1" s="1"/>
  <c r="BI255" i="1" s="1"/>
  <c r="BI256" i="1" s="1"/>
  <c r="BI257" i="1" s="1"/>
  <c r="BI258" i="1" s="1"/>
  <c r="BI259" i="1" s="1"/>
  <c r="BI260" i="1" s="1"/>
  <c r="BI261" i="1" s="1"/>
  <c r="BI262" i="1" s="1"/>
  <c r="BI263" i="1" s="1"/>
  <c r="BI264" i="1" s="1"/>
  <c r="BI265" i="1" s="1"/>
  <c r="BI266" i="1" s="1"/>
  <c r="BI267" i="1" s="1"/>
  <c r="BI268" i="1" s="1"/>
  <c r="BI269" i="1" s="1"/>
  <c r="BI270" i="1" s="1"/>
  <c r="BI272" i="1" s="1"/>
  <c r="BI273" i="1" s="1"/>
  <c r="BI274" i="1" s="1"/>
  <c r="BI275" i="1" s="1"/>
  <c r="BI276" i="1" s="1"/>
  <c r="BI277" i="1" s="1"/>
  <c r="BI278" i="1" s="1"/>
  <c r="BI279" i="1" s="1"/>
  <c r="BI280" i="1" s="1"/>
  <c r="BI281" i="1" s="1"/>
  <c r="BI282" i="1" s="1"/>
  <c r="BI283" i="1" s="1"/>
  <c r="BI284" i="1" s="1"/>
  <c r="BI285" i="1" s="1"/>
  <c r="BI286" i="1" s="1"/>
  <c r="BI287" i="1" s="1"/>
  <c r="BI288" i="1" s="1"/>
  <c r="BI289" i="1" s="1"/>
  <c r="BI290" i="1" s="1"/>
  <c r="BI291" i="1" s="1"/>
  <c r="BI292" i="1" s="1"/>
  <c r="BI293" i="1" s="1"/>
  <c r="BI294" i="1" s="1"/>
  <c r="BI295" i="1" s="1"/>
  <c r="BI296" i="1" s="1"/>
  <c r="BI297" i="1" s="1"/>
  <c r="BI298" i="1" s="1"/>
  <c r="BI299" i="1" s="1"/>
  <c r="BI300" i="1" s="1"/>
  <c r="BI301" i="1" s="1"/>
  <c r="BI302" i="1" s="1"/>
  <c r="BI303" i="1" s="1"/>
  <c r="BI304" i="1" s="1"/>
  <c r="AT316" i="1" l="1"/>
  <c r="AV316" i="1"/>
  <c r="AU316" i="1"/>
  <c r="AV219" i="1"/>
  <c r="AG219" i="1"/>
  <c r="AH219" i="1" s="1"/>
  <c r="AF89" i="1"/>
  <c r="AV89" i="1" s="1"/>
  <c r="AG89" i="1"/>
  <c r="AH89" i="1" s="1"/>
  <c r="AT89" i="1"/>
  <c r="AU89" i="1"/>
  <c r="AG37" i="1"/>
  <c r="AH37" i="1" s="1"/>
  <c r="AV37" i="1"/>
  <c r="AV460" i="1"/>
  <c r="AU460" i="1"/>
  <c r="AT460" i="1"/>
  <c r="AG460" i="1"/>
  <c r="AH460" i="1" s="1"/>
  <c r="AV459" i="1"/>
  <c r="AU459" i="1"/>
  <c r="AT459" i="1"/>
  <c r="AG459" i="1"/>
  <c r="AH459" i="1" s="1"/>
  <c r="AV458" i="1"/>
  <c r="AG458" i="1"/>
  <c r="AH458" i="1" s="1"/>
  <c r="AV457" i="1"/>
  <c r="AU457" i="1"/>
  <c r="AG457" i="1"/>
  <c r="AH457" i="1" s="1"/>
  <c r="AT457" i="1"/>
  <c r="AV455" i="1"/>
  <c r="AG455" i="1"/>
  <c r="AH455" i="1" s="1"/>
  <c r="AV454" i="1"/>
  <c r="AG454" i="1"/>
  <c r="AH454" i="1" s="1"/>
  <c r="AU454" i="1"/>
  <c r="AT454" i="1"/>
  <c r="AV453" i="1"/>
  <c r="AG453" i="1"/>
  <c r="AH453" i="1" s="1"/>
  <c r="AU453" i="1"/>
  <c r="AT453" i="1"/>
  <c r="AV452" i="1"/>
  <c r="AT452" i="1"/>
  <c r="AG452" i="1"/>
  <c r="AH452" i="1" s="1"/>
  <c r="AU452" i="1"/>
  <c r="AV451" i="1"/>
  <c r="AU451" i="1"/>
  <c r="AG451" i="1"/>
  <c r="AH451" i="1" s="1"/>
  <c r="AT451" i="1"/>
  <c r="AV449" i="1"/>
  <c r="AU449" i="1"/>
  <c r="AV446" i="1"/>
  <c r="AG446" i="1"/>
  <c r="AH446" i="1" s="1"/>
  <c r="AU446" i="1"/>
  <c r="AT446" i="1"/>
  <c r="AV444" i="1"/>
  <c r="AT444" i="1"/>
  <c r="AU444" i="1"/>
  <c r="AG444" i="1"/>
  <c r="AH444" i="1" s="1"/>
  <c r="AV443" i="1"/>
  <c r="AG443" i="1"/>
  <c r="AH443" i="1" s="1"/>
  <c r="AT443" i="1"/>
  <c r="AV441" i="1"/>
  <c r="AT441" i="1"/>
  <c r="AV440" i="1"/>
  <c r="AG440" i="1"/>
  <c r="AH440" i="1" s="1"/>
  <c r="AT440" i="1"/>
  <c r="AV439" i="1"/>
  <c r="AU439" i="1"/>
  <c r="AG439" i="1"/>
  <c r="AH439" i="1" s="1"/>
  <c r="AT439" i="1"/>
  <c r="AV438" i="1"/>
  <c r="AU438" i="1"/>
  <c r="AT438" i="1"/>
  <c r="AG438" i="1"/>
  <c r="AH438" i="1" s="1"/>
  <c r="AV437" i="1"/>
  <c r="AG437" i="1"/>
  <c r="AH437" i="1" s="1"/>
  <c r="AT437" i="1"/>
  <c r="AU437" i="1"/>
  <c r="AV434" i="1"/>
  <c r="AU434" i="1"/>
  <c r="AG434" i="1"/>
  <c r="AH434" i="1" s="1"/>
  <c r="AT434" i="1"/>
  <c r="AV433" i="1"/>
  <c r="AG433" i="1"/>
  <c r="AH433" i="1" s="1"/>
  <c r="AV429" i="1"/>
  <c r="AG429" i="1"/>
  <c r="AH429" i="1" s="1"/>
  <c r="AV428" i="1"/>
  <c r="AG428" i="1"/>
  <c r="AH428" i="1" s="1"/>
  <c r="AT428" i="1"/>
  <c r="AV427" i="1"/>
  <c r="AT427" i="1"/>
  <c r="AU427" i="1"/>
  <c r="AG427" i="1"/>
  <c r="AH427" i="1" s="1"/>
  <c r="AV425" i="1"/>
  <c r="AT425" i="1"/>
  <c r="AG425" i="1"/>
  <c r="AH425" i="1" s="1"/>
  <c r="AV424" i="1"/>
  <c r="AT424" i="1"/>
  <c r="AV423" i="1"/>
  <c r="AU423" i="1"/>
  <c r="AT423" i="1"/>
  <c r="AG423" i="1"/>
  <c r="AH423" i="1" s="1"/>
  <c r="AV422" i="1"/>
  <c r="AG422" i="1"/>
  <c r="AH422" i="1" s="1"/>
  <c r="AT422" i="1"/>
  <c r="AV421" i="1"/>
  <c r="AT421" i="1"/>
  <c r="AG421" i="1"/>
  <c r="AH421" i="1" s="1"/>
  <c r="AV420" i="1"/>
  <c r="AG420" i="1"/>
  <c r="AH420" i="1" s="1"/>
  <c r="AU420" i="1"/>
  <c r="AV419" i="1"/>
  <c r="AT419" i="1"/>
  <c r="AV417" i="1"/>
  <c r="AU417" i="1"/>
  <c r="AG417" i="1"/>
  <c r="AH417" i="1" s="1"/>
  <c r="AT417" i="1"/>
  <c r="AV416" i="1"/>
  <c r="AU416" i="1"/>
  <c r="AG416" i="1"/>
  <c r="AH416" i="1" s="1"/>
  <c r="AV411" i="1"/>
  <c r="AT411" i="1"/>
  <c r="AV409" i="1"/>
  <c r="AG409" i="1"/>
  <c r="AH409" i="1" s="1"/>
  <c r="AU409" i="1"/>
  <c r="AV408" i="1"/>
  <c r="AU408" i="1"/>
  <c r="AG408" i="1"/>
  <c r="AH408" i="1" s="1"/>
  <c r="AV407" i="1"/>
  <c r="AU407" i="1"/>
  <c r="AV406" i="1"/>
  <c r="AT406" i="1"/>
  <c r="AG406" i="1"/>
  <c r="AH406" i="1" s="1"/>
  <c r="AV404" i="1"/>
  <c r="AU404" i="1"/>
  <c r="AT404" i="1"/>
  <c r="AG404" i="1"/>
  <c r="AH404" i="1" s="1"/>
  <c r="AV403" i="1"/>
  <c r="AU403" i="1"/>
  <c r="AT403" i="1"/>
  <c r="AV402" i="1"/>
  <c r="AU402" i="1"/>
  <c r="AV401" i="1"/>
  <c r="AU401" i="1"/>
  <c r="AG401" i="1"/>
  <c r="AH401" i="1" s="1"/>
  <c r="AV400" i="1"/>
  <c r="AG400" i="1"/>
  <c r="AH400" i="1" s="1"/>
  <c r="AT400" i="1"/>
  <c r="AV399" i="1"/>
  <c r="AG399" i="1"/>
  <c r="AH399" i="1" s="1"/>
  <c r="AV397" i="1"/>
  <c r="AG397" i="1"/>
  <c r="AH397" i="1" s="1"/>
  <c r="AV395" i="1"/>
  <c r="AG395" i="1"/>
  <c r="AH395" i="1" s="1"/>
  <c r="AT395" i="1"/>
  <c r="AU395" i="1"/>
  <c r="AV393" i="1"/>
  <c r="AT393" i="1"/>
  <c r="AV392" i="1"/>
  <c r="AU392" i="1"/>
  <c r="AV390" i="1"/>
  <c r="AT390" i="1"/>
  <c r="AU390" i="1"/>
  <c r="AV389" i="1"/>
  <c r="AG389" i="1"/>
  <c r="AH389" i="1" s="1"/>
  <c r="AT389" i="1"/>
  <c r="AU389" i="1"/>
  <c r="AV388" i="1"/>
  <c r="AT388" i="1"/>
  <c r="AU388" i="1"/>
  <c r="AG388" i="1"/>
  <c r="AH388" i="1" s="1"/>
  <c r="AV387" i="1"/>
  <c r="AT387" i="1"/>
  <c r="AU387" i="1"/>
  <c r="AG387" i="1"/>
  <c r="AH387" i="1" s="1"/>
  <c r="AV386" i="1"/>
  <c r="AU386" i="1"/>
  <c r="AT386" i="1"/>
  <c r="AV384" i="1"/>
  <c r="AT384" i="1"/>
  <c r="AU384" i="1"/>
  <c r="AV383" i="1"/>
  <c r="AU383" i="1"/>
  <c r="AT383" i="1"/>
  <c r="AV381" i="1"/>
  <c r="AT381" i="1"/>
  <c r="AU381" i="1"/>
  <c r="AG381" i="1"/>
  <c r="AH381" i="1" s="1"/>
  <c r="AV380" i="1"/>
  <c r="AG380" i="1"/>
  <c r="AH380" i="1" s="1"/>
  <c r="AU380" i="1"/>
  <c r="AT380" i="1"/>
  <c r="AV379" i="1"/>
  <c r="AU379" i="1"/>
  <c r="AG379" i="1"/>
  <c r="AH379" i="1" s="1"/>
  <c r="AT379" i="1"/>
  <c r="AV378" i="1"/>
  <c r="AT378" i="1"/>
  <c r="AV376" i="1"/>
  <c r="AT376" i="1"/>
  <c r="AG376" i="1"/>
  <c r="AH376" i="1" s="1"/>
  <c r="AV374" i="1"/>
  <c r="AG374" i="1"/>
  <c r="AH374" i="1" s="1"/>
  <c r="AU374" i="1"/>
  <c r="AT374" i="1"/>
  <c r="AV373" i="1"/>
  <c r="AT373" i="1"/>
  <c r="AG373" i="1"/>
  <c r="AH373" i="1" s="1"/>
  <c r="AU373" i="1"/>
  <c r="AV372" i="1"/>
  <c r="AT372" i="1"/>
  <c r="AU372" i="1"/>
  <c r="AG372" i="1"/>
  <c r="AH372" i="1" s="1"/>
  <c r="AV371" i="1"/>
  <c r="AT371" i="1"/>
  <c r="AV369" i="1"/>
  <c r="AT369" i="1"/>
  <c r="AV366" i="1"/>
  <c r="AT366" i="1"/>
  <c r="AG366" i="1"/>
  <c r="AH366" i="1" s="1"/>
  <c r="AV363" i="1"/>
  <c r="AT363" i="1"/>
  <c r="AG363" i="1"/>
  <c r="AH363" i="1" s="1"/>
  <c r="AU363" i="1"/>
  <c r="AV361" i="1"/>
  <c r="AT361" i="1"/>
  <c r="AG361" i="1"/>
  <c r="AH361" i="1" s="1"/>
  <c r="AV360" i="1"/>
  <c r="AG360" i="1"/>
  <c r="AH360" i="1" s="1"/>
  <c r="AT360" i="1"/>
  <c r="AV359" i="1"/>
  <c r="AT359" i="1"/>
  <c r="AG359" i="1"/>
  <c r="AH359" i="1" s="1"/>
  <c r="AU359" i="1"/>
  <c r="AV358" i="1"/>
  <c r="AT358" i="1"/>
  <c r="AV353" i="1"/>
  <c r="AG353" i="1"/>
  <c r="AH353" i="1" s="1"/>
  <c r="AV352" i="1"/>
  <c r="AT352" i="1"/>
  <c r="AU352" i="1"/>
  <c r="AG352" i="1"/>
  <c r="AH352" i="1" s="1"/>
  <c r="AV350" i="1"/>
  <c r="AT350" i="1"/>
  <c r="AV348" i="1"/>
  <c r="AG348" i="1"/>
  <c r="AH348" i="1" s="1"/>
  <c r="AV347" i="1"/>
  <c r="AT347" i="1"/>
  <c r="AU347" i="1"/>
  <c r="AG347" i="1"/>
  <c r="AH347" i="1" s="1"/>
  <c r="AV346" i="1"/>
  <c r="AG346" i="1"/>
  <c r="AH346" i="1" s="1"/>
  <c r="AT346" i="1"/>
  <c r="AV345" i="1"/>
  <c r="AT345" i="1"/>
  <c r="AG345" i="1"/>
  <c r="AH345" i="1" s="1"/>
  <c r="AV344" i="1"/>
  <c r="AT344" i="1"/>
  <c r="AU344" i="1"/>
  <c r="AG344" i="1"/>
  <c r="AH344" i="1" s="1"/>
  <c r="AV343" i="1"/>
  <c r="AG343" i="1"/>
  <c r="AH343" i="1" s="1"/>
  <c r="AU343" i="1"/>
  <c r="AT343" i="1"/>
  <c r="AV342" i="1"/>
  <c r="AG342" i="1"/>
  <c r="AH342" i="1" s="1"/>
  <c r="AT342" i="1"/>
  <c r="AV339" i="1"/>
  <c r="AU339" i="1"/>
  <c r="AG339" i="1"/>
  <c r="AH339" i="1" s="1"/>
  <c r="AT339" i="1"/>
  <c r="AV338" i="1"/>
  <c r="AT338" i="1"/>
  <c r="AG338" i="1"/>
  <c r="AH338" i="1" s="1"/>
  <c r="AV337" i="1"/>
  <c r="AU337" i="1"/>
  <c r="AG337" i="1"/>
  <c r="AH337" i="1" s="1"/>
  <c r="AV336" i="1"/>
  <c r="AU336" i="1"/>
  <c r="AG336" i="1"/>
  <c r="AH336" i="1" s="1"/>
  <c r="AT336" i="1"/>
  <c r="AV335" i="1"/>
  <c r="AG335" i="1"/>
  <c r="AH335" i="1" s="1"/>
  <c r="AV334" i="1"/>
  <c r="AG334" i="1"/>
  <c r="AH334" i="1" s="1"/>
  <c r="AU334" i="1"/>
  <c r="AV332" i="1"/>
  <c r="AU332" i="1"/>
  <c r="AT332" i="1"/>
  <c r="AV331" i="1"/>
  <c r="AU331" i="1"/>
  <c r="AG331" i="1"/>
  <c r="AH331" i="1" s="1"/>
  <c r="AV330" i="1"/>
  <c r="AU330" i="1"/>
  <c r="AT330" i="1"/>
  <c r="AG330" i="1"/>
  <c r="AH330" i="1" s="1"/>
  <c r="AV329" i="1"/>
  <c r="AG329" i="1"/>
  <c r="AH329" i="1" s="1"/>
  <c r="AT329" i="1"/>
  <c r="AV328" i="1"/>
  <c r="AT328" i="1"/>
  <c r="AG328" i="1"/>
  <c r="AH328" i="1" s="1"/>
  <c r="AV325" i="1"/>
  <c r="AG325" i="1"/>
  <c r="AH325" i="1" s="1"/>
  <c r="AU325" i="1"/>
  <c r="AV324" i="1"/>
  <c r="AT324" i="1"/>
  <c r="AV323" i="1"/>
  <c r="AG323" i="1"/>
  <c r="AH323" i="1" s="1"/>
  <c r="AT323" i="1"/>
  <c r="AV322" i="1"/>
  <c r="AT322" i="1"/>
  <c r="AG322" i="1"/>
  <c r="AH322" i="1" s="1"/>
  <c r="AV320" i="1"/>
  <c r="AG320" i="1"/>
  <c r="AH320" i="1" s="1"/>
  <c r="AT320" i="1"/>
  <c r="AV318" i="1"/>
  <c r="AT318" i="1"/>
  <c r="AG318" i="1"/>
  <c r="AH318" i="1" s="1"/>
  <c r="AU318" i="1"/>
  <c r="AV317" i="1"/>
  <c r="AT317" i="1"/>
  <c r="AG317" i="1"/>
  <c r="AH317" i="1" s="1"/>
  <c r="AU317" i="1"/>
  <c r="AV315" i="1"/>
  <c r="AG315" i="1"/>
  <c r="AH315" i="1" s="1"/>
  <c r="AV314" i="1"/>
  <c r="AU314" i="1"/>
  <c r="AT314" i="1"/>
  <c r="AG314" i="1"/>
  <c r="AH314" i="1" s="1"/>
  <c r="AV312" i="1"/>
  <c r="AU312" i="1"/>
  <c r="AG312" i="1"/>
  <c r="AH312" i="1" s="1"/>
  <c r="AV311" i="1"/>
  <c r="AT311" i="1"/>
  <c r="AG311" i="1"/>
  <c r="AH311" i="1" s="1"/>
  <c r="AV310" i="1"/>
  <c r="AT310" i="1"/>
  <c r="AU310" i="1"/>
  <c r="AV309" i="1"/>
  <c r="AU309" i="1"/>
  <c r="AG309" i="1"/>
  <c r="AH309" i="1" s="1"/>
  <c r="AT309" i="1"/>
  <c r="AV308" i="1"/>
  <c r="AU308" i="1"/>
  <c r="AT308" i="1"/>
  <c r="AG308" i="1"/>
  <c r="AH308" i="1" s="1"/>
  <c r="AV307" i="1"/>
  <c r="AU307" i="1"/>
  <c r="AT307" i="1"/>
  <c r="AV306" i="1"/>
  <c r="AT306" i="1"/>
  <c r="AG306" i="1"/>
  <c r="AH306" i="1" s="1"/>
  <c r="AU306" i="1"/>
  <c r="AV305" i="1"/>
  <c r="AG305" i="1"/>
  <c r="AH305" i="1" s="1"/>
  <c r="AV304" i="1"/>
  <c r="AU304" i="1"/>
  <c r="AG304" i="1"/>
  <c r="AH304" i="1" s="1"/>
  <c r="AT304" i="1"/>
  <c r="AV302" i="1"/>
  <c r="AG302" i="1"/>
  <c r="AH302" i="1" s="1"/>
  <c r="AV301" i="1"/>
  <c r="AG301" i="1"/>
  <c r="AH301" i="1" s="1"/>
  <c r="AV300" i="1"/>
  <c r="AU300" i="1"/>
  <c r="AT300" i="1"/>
  <c r="AG300" i="1"/>
  <c r="AH300" i="1" s="1"/>
  <c r="AV299" i="1"/>
  <c r="AG299" i="1"/>
  <c r="AH299" i="1" s="1"/>
  <c r="AV298" i="1"/>
  <c r="AG298" i="1"/>
  <c r="AH298" i="1" s="1"/>
  <c r="AT298" i="1"/>
  <c r="AU298" i="1"/>
  <c r="AV296" i="1"/>
  <c r="AT296" i="1"/>
  <c r="AV293" i="1"/>
  <c r="AG293" i="1"/>
  <c r="AH293" i="1" s="1"/>
  <c r="AV292" i="1"/>
  <c r="AT292" i="1"/>
  <c r="AU292" i="1"/>
  <c r="AG292" i="1"/>
  <c r="AH292" i="1" s="1"/>
  <c r="AV291" i="1"/>
  <c r="AU291" i="1"/>
  <c r="AT291" i="1"/>
  <c r="AG291" i="1"/>
  <c r="AH291" i="1" s="1"/>
  <c r="AV290" i="1"/>
  <c r="AT290" i="1"/>
  <c r="AU290" i="1"/>
  <c r="AG290" i="1"/>
  <c r="AH290" i="1" s="1"/>
  <c r="AV289" i="1"/>
  <c r="AT289" i="1"/>
  <c r="AV288" i="1"/>
  <c r="AG288" i="1"/>
  <c r="AH288" i="1" s="1"/>
  <c r="AT288" i="1"/>
  <c r="AU288" i="1"/>
  <c r="AV287" i="1"/>
  <c r="AT287" i="1"/>
  <c r="AU287" i="1"/>
  <c r="AG287" i="1"/>
  <c r="AH287" i="1" s="1"/>
  <c r="AV286" i="1"/>
  <c r="AT286" i="1"/>
  <c r="AG286" i="1"/>
  <c r="AH286" i="1" s="1"/>
  <c r="AU286" i="1"/>
  <c r="AV285" i="1"/>
  <c r="AT285" i="1"/>
  <c r="AU285" i="1"/>
  <c r="AG285" i="1"/>
  <c r="AH285" i="1" s="1"/>
  <c r="AV284" i="1"/>
  <c r="AG284" i="1"/>
  <c r="AH284" i="1" s="1"/>
  <c r="AT284" i="1"/>
  <c r="AV283" i="1"/>
  <c r="AU283" i="1"/>
  <c r="AT283" i="1"/>
  <c r="AG283" i="1"/>
  <c r="AH283" i="1" s="1"/>
  <c r="AV282" i="1"/>
  <c r="AG282" i="1"/>
  <c r="AH282" i="1" s="1"/>
  <c r="AU282" i="1"/>
  <c r="AV281" i="1"/>
  <c r="AT281" i="1"/>
  <c r="AG281" i="1"/>
  <c r="AH281" i="1" s="1"/>
  <c r="AU281" i="1"/>
  <c r="AV280" i="1"/>
  <c r="AU280" i="1"/>
  <c r="AV279" i="1"/>
  <c r="AT279" i="1"/>
  <c r="AU279" i="1"/>
  <c r="AG279" i="1"/>
  <c r="AH279" i="1" s="1"/>
  <c r="AV275" i="1"/>
  <c r="AG275" i="1"/>
  <c r="AH275" i="1" s="1"/>
  <c r="AT275" i="1"/>
  <c r="AU275" i="1"/>
  <c r="AV274" i="1"/>
  <c r="AU274" i="1"/>
  <c r="AT274" i="1"/>
  <c r="AG274" i="1"/>
  <c r="AH274" i="1" s="1"/>
  <c r="AV273" i="1"/>
  <c r="AT273" i="1"/>
  <c r="AG273" i="1"/>
  <c r="AH273" i="1" s="1"/>
  <c r="AU273" i="1"/>
  <c r="AV272" i="1"/>
  <c r="AU272" i="1"/>
  <c r="AV270" i="1"/>
  <c r="AU270" i="1"/>
  <c r="AT270" i="1"/>
  <c r="AV269" i="1"/>
  <c r="AT269" i="1"/>
  <c r="AU269" i="1"/>
  <c r="AG269" i="1"/>
  <c r="AH269" i="1" s="1"/>
  <c r="AV268" i="1"/>
  <c r="AU268" i="1"/>
  <c r="AV267" i="1"/>
  <c r="AU267" i="1"/>
  <c r="AT267" i="1"/>
  <c r="AV266" i="1"/>
  <c r="AG266" i="1"/>
  <c r="AH266" i="1" s="1"/>
  <c r="AV265" i="1"/>
  <c r="AG265" i="1"/>
  <c r="AH265" i="1" s="1"/>
  <c r="AV264" i="1"/>
  <c r="AU264" i="1"/>
  <c r="AV263" i="1"/>
  <c r="AU263" i="1"/>
  <c r="AG263" i="1"/>
  <c r="AH263" i="1" s="1"/>
  <c r="AT263" i="1"/>
  <c r="AV262" i="1"/>
  <c r="AT262" i="1"/>
  <c r="AV261" i="1"/>
  <c r="AG261" i="1"/>
  <c r="AH261" i="1" s="1"/>
  <c r="AV259" i="1"/>
  <c r="AG259" i="1"/>
  <c r="AH259" i="1" s="1"/>
  <c r="AU259" i="1"/>
  <c r="AT259" i="1"/>
  <c r="AV258" i="1"/>
  <c r="AG258" i="1"/>
  <c r="AH258" i="1" s="1"/>
  <c r="AT258" i="1"/>
  <c r="AU258" i="1"/>
  <c r="AV257" i="1"/>
  <c r="AG257" i="1"/>
  <c r="AH257" i="1" s="1"/>
  <c r="AV256" i="1"/>
  <c r="AU256" i="1"/>
  <c r="AT256" i="1"/>
  <c r="AV255" i="1"/>
  <c r="AT255" i="1"/>
  <c r="AG255" i="1"/>
  <c r="AH255" i="1" s="1"/>
  <c r="AU255" i="1"/>
  <c r="AV254" i="1"/>
  <c r="AT254" i="1"/>
  <c r="AU254" i="1"/>
  <c r="AG254" i="1"/>
  <c r="AH254" i="1" s="1"/>
  <c r="AV252" i="1"/>
  <c r="AU252" i="1"/>
  <c r="AT252" i="1"/>
  <c r="AV251" i="1"/>
  <c r="AG251" i="1"/>
  <c r="AH251" i="1" s="1"/>
  <c r="AU251" i="1"/>
  <c r="AT251" i="1"/>
  <c r="AV250" i="1"/>
  <c r="AT250" i="1"/>
  <c r="AU250" i="1"/>
  <c r="AV249" i="1"/>
  <c r="AT249" i="1"/>
  <c r="AV246" i="1"/>
  <c r="AG246" i="1"/>
  <c r="AH246" i="1" s="1"/>
  <c r="AV245" i="1"/>
  <c r="AU245" i="1"/>
  <c r="AV244" i="1"/>
  <c r="AG244" i="1"/>
  <c r="AH244" i="1" s="1"/>
  <c r="AT244" i="1"/>
  <c r="AU244" i="1"/>
  <c r="AV243" i="1"/>
  <c r="AG243" i="1"/>
  <c r="AH243" i="1" s="1"/>
  <c r="AT243" i="1"/>
  <c r="AU243" i="1"/>
  <c r="AV242" i="1"/>
  <c r="AG242" i="1"/>
  <c r="AH242" i="1" s="1"/>
  <c r="AT242" i="1"/>
  <c r="AU242" i="1"/>
  <c r="AV241" i="1"/>
  <c r="AT241" i="1"/>
  <c r="AV240" i="1"/>
  <c r="AG240" i="1"/>
  <c r="AH240" i="1" s="1"/>
  <c r="AU240" i="1"/>
  <c r="AT240" i="1"/>
  <c r="AV239" i="1"/>
  <c r="AU239" i="1"/>
  <c r="AT239" i="1"/>
  <c r="AG239" i="1"/>
  <c r="AH239" i="1" s="1"/>
  <c r="AV238" i="1"/>
  <c r="AU238" i="1"/>
  <c r="AG238" i="1"/>
  <c r="AH238" i="1" s="1"/>
  <c r="AT238" i="1"/>
  <c r="AV237" i="1"/>
  <c r="AU237" i="1"/>
  <c r="AT237" i="1"/>
  <c r="AG237" i="1"/>
  <c r="AH237" i="1" s="1"/>
  <c r="AV236" i="1"/>
  <c r="AT236" i="1"/>
  <c r="AU236" i="1"/>
  <c r="AG236" i="1"/>
  <c r="AH236" i="1" s="1"/>
  <c r="AV235" i="1"/>
  <c r="AU235" i="1"/>
  <c r="AT235" i="1"/>
  <c r="AV234" i="1"/>
  <c r="AG234" i="1"/>
  <c r="AH234" i="1" s="1"/>
  <c r="AT234" i="1"/>
  <c r="AU234" i="1"/>
  <c r="AV233" i="1"/>
  <c r="AT233" i="1"/>
  <c r="AG233" i="1"/>
  <c r="AH233" i="1" s="1"/>
  <c r="AU233" i="1"/>
  <c r="AV232" i="1"/>
  <c r="AT232" i="1"/>
  <c r="AV231" i="1"/>
  <c r="AG231" i="1"/>
  <c r="AH231" i="1" s="1"/>
  <c r="AU231" i="1"/>
  <c r="AV229" i="1"/>
  <c r="AU229" i="1"/>
  <c r="AT229" i="1"/>
  <c r="AG229" i="1"/>
  <c r="AH229" i="1" s="1"/>
  <c r="AV228" i="1"/>
  <c r="AT228" i="1"/>
  <c r="AV225" i="1"/>
  <c r="AU225" i="1"/>
  <c r="AG225" i="1"/>
  <c r="AH225" i="1" s="1"/>
  <c r="AT225" i="1"/>
  <c r="AV221" i="1"/>
  <c r="AT221" i="1"/>
  <c r="AV220" i="1"/>
  <c r="AT220" i="1"/>
  <c r="AU220" i="1"/>
  <c r="AG220" i="1"/>
  <c r="AH220" i="1" s="1"/>
  <c r="AV217" i="1"/>
  <c r="AU217" i="1"/>
  <c r="AG217" i="1"/>
  <c r="AH217" i="1" s="1"/>
  <c r="AV216" i="1"/>
  <c r="AU216" i="1"/>
  <c r="AT216" i="1"/>
  <c r="AV214" i="1"/>
  <c r="AG214" i="1"/>
  <c r="AH214" i="1" s="1"/>
  <c r="AT214" i="1"/>
  <c r="AV213" i="1"/>
  <c r="AG213" i="1"/>
  <c r="AH213" i="1" s="1"/>
  <c r="AU213" i="1"/>
  <c r="AV212" i="1"/>
  <c r="AG212" i="1"/>
  <c r="AH212" i="1" s="1"/>
  <c r="AT212" i="1"/>
  <c r="AU212" i="1"/>
  <c r="AV211" i="1"/>
  <c r="AU211" i="1"/>
  <c r="AV210" i="1"/>
  <c r="AT210" i="1"/>
  <c r="AG210" i="1"/>
  <c r="AH210" i="1" s="1"/>
  <c r="AV209" i="1"/>
  <c r="AU209" i="1"/>
  <c r="AV207" i="1"/>
  <c r="AG207" i="1"/>
  <c r="AH207" i="1" s="1"/>
  <c r="AU207" i="1"/>
  <c r="AT207" i="1"/>
  <c r="AV206" i="1"/>
  <c r="AG206" i="1"/>
  <c r="AH206" i="1" s="1"/>
  <c r="AV205" i="1"/>
  <c r="AG205" i="1"/>
  <c r="AH205" i="1" s="1"/>
  <c r="AT205" i="1"/>
  <c r="AU205" i="1"/>
  <c r="AV204" i="1"/>
  <c r="AT204" i="1"/>
  <c r="AU204" i="1"/>
  <c r="AV203" i="1"/>
  <c r="AU203" i="1"/>
  <c r="AG203" i="1"/>
  <c r="AH203" i="1" s="1"/>
  <c r="AT203" i="1"/>
  <c r="AV202" i="1"/>
  <c r="AG202" i="1"/>
  <c r="AH202" i="1" s="1"/>
  <c r="AV201" i="1"/>
  <c r="AU201" i="1"/>
  <c r="AT201" i="1"/>
  <c r="AG201" i="1"/>
  <c r="AH201" i="1" s="1"/>
  <c r="AV199" i="1"/>
  <c r="AG199" i="1"/>
  <c r="AH199" i="1" s="1"/>
  <c r="AU199" i="1"/>
  <c r="AT199" i="1"/>
  <c r="AV197" i="1"/>
  <c r="AU197" i="1"/>
  <c r="AT197" i="1"/>
  <c r="AV196" i="1"/>
  <c r="AG196" i="1"/>
  <c r="AH196" i="1" s="1"/>
  <c r="AT196" i="1"/>
  <c r="AU196" i="1"/>
  <c r="AV195" i="1"/>
  <c r="AG195" i="1"/>
  <c r="AH195" i="1" s="1"/>
  <c r="AV192" i="1"/>
  <c r="AU192" i="1"/>
  <c r="AG192" i="1"/>
  <c r="AH192" i="1" s="1"/>
  <c r="AT192" i="1"/>
  <c r="AV191" i="1"/>
  <c r="AT191" i="1"/>
  <c r="AG191" i="1"/>
  <c r="AH191" i="1" s="1"/>
  <c r="AV189" i="1"/>
  <c r="AG189" i="1"/>
  <c r="AH189" i="1" s="1"/>
  <c r="AU189" i="1"/>
  <c r="AV188" i="1"/>
  <c r="AT188" i="1"/>
  <c r="AG188" i="1"/>
  <c r="AH188" i="1" s="1"/>
  <c r="AU188" i="1"/>
  <c r="AV187" i="1"/>
  <c r="AT187" i="1"/>
  <c r="AV185" i="1"/>
  <c r="AU185" i="1"/>
  <c r="AV184" i="1"/>
  <c r="AG184" i="1"/>
  <c r="AH184" i="1" s="1"/>
  <c r="AU184" i="1"/>
  <c r="AV183" i="1"/>
  <c r="AT183" i="1"/>
  <c r="AV182" i="1"/>
  <c r="AG182" i="1"/>
  <c r="AH182" i="1" s="1"/>
  <c r="AV181" i="1"/>
  <c r="AU181" i="1"/>
  <c r="AV180" i="1"/>
  <c r="AG180" i="1"/>
  <c r="AH180" i="1" s="1"/>
  <c r="AT180" i="1"/>
  <c r="AU180" i="1"/>
  <c r="AV178" i="1"/>
  <c r="AU178" i="1"/>
  <c r="AG178" i="1"/>
  <c r="AH178" i="1" s="1"/>
  <c r="AV177" i="1"/>
  <c r="AT177" i="1"/>
  <c r="AV176" i="1"/>
  <c r="AU176" i="1"/>
  <c r="AG176" i="1"/>
  <c r="AH176" i="1" s="1"/>
  <c r="AT176" i="1"/>
  <c r="AV175" i="1"/>
  <c r="AG175" i="1"/>
  <c r="AH175" i="1" s="1"/>
  <c r="AU175" i="1"/>
  <c r="AV172" i="1"/>
  <c r="AG172" i="1"/>
  <c r="AH172" i="1" s="1"/>
  <c r="AV170" i="1"/>
  <c r="AT170" i="1"/>
  <c r="AU170" i="1"/>
  <c r="AV169" i="1"/>
  <c r="AT169" i="1"/>
  <c r="AU169" i="1"/>
  <c r="AV168" i="1"/>
  <c r="AU168" i="1"/>
  <c r="AV166" i="1"/>
  <c r="AU166" i="1"/>
  <c r="AG166" i="1"/>
  <c r="AH166" i="1" s="1"/>
  <c r="AV165" i="1"/>
  <c r="AU165" i="1"/>
  <c r="AV164" i="1"/>
  <c r="AG164" i="1"/>
  <c r="AH164" i="1" s="1"/>
  <c r="AT164" i="1"/>
  <c r="AU164" i="1"/>
  <c r="AV163" i="1"/>
  <c r="AT163" i="1"/>
  <c r="AU163" i="1"/>
  <c r="AG163" i="1"/>
  <c r="AH163" i="1" s="1"/>
  <c r="AV161" i="1"/>
  <c r="AU161" i="1"/>
  <c r="AG161" i="1"/>
  <c r="AH161" i="1" s="1"/>
  <c r="AV160" i="1"/>
  <c r="AU160" i="1"/>
  <c r="AG160" i="1"/>
  <c r="AH160" i="1" s="1"/>
  <c r="AV159" i="1"/>
  <c r="AU159" i="1"/>
  <c r="AT159" i="1"/>
  <c r="AG159" i="1"/>
  <c r="AH159" i="1" s="1"/>
  <c r="AV158" i="1"/>
  <c r="AT158" i="1"/>
  <c r="AU158" i="1"/>
  <c r="AV157" i="1"/>
  <c r="AU157" i="1"/>
  <c r="AG157" i="1"/>
  <c r="AH157" i="1" s="1"/>
  <c r="AT157" i="1"/>
  <c r="AV156" i="1"/>
  <c r="AU156" i="1"/>
  <c r="AT156" i="1"/>
  <c r="AG156" i="1"/>
  <c r="AH156" i="1" s="1"/>
  <c r="AV155" i="1"/>
  <c r="AU155" i="1"/>
  <c r="AT155" i="1"/>
  <c r="AG155" i="1"/>
  <c r="AH155" i="1" s="1"/>
  <c r="AV152" i="1"/>
  <c r="AG152" i="1"/>
  <c r="AH152" i="1" s="1"/>
  <c r="AU152" i="1"/>
  <c r="AT152" i="1"/>
  <c r="AV151" i="1"/>
  <c r="AG151" i="1"/>
  <c r="AH151" i="1" s="1"/>
  <c r="AU151" i="1"/>
  <c r="AT151" i="1"/>
  <c r="AV149" i="1"/>
  <c r="AT149" i="1"/>
  <c r="AG149" i="1"/>
  <c r="AH149" i="1" s="1"/>
  <c r="AU149" i="1"/>
  <c r="AV148" i="1"/>
  <c r="AU148" i="1"/>
  <c r="AV144" i="1"/>
  <c r="AT144" i="1"/>
  <c r="AV143" i="1"/>
  <c r="AU143" i="1"/>
  <c r="AV141" i="1"/>
  <c r="AU141" i="1"/>
  <c r="AT141" i="1"/>
  <c r="AG141" i="1"/>
  <c r="AH141" i="1" s="1"/>
  <c r="AV138" i="1"/>
  <c r="AG138" i="1"/>
  <c r="AH138" i="1" s="1"/>
  <c r="AT138" i="1"/>
  <c r="AV136" i="1"/>
  <c r="AG136" i="1"/>
  <c r="AH136" i="1" s="1"/>
  <c r="AU136" i="1"/>
  <c r="AT136" i="1"/>
  <c r="AV135" i="1"/>
  <c r="AT135" i="1"/>
  <c r="AG135" i="1"/>
  <c r="AH135" i="1" s="1"/>
  <c r="AV134" i="1"/>
  <c r="AT134" i="1"/>
  <c r="AV133" i="1"/>
  <c r="AG133" i="1"/>
  <c r="AH133" i="1" s="1"/>
  <c r="AT133" i="1"/>
  <c r="AU133" i="1"/>
  <c r="AV132" i="1"/>
  <c r="AG132" i="1"/>
  <c r="AH132" i="1" s="1"/>
  <c r="AV131" i="1"/>
  <c r="AT131" i="1"/>
  <c r="AG131" i="1"/>
  <c r="AH131" i="1" s="1"/>
  <c r="AV130" i="1"/>
  <c r="AU130" i="1"/>
  <c r="AG130" i="1"/>
  <c r="AH130" i="1" s="1"/>
  <c r="AT130" i="1"/>
  <c r="AV129" i="1"/>
  <c r="AU129" i="1"/>
  <c r="AT129" i="1"/>
  <c r="AG129" i="1"/>
  <c r="AH129" i="1" s="1"/>
  <c r="AV128" i="1"/>
  <c r="AT128" i="1"/>
  <c r="AG128" i="1"/>
  <c r="AH128" i="1" s="1"/>
  <c r="AV127" i="1"/>
  <c r="AU127" i="1"/>
  <c r="AT127" i="1"/>
  <c r="AG127" i="1"/>
  <c r="AH127" i="1" s="1"/>
  <c r="AV125" i="1"/>
  <c r="AG125" i="1"/>
  <c r="AH125" i="1" s="1"/>
  <c r="AT125" i="1"/>
  <c r="AU125" i="1"/>
  <c r="AV123" i="1"/>
  <c r="AU123" i="1"/>
  <c r="AV122" i="1"/>
  <c r="AT122" i="1"/>
  <c r="AU122" i="1"/>
  <c r="AG122" i="1"/>
  <c r="AH122" i="1" s="1"/>
  <c r="AV121" i="1"/>
  <c r="AT121" i="1"/>
  <c r="AV118" i="1"/>
  <c r="AT118" i="1"/>
  <c r="AU118" i="1"/>
  <c r="AV117" i="1"/>
  <c r="AG117" i="1"/>
  <c r="AH117" i="1" s="1"/>
  <c r="AT117" i="1"/>
  <c r="AV115" i="1"/>
  <c r="AT115" i="1"/>
  <c r="AG115" i="1"/>
  <c r="AH115" i="1" s="1"/>
  <c r="AV114" i="1"/>
  <c r="AU114" i="1"/>
  <c r="AV112" i="1"/>
  <c r="AG112" i="1"/>
  <c r="AH112" i="1" s="1"/>
  <c r="AU112" i="1"/>
  <c r="AV111" i="1"/>
  <c r="AU111" i="1"/>
  <c r="AG111" i="1"/>
  <c r="AH111" i="1" s="1"/>
  <c r="AT111" i="1"/>
  <c r="AV110" i="1"/>
  <c r="AT110" i="1"/>
  <c r="AU110" i="1"/>
  <c r="AG110" i="1"/>
  <c r="AH110" i="1" s="1"/>
  <c r="AV109" i="1"/>
  <c r="AT109" i="1"/>
  <c r="AG109" i="1"/>
  <c r="AH109" i="1" s="1"/>
  <c r="AV108" i="1"/>
  <c r="AG108" i="1"/>
  <c r="AH108" i="1" s="1"/>
  <c r="AU108" i="1"/>
  <c r="AT108" i="1"/>
  <c r="AV107" i="1"/>
  <c r="AU107" i="1"/>
  <c r="AG107" i="1"/>
  <c r="AH107" i="1" s="1"/>
  <c r="AT107" i="1"/>
  <c r="AV105" i="1"/>
  <c r="AG105" i="1"/>
  <c r="AH105" i="1" s="1"/>
  <c r="AT105" i="1"/>
  <c r="AU105" i="1"/>
  <c r="AV104" i="1"/>
  <c r="AT104" i="1"/>
  <c r="AU104" i="1"/>
  <c r="AV103" i="1"/>
  <c r="AG103" i="1"/>
  <c r="AH103" i="1" s="1"/>
  <c r="AT103" i="1"/>
  <c r="AU103" i="1"/>
  <c r="AV102" i="1"/>
  <c r="AG102" i="1"/>
  <c r="AH102" i="1" s="1"/>
  <c r="AU102" i="1"/>
  <c r="AV101" i="1"/>
  <c r="AT101" i="1"/>
  <c r="AV98" i="1"/>
  <c r="AT98" i="1"/>
  <c r="AG98" i="1"/>
  <c r="AH98" i="1" s="1"/>
  <c r="AU98" i="1"/>
  <c r="AV97" i="1"/>
  <c r="AU97" i="1"/>
  <c r="AT97" i="1"/>
  <c r="AG97" i="1"/>
  <c r="AH97" i="1" s="1"/>
  <c r="AV96" i="1"/>
  <c r="AU96" i="1"/>
  <c r="AT96" i="1"/>
  <c r="AG96" i="1"/>
  <c r="AH96" i="1" s="1"/>
  <c r="AV95" i="1"/>
  <c r="AT95" i="1"/>
  <c r="AU95" i="1"/>
  <c r="AG95" i="1"/>
  <c r="AH95" i="1" s="1"/>
  <c r="AV93" i="1"/>
  <c r="AU93" i="1"/>
  <c r="AG93" i="1"/>
  <c r="AH93" i="1" s="1"/>
  <c r="AT93" i="1"/>
  <c r="AV90" i="1"/>
  <c r="AT90" i="1"/>
  <c r="AG90" i="1"/>
  <c r="AH90" i="1" s="1"/>
  <c r="AV88" i="1"/>
  <c r="AG88" i="1"/>
  <c r="AH88" i="1" s="1"/>
  <c r="AT88" i="1"/>
  <c r="AU88" i="1"/>
  <c r="AV87" i="1"/>
  <c r="AT87" i="1"/>
  <c r="AU87" i="1"/>
  <c r="AG87" i="1"/>
  <c r="AH87" i="1" s="1"/>
  <c r="AV86" i="1"/>
  <c r="AG86" i="1"/>
  <c r="AH86" i="1" s="1"/>
  <c r="AU86" i="1"/>
  <c r="AT86" i="1"/>
  <c r="AV85" i="1"/>
  <c r="AG85" i="1"/>
  <c r="AH85" i="1" s="1"/>
  <c r="AT85" i="1"/>
  <c r="AU85" i="1"/>
  <c r="AV84" i="1"/>
  <c r="AG84" i="1"/>
  <c r="AH84" i="1" s="1"/>
  <c r="AV83" i="1"/>
  <c r="AU83" i="1"/>
  <c r="AT83" i="1"/>
  <c r="AG83" i="1"/>
  <c r="AH83" i="1" s="1"/>
  <c r="AV82" i="1"/>
  <c r="AG82" i="1"/>
  <c r="AH82" i="1" s="1"/>
  <c r="AT82" i="1"/>
  <c r="AV81" i="1"/>
  <c r="AU81" i="1"/>
  <c r="AV80" i="1"/>
  <c r="AT80" i="1"/>
  <c r="AU80" i="1"/>
  <c r="AG80" i="1"/>
  <c r="AH80" i="1" s="1"/>
  <c r="AV77" i="1"/>
  <c r="AT77" i="1"/>
  <c r="AG77" i="1"/>
  <c r="AH77" i="1" s="1"/>
  <c r="AU77" i="1"/>
  <c r="AV76" i="1"/>
  <c r="AU76" i="1"/>
  <c r="AT76" i="1"/>
  <c r="AG76" i="1"/>
  <c r="AH76" i="1" s="1"/>
  <c r="AV74" i="1"/>
  <c r="AT74" i="1"/>
  <c r="AU74" i="1"/>
  <c r="AG74" i="1"/>
  <c r="AH74" i="1" s="1"/>
  <c r="AV73" i="1"/>
  <c r="AU73" i="1"/>
  <c r="AG73" i="1"/>
  <c r="AH73" i="1" s="1"/>
  <c r="AV72" i="1"/>
  <c r="AT72" i="1"/>
  <c r="AG72" i="1"/>
  <c r="AH72" i="1" s="1"/>
  <c r="AU72" i="1"/>
  <c r="AV69" i="1"/>
  <c r="AG69" i="1"/>
  <c r="AH69" i="1" s="1"/>
  <c r="AU69" i="1"/>
  <c r="AT69" i="1"/>
  <c r="AV67" i="1"/>
  <c r="AG67" i="1"/>
  <c r="AH67" i="1" s="1"/>
  <c r="AU67" i="1"/>
  <c r="AV66" i="1"/>
  <c r="AG66" i="1"/>
  <c r="AH66" i="1" s="1"/>
  <c r="AT66" i="1"/>
  <c r="AU66" i="1"/>
  <c r="AV65" i="1"/>
  <c r="AT65" i="1"/>
  <c r="AG65" i="1"/>
  <c r="AH65" i="1" s="1"/>
  <c r="AU65" i="1"/>
  <c r="AV63" i="1"/>
  <c r="AT63" i="1"/>
  <c r="AG63" i="1"/>
  <c r="AH63" i="1" s="1"/>
  <c r="AV62" i="1"/>
  <c r="AT62" i="1"/>
  <c r="AG62" i="1"/>
  <c r="AH62" i="1" s="1"/>
  <c r="AU62" i="1"/>
  <c r="AV61" i="1"/>
  <c r="AG61" i="1"/>
  <c r="AH61" i="1" s="1"/>
  <c r="AT61" i="1"/>
  <c r="AU61" i="1"/>
  <c r="AV60" i="1"/>
  <c r="AU60" i="1"/>
  <c r="AV59" i="1"/>
  <c r="AT59" i="1"/>
  <c r="AG59" i="1"/>
  <c r="AH59" i="1" s="1"/>
  <c r="AU59" i="1"/>
  <c r="AV58" i="1"/>
  <c r="AG58" i="1"/>
  <c r="AH58" i="1" s="1"/>
  <c r="AV55" i="1"/>
  <c r="AG55" i="1"/>
  <c r="AH55" i="1" s="1"/>
  <c r="AT55" i="1"/>
  <c r="AU55" i="1"/>
  <c r="AV54" i="1"/>
  <c r="AG54" i="1"/>
  <c r="AH54" i="1" s="1"/>
  <c r="AV53" i="1"/>
  <c r="AU53" i="1"/>
  <c r="AT53" i="1"/>
  <c r="AG53" i="1"/>
  <c r="AH53" i="1" s="1"/>
  <c r="AV52" i="1"/>
  <c r="AT52" i="1"/>
  <c r="AV51" i="1"/>
  <c r="AT51" i="1"/>
  <c r="AG51" i="1"/>
  <c r="AH51" i="1" s="1"/>
  <c r="AV50" i="1"/>
  <c r="AU50" i="1"/>
  <c r="AG50" i="1"/>
  <c r="AH50" i="1" s="1"/>
  <c r="AV49" i="1"/>
  <c r="AU49" i="1"/>
  <c r="AT49" i="1"/>
  <c r="AV48" i="1"/>
  <c r="AT48" i="1"/>
  <c r="AV46" i="1"/>
  <c r="AG46" i="1"/>
  <c r="AH46" i="1" s="1"/>
  <c r="AV45" i="1"/>
  <c r="AT45" i="1"/>
  <c r="AV44" i="1"/>
  <c r="AG44" i="1"/>
  <c r="AH44" i="1" s="1"/>
  <c r="AT44" i="1"/>
  <c r="AV43" i="1"/>
  <c r="AT43" i="1"/>
  <c r="AU43" i="1"/>
  <c r="AG43" i="1"/>
  <c r="AH43" i="1" s="1"/>
  <c r="AV42" i="1"/>
  <c r="AG42" i="1"/>
  <c r="AH42" i="1" s="1"/>
  <c r="AU42" i="1"/>
  <c r="AT42" i="1"/>
  <c r="AV41" i="1"/>
  <c r="AG41" i="1"/>
  <c r="AH41" i="1" s="1"/>
  <c r="AV40" i="1"/>
  <c r="AT40" i="1"/>
  <c r="AV38" i="1"/>
  <c r="AT38" i="1"/>
  <c r="AG38" i="1"/>
  <c r="AH38" i="1" s="1"/>
  <c r="AV35" i="1"/>
  <c r="AT35" i="1"/>
  <c r="AU35" i="1"/>
  <c r="AG35" i="1"/>
  <c r="AH35" i="1" s="1"/>
  <c r="AV33" i="1"/>
  <c r="AT33" i="1"/>
  <c r="AU33" i="1"/>
  <c r="AV32" i="1"/>
  <c r="AT32" i="1"/>
  <c r="AG32" i="1"/>
  <c r="AH32" i="1" s="1"/>
  <c r="AU32" i="1"/>
  <c r="AV31" i="1"/>
  <c r="AG31" i="1"/>
  <c r="AH31" i="1" s="1"/>
  <c r="AT31" i="1"/>
  <c r="AV30" i="1"/>
  <c r="AT30" i="1"/>
  <c r="AV29" i="1"/>
  <c r="AG29" i="1"/>
  <c r="AH29" i="1" s="1"/>
  <c r="AT29" i="1"/>
  <c r="AV25" i="1"/>
  <c r="AT25" i="1"/>
  <c r="AG24" i="1"/>
  <c r="AH24" i="1" s="1"/>
  <c r="AT24" i="1"/>
  <c r="AV23" i="1"/>
  <c r="AT23" i="1"/>
  <c r="AV17" i="1"/>
  <c r="AU17" i="1"/>
  <c r="AG17" i="1"/>
  <c r="AH17" i="1" s="1"/>
  <c r="AT17" i="1"/>
  <c r="AV16" i="1"/>
  <c r="AU16" i="1"/>
  <c r="AT16" i="1"/>
  <c r="AG16" i="1"/>
  <c r="AH16" i="1" s="1"/>
  <c r="AV14" i="1"/>
  <c r="AT14" i="1"/>
  <c r="AU14" i="1"/>
  <c r="AG14" i="1"/>
  <c r="AH14" i="1" s="1"/>
  <c r="AV13" i="1"/>
  <c r="AG13" i="1"/>
  <c r="AH13" i="1" s="1"/>
  <c r="AU13" i="1"/>
  <c r="AT13" i="1"/>
  <c r="AV12" i="1"/>
  <c r="AT12" i="1"/>
  <c r="AV11" i="1"/>
  <c r="AU11" i="1"/>
  <c r="AT11" i="1"/>
  <c r="AG11" i="1"/>
  <c r="AH11" i="1" s="1"/>
  <c r="AV9" i="1"/>
  <c r="AT9" i="1"/>
  <c r="AU9" i="1"/>
  <c r="AG9" i="1"/>
  <c r="AH9" i="1" s="1"/>
  <c r="AV8" i="1"/>
  <c r="AG8" i="1"/>
  <c r="AH8" i="1" s="1"/>
  <c r="AU8" i="1"/>
  <c r="AT8" i="1"/>
  <c r="AV7" i="1"/>
  <c r="AU7" i="1"/>
  <c r="AT7" i="1"/>
  <c r="AV6" i="1"/>
  <c r="AG6" i="1"/>
  <c r="AH6" i="1" s="1"/>
  <c r="AU6" i="1"/>
  <c r="AT6" i="1"/>
  <c r="AV5" i="1"/>
  <c r="AT5" i="1"/>
  <c r="AU5" i="1"/>
  <c r="AG5" i="1"/>
  <c r="AH5" i="1" s="1"/>
  <c r="AV4" i="1"/>
  <c r="AU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Luciana Moutinho Del Estal</author>
    <author>Diana Domingues da C.Graca</author>
  </authors>
  <commentList>
    <comment ref="C35" authorId="0" shapeId="0" xr:uid="{ACA74F40-0D41-4752-9658-0725D4D2A469}">
      <text>
        <r>
          <rPr>
            <b/>
            <sz val="9"/>
            <color indexed="81"/>
            <rFont val="Segoe UI"/>
            <family val="2"/>
          </rPr>
          <t>Luciana Moutinho Del Estal:</t>
        </r>
        <r>
          <rPr>
            <sz val="9"/>
            <color indexed="81"/>
            <rFont val="Segoe UI"/>
            <family val="2"/>
          </rPr>
          <t xml:space="preserve">
colocar no próximo pregão com dispositivo de medição de uso em consignação</t>
        </r>
      </text>
    </comment>
    <comment ref="J45" authorId="1" shapeId="0" xr:uid="{9A30F0D9-794B-46BE-B6A3-5822B1CE52C5}">
      <text>
        <r>
          <rPr>
            <b/>
            <sz val="9"/>
            <color indexed="81"/>
            <rFont val="Segoe UI"/>
            <family val="2"/>
          </rPr>
          <t>3 em 2018???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63" authorId="1" shapeId="0" xr:uid="{611E387C-B514-483D-9958-AA654D5D5B75}">
      <text>
        <r>
          <rPr>
            <b/>
            <sz val="9"/>
            <color indexed="81"/>
            <rFont val="Segoe UI"/>
            <family val="2"/>
          </rPr>
          <t>cobrir a complexo 
lipidico</t>
        </r>
      </text>
    </comment>
    <comment ref="J64" authorId="1" shapeId="0" xr:uid="{91348772-C600-4C76-86EE-72CB71891FE1}">
      <text>
        <r>
          <rPr>
            <b/>
            <sz val="9"/>
            <color indexed="81"/>
            <rFont val="Segoe UI"/>
            <family val="2"/>
          </rPr>
          <t>3033 em 2018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1200 da de 25 mg</t>
        </r>
      </text>
    </comment>
    <comment ref="L92" authorId="1" shapeId="0" xr:uid="{683DC8D5-DDCE-4D1B-BCCB-00041E76C2BC}">
      <text>
        <r>
          <rPr>
            <b/>
            <sz val="9"/>
            <color indexed="81"/>
            <rFont val="Segoe UI"/>
            <family val="2"/>
          </rPr>
          <t xml:space="preserve">Começou final do ano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L128" authorId="1" shapeId="0" xr:uid="{6FEE9A56-8135-4B23-8096-1A494E993C4D}">
      <text>
        <r>
          <rPr>
            <b/>
            <sz val="9"/>
            <color indexed="81"/>
            <rFont val="Segoe UI"/>
            <family val="2"/>
          </rPr>
          <t xml:space="preserve">Fracassado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158" authorId="1" shapeId="0" xr:uid="{81F24B05-D9AC-464B-A693-2A200264882D}">
      <text>
        <r>
          <rPr>
            <b/>
            <sz val="9"/>
            <color indexed="81"/>
            <rFont val="Segoe UI"/>
            <family val="2"/>
          </rPr>
          <t>Diana Domingues da C.Graca:</t>
        </r>
        <r>
          <rPr>
            <sz val="9"/>
            <color indexed="81"/>
            <rFont val="Segoe UI"/>
            <family val="2"/>
          </rPr>
          <t xml:space="preserve">
442729
</t>
        </r>
      </text>
    </comment>
    <comment ref="A162" authorId="1" shapeId="0" xr:uid="{536BB33C-EF67-46A0-9C0C-B3AF19BD7592}">
      <text>
        <r>
          <rPr>
            <b/>
            <sz val="9"/>
            <color indexed="81"/>
            <rFont val="Segoe UI"/>
            <family val="2"/>
          </rPr>
          <t>Diana Domingues da C.Graca:</t>
        </r>
        <r>
          <rPr>
            <sz val="9"/>
            <color indexed="81"/>
            <rFont val="Segoe UI"/>
            <family val="2"/>
          </rPr>
          <t xml:space="preserve">
433886</t>
        </r>
      </text>
    </comment>
    <comment ref="J183" authorId="1" shapeId="0" xr:uid="{D3049AF3-E1EE-43AA-833D-BC6AB90EB471}">
      <text>
        <r>
          <rPr>
            <b/>
            <sz val="9"/>
            <color indexed="81"/>
            <rFont val="Segoe UI"/>
            <family val="2"/>
          </rPr>
          <t>consumo baseado em paracetamol e ibuprofeno</t>
        </r>
      </text>
    </comment>
    <comment ref="J188" authorId="1" shapeId="0" xr:uid="{13986B6E-E555-4A4D-8FD2-070D77F8C924}">
      <text>
        <r>
          <rPr>
            <b/>
            <sz val="9"/>
            <color indexed="81"/>
            <rFont val="Segoe UI"/>
            <family val="2"/>
          </rPr>
          <t>2912 estimado pela leticia</t>
        </r>
      </text>
    </comment>
    <comment ref="H216" authorId="1" shapeId="0" xr:uid="{03B85DD3-C49F-415C-AA85-367DEFB71D7B}">
      <text>
        <r>
          <rPr>
            <b/>
            <sz val="9"/>
            <color indexed="81"/>
            <rFont val="Segoe UI"/>
            <family val="2"/>
          </rPr>
          <t>Fazem 10 mg/mL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254" authorId="1" shapeId="0" xr:uid="{56CB0621-3DD8-44B9-B888-28FA68F87276}">
      <text>
        <r>
          <rPr>
            <b/>
            <sz val="9"/>
            <color indexed="81"/>
            <rFont val="Segoe UI"/>
            <family val="2"/>
          </rPr>
          <t>Diana Domingues da C.Graca:</t>
        </r>
        <r>
          <rPr>
            <sz val="9"/>
            <color indexed="81"/>
            <rFont val="Segoe UI"/>
            <family val="2"/>
          </rPr>
          <t xml:space="preserve">
348349</t>
        </r>
      </text>
    </comment>
    <comment ref="K302" authorId="1" shapeId="0" xr:uid="{3234AF7F-41EB-478F-B959-C584F5E3539D}">
      <text>
        <r>
          <rPr>
            <b/>
            <sz val="9"/>
            <color indexed="81"/>
            <rFont val="Segoe UI"/>
            <family val="2"/>
          </rPr>
          <t xml:space="preserve">1g + 500 mg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K335" authorId="1" shapeId="0" xr:uid="{522977F4-00A0-4C55-BD27-7BD133AB5330}">
      <text>
        <r>
          <rPr>
            <b/>
            <sz val="9"/>
            <color indexed="81"/>
            <rFont val="Segoe UI"/>
            <family val="2"/>
          </rPr>
          <t xml:space="preserve">200 + 600 mg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K357" authorId="1" shapeId="0" xr:uid="{8FA2413D-CD9F-4EF8-83CE-B23AE6F17E06}">
      <text>
        <r>
          <rPr>
            <b/>
            <sz val="9"/>
            <color indexed="81"/>
            <rFont val="Segoe UI"/>
            <family val="2"/>
          </rPr>
          <t xml:space="preserve">2 + 4 mL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362" authorId="1" shapeId="0" xr:uid="{C4A9D661-5718-4CD6-9245-A98FB8C34489}">
      <text>
        <r>
          <rPr>
            <b/>
            <sz val="9"/>
            <color indexed="81"/>
            <rFont val="Segoe UI"/>
            <family val="2"/>
          </rPr>
          <t xml:space="preserve">110000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L363" authorId="1" shapeId="0" xr:uid="{1AA4EA6A-10C0-40FE-B6FD-F90D9FDCEF8E}">
      <text>
        <r>
          <rPr>
            <b/>
            <sz val="9"/>
            <color indexed="81"/>
            <rFont val="Segoe UI"/>
            <family val="2"/>
          </rPr>
          <t xml:space="preserve">faltou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366" authorId="1" shapeId="0" xr:uid="{2A0F35F9-7301-4C6E-B362-0ADF68E46A48}">
      <text>
        <r>
          <rPr>
            <b/>
            <sz val="9"/>
            <color indexed="81"/>
            <rFont val="Segoe UI"/>
            <family val="2"/>
          </rPr>
          <t>28000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367" authorId="1" shapeId="0" xr:uid="{83323012-D7FA-4C5F-9A6E-F825C816DFEC}">
      <text>
        <r>
          <rPr>
            <b/>
            <sz val="9"/>
            <color indexed="81"/>
            <rFont val="Segoe UI"/>
            <family val="2"/>
          </rPr>
          <t>Diana Domingues da C.Graca:</t>
        </r>
        <r>
          <rPr>
            <sz val="9"/>
            <color indexed="81"/>
            <rFont val="Segoe UI"/>
            <family val="2"/>
          </rPr>
          <t xml:space="preserve">
274648
</t>
        </r>
      </text>
    </comment>
    <comment ref="J373" authorId="1" shapeId="0" xr:uid="{30228CBC-6790-4756-B918-A9B68BEBFFE1}">
      <text>
        <r>
          <rPr>
            <b/>
            <sz val="9"/>
            <color indexed="81"/>
            <rFont val="Segoe UI"/>
            <family val="2"/>
          </rPr>
          <t>3100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384" authorId="1" shapeId="0" xr:uid="{FE91C9A2-CB7E-45B1-AF72-EED8FD46F7F2}">
      <text>
        <r>
          <rPr>
            <b/>
            <sz val="9"/>
            <color indexed="81"/>
            <rFont val="Segoe UI"/>
            <family val="2"/>
          </rPr>
          <t>1200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385" authorId="1" shapeId="0" xr:uid="{3734E779-2357-4A32-ADB9-58D8F0C2CCA5}">
      <text>
        <r>
          <rPr>
            <b/>
            <sz val="9"/>
            <color indexed="81"/>
            <rFont val="Segoe UI"/>
            <family val="2"/>
          </rPr>
          <t>1400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389" authorId="1" shapeId="0" xr:uid="{C8E4A590-BA89-438C-90F6-0747FA8FC7BF}">
      <text>
        <r>
          <rPr>
            <b/>
            <sz val="9"/>
            <color indexed="81"/>
            <rFont val="Segoe UI"/>
            <family val="2"/>
          </rPr>
          <t>3100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407" authorId="1" shapeId="0" xr:uid="{EE49E38E-4747-4A5B-A168-58AA3A9E3FB6}">
      <text>
        <r>
          <rPr>
            <b/>
            <sz val="9"/>
            <color indexed="81"/>
            <rFont val="Segoe UI"/>
            <family val="2"/>
          </rPr>
          <t>1311 em 2018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409" authorId="1" shapeId="0" xr:uid="{93618811-725B-45F1-9EFA-683A7CE27E84}">
      <text>
        <r>
          <rPr>
            <b/>
            <sz val="9"/>
            <color indexed="81"/>
            <rFont val="Segoe UI"/>
            <family val="2"/>
          </rPr>
          <t>335 em 2018</t>
        </r>
      </text>
    </comment>
    <comment ref="J412" authorId="1" shapeId="0" xr:uid="{638C293F-503C-4A75-A39A-43845A30FF62}">
      <text>
        <r>
          <rPr>
            <b/>
            <sz val="9"/>
            <color indexed="81"/>
            <rFont val="Segoe UI"/>
            <family val="2"/>
          </rPr>
          <t xml:space="preserve">8000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424" authorId="1" shapeId="0" xr:uid="{56EDD0D9-F87E-43E7-99E4-5C3590A75646}">
      <text>
        <r>
          <rPr>
            <b/>
            <sz val="9"/>
            <color indexed="81"/>
            <rFont val="Segoe UI"/>
            <family val="2"/>
          </rPr>
          <t>3800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431" authorId="1" shapeId="0" xr:uid="{AA4A084E-4C16-4CFF-A4F8-FBB448159AA4}">
      <text>
        <r>
          <rPr>
            <b/>
            <sz val="9"/>
            <color indexed="81"/>
            <rFont val="Segoe UI"/>
            <family val="2"/>
          </rPr>
          <t xml:space="preserve">108000 em 2018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456" authorId="1" shapeId="0" xr:uid="{5E483151-009A-4DC3-9604-3DDB8BA05D13}">
      <text>
        <r>
          <rPr>
            <b/>
            <sz val="9"/>
            <color indexed="81"/>
            <rFont val="Segoe UI"/>
            <family val="2"/>
          </rPr>
          <t xml:space="preserve">114 em 2018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458" authorId="1" shapeId="0" xr:uid="{4065FD2A-6EA8-4A85-9C14-43AD9CEA7A44}">
      <text>
        <r>
          <rPr>
            <sz val="9"/>
            <color indexed="81"/>
            <rFont val="Segoe UI"/>
            <family val="2"/>
          </rPr>
          <t xml:space="preserve">ver se tem processo
27 fr em 2018
</t>
        </r>
      </text>
    </comment>
  </commentList>
</comments>
</file>

<file path=xl/sharedStrings.xml><?xml version="1.0" encoding="utf-8"?>
<sst xmlns="http://schemas.openxmlformats.org/spreadsheetml/2006/main" count="6333" uniqueCount="1283">
  <si>
    <t>GRADES DE PADRONIZAÇÃO IFF</t>
  </si>
  <si>
    <t>Código  CATMAT</t>
  </si>
  <si>
    <t>Código Absolute / AGHU</t>
  </si>
  <si>
    <t>Descritivo completo</t>
  </si>
  <si>
    <t>Unidade de fornecimento</t>
  </si>
  <si>
    <t>Coluna1</t>
  </si>
  <si>
    <t>embalagem hospitalar</t>
  </si>
  <si>
    <t>Medicamento</t>
  </si>
  <si>
    <t>Concentração</t>
  </si>
  <si>
    <t>Apresentação</t>
  </si>
  <si>
    <t>Consumo em 2017</t>
  </si>
  <si>
    <t>Consumo em 2018</t>
  </si>
  <si>
    <t>Consumo em 2019</t>
  </si>
  <si>
    <t>Consumo em 2021</t>
  </si>
  <si>
    <t>Consumo em 2022</t>
  </si>
  <si>
    <t>Consumo em 2023</t>
  </si>
  <si>
    <t>Consumo em 2024</t>
  </si>
  <si>
    <t>Consumo em 2025</t>
  </si>
  <si>
    <t>Média</t>
  </si>
  <si>
    <t>Desvio Padrão</t>
  </si>
  <si>
    <t>% Desvio Padrão</t>
  </si>
  <si>
    <t>Consumo anual</t>
  </si>
  <si>
    <t>Consumo anual validado</t>
  </si>
  <si>
    <t>Classe (PGC)</t>
  </si>
  <si>
    <t>Custo unitário (R$)</t>
  </si>
  <si>
    <t>Custo unitário (R$)
PGC</t>
  </si>
  <si>
    <t>Custo total (R$)
PGC</t>
  </si>
  <si>
    <t>Custo anual</t>
  </si>
  <si>
    <t>Coluna2</t>
  </si>
  <si>
    <t>% Custo</t>
  </si>
  <si>
    <t>Tempo de processamento licitação</t>
  </si>
  <si>
    <t>CMM</t>
  </si>
  <si>
    <t>Estoque de segurança</t>
  </si>
  <si>
    <t>Quantidade de reposição
licitação</t>
  </si>
  <si>
    <t>Custo atual</t>
  </si>
  <si>
    <t>PGC 2021</t>
  </si>
  <si>
    <t>PGC 2022</t>
  </si>
  <si>
    <t>PGC 2023</t>
  </si>
  <si>
    <t>PGC 2024</t>
  </si>
  <si>
    <t>PGC 2025</t>
  </si>
  <si>
    <t>PGC 2026</t>
  </si>
  <si>
    <t>Tempo de processamento interno</t>
  </si>
  <si>
    <t>Tempo de processamento externo</t>
  </si>
  <si>
    <t>Tempo de processamento</t>
  </si>
  <si>
    <t>Tempo de abastecimento CAF</t>
  </si>
  <si>
    <t xml:space="preserve">Estoque Atual </t>
  </si>
  <si>
    <t>Ponto de ressuprimento</t>
  </si>
  <si>
    <t>Quantidade de reposição
CAF</t>
  </si>
  <si>
    <t>Estoque Máximo CAF</t>
  </si>
  <si>
    <t>Pedir CAF</t>
  </si>
  <si>
    <t>Tem contrato ou ata?</t>
  </si>
  <si>
    <t>Número do Pregão</t>
  </si>
  <si>
    <t>Data de Inicio do Processo</t>
  </si>
  <si>
    <t>Data vencimento da Ata</t>
  </si>
  <si>
    <t>Ação</t>
  </si>
  <si>
    <t>Processo SEI</t>
  </si>
  <si>
    <t xml:space="preserve">Número da Requisição de Compra </t>
  </si>
  <si>
    <t>Classficação ABC 2020</t>
  </si>
  <si>
    <t>Classficação ABC 2021</t>
  </si>
  <si>
    <t>Classficação ABC 2022</t>
  </si>
  <si>
    <t>Classficação ABC 2023</t>
  </si>
  <si>
    <t>Classficação ABC 20233</t>
  </si>
  <si>
    <t>Classificação XYZ</t>
  </si>
  <si>
    <t>Média móvel 
fev-abr/2019</t>
  </si>
  <si>
    <t>Média móvel 
mai-jul/2019</t>
  </si>
  <si>
    <t>Média móvel 
ago-out/2019</t>
  </si>
  <si>
    <t>Média móvel 
nov-jan/2019-20</t>
  </si>
  <si>
    <t>Sazonal</t>
  </si>
  <si>
    <t>GRADE COMUM COM  HFL</t>
  </si>
  <si>
    <t>OBSERVAÇÃO</t>
  </si>
  <si>
    <t>CONSUMO ESTIMADO HFL</t>
  </si>
  <si>
    <t>CONSUMO MÉDIO MENSAL</t>
  </si>
  <si>
    <t>CONSUMO ÚLTIMO TRIMESTRE</t>
  </si>
  <si>
    <t>ÚLTIMO PREÇO</t>
  </si>
  <si>
    <t>PREÇO MÉDIO</t>
  </si>
  <si>
    <t xml:space="preserve">ACETATO DE SODIO 2mEq/mL SOL.INJETAVEL. AMPOLA 10ML ACOMPANHA EMBALAGEM SECUNDARIA. </t>
  </si>
  <si>
    <t>ampola</t>
  </si>
  <si>
    <t>Acetato de Sódio</t>
  </si>
  <si>
    <t>2 mEq/mL</t>
  </si>
  <si>
    <t>solução injetável</t>
  </si>
  <si>
    <t>não</t>
  </si>
  <si>
    <t>aberta</t>
  </si>
  <si>
    <t>1344/2025-66</t>
  </si>
  <si>
    <t>C</t>
  </si>
  <si>
    <t>X</t>
  </si>
  <si>
    <t>ACETAZOLAMIDA 50 MG/ML SUSPENSAO ORAL. FR.50 ML. FORMULA ESPECIALMENTE MANIPULADA.</t>
  </si>
  <si>
    <t>frasco</t>
  </si>
  <si>
    <t>Acetazolamida 50 mL</t>
  </si>
  <si>
    <t>50 mg/mL</t>
  </si>
  <si>
    <t>Suspensao oral</t>
  </si>
  <si>
    <t>serviço</t>
  </si>
  <si>
    <t>sim</t>
  </si>
  <si>
    <t>empenhando</t>
  </si>
  <si>
    <t>99/2025-70</t>
  </si>
  <si>
    <t>Y</t>
  </si>
  <si>
    <t xml:space="preserve">ACETAZOLAMIDA SODICA 250 MG COMPRIMIDO. . ACOMPANHA EMBALAGEM SECUNDARIA.  </t>
  </si>
  <si>
    <t>comprimido</t>
  </si>
  <si>
    <t>Acetazolamida</t>
  </si>
  <si>
    <t>250 mg</t>
  </si>
  <si>
    <t>PE 90008/2025</t>
  </si>
  <si>
    <t>712/2024-78</t>
  </si>
  <si>
    <t xml:space="preserve">ACICLOVIR 200 MG COMPRIMIDO. ACOMPANHA EMBALAGEM SECUNDARIA.  </t>
  </si>
  <si>
    <t>200/500</t>
  </si>
  <si>
    <t>Aciclovir</t>
  </si>
  <si>
    <t>200 mg</t>
  </si>
  <si>
    <t>PE 90059/2025</t>
  </si>
  <si>
    <t>449/2025-06</t>
  </si>
  <si>
    <t xml:space="preserve">ACICLOVIR SODICO 250 MG PO P/SOL.INJ. F/A ACOMPANHA EMBALAGEM SECUNDARIA.  </t>
  </si>
  <si>
    <t>frasco-ampola</t>
  </si>
  <si>
    <t>pó para solução injetável</t>
  </si>
  <si>
    <t>PE 90042/2025</t>
  </si>
  <si>
    <t>785/2025-41</t>
  </si>
  <si>
    <t>B</t>
  </si>
  <si>
    <t xml:space="preserve">ACIDO ACÉTICO 2% ALMOTOLIA 100 ML ESPECIALMENTE MANIPULADO. </t>
  </si>
  <si>
    <t>Acido Acético 100 mL</t>
  </si>
  <si>
    <t>solução tópica</t>
  </si>
  <si>
    <t>Z</t>
  </si>
  <si>
    <t xml:space="preserve">ACIDO ACETIL SALICILICO 100 MG COMPRIMIDO . EMBALAGEM HOSPITALAR.  </t>
  </si>
  <si>
    <t>120/500</t>
  </si>
  <si>
    <t>Ácido Acetilsalicílico</t>
  </si>
  <si>
    <t>100 mg</t>
  </si>
  <si>
    <t>PE 90040/2025</t>
  </si>
  <si>
    <t xml:space="preserve">ACIDO ASCORBICO 200 MG/ML SOLUCAO ORAL. USO PEDIÁTRICO(CONC.MÁX.ETANOL:0,5%). FRASCO 20 ML. ACOMPANHA EMBALAGEM SECUNDARIA </t>
  </si>
  <si>
    <t>Ácido Ascórbico</t>
  </si>
  <si>
    <t>200 mg/mL</t>
  </si>
  <si>
    <t>solução oral</t>
  </si>
  <si>
    <t>não abrir</t>
  </si>
  <si>
    <t>276/2025-18</t>
  </si>
  <si>
    <t xml:space="preserve">ACIDO EPSILON-AMINOCAPROICO 200MG/ML SOL.INJETAVEL. F/A 20 ML. ACOMPANHA EMBALAGEM SECUNDARIA. </t>
  </si>
  <si>
    <t>Ácido AminocaproicoÁcido AcetilsalicílicoÁcido Acetilsalicílico</t>
  </si>
  <si>
    <t>187/2026-52</t>
  </si>
  <si>
    <t>y</t>
  </si>
  <si>
    <t xml:space="preserve">ACIDO FOLICO 5 MG COMPRIMIDO.  EMBALAGEM HOSPITALAR.  </t>
  </si>
  <si>
    <t>1000/3000</t>
  </si>
  <si>
    <t>Ácido Fólico</t>
  </si>
  <si>
    <t>5 mg</t>
  </si>
  <si>
    <t>comprimido revestido</t>
  </si>
  <si>
    <t xml:space="preserve">ACIDO FOLINICO 15 MG COMPRIMIDO.. ACOMPANHA EMBALAGEM SECUNDARIA. </t>
  </si>
  <si>
    <t>Ácido Folínico</t>
  </si>
  <si>
    <t>15 mg</t>
  </si>
  <si>
    <t>PE 90012/2025</t>
  </si>
  <si>
    <t>000014/2025-53</t>
  </si>
  <si>
    <t xml:space="preserve">ACIDO FOLINICO 5MG/ML SOLUCAO ORAL. FR. 50 ML. FORMULA ESPECIALMENTE MANIPULADA. </t>
  </si>
  <si>
    <t>5 mg/mL</t>
  </si>
  <si>
    <t>suspensão oral</t>
  </si>
  <si>
    <t xml:space="preserve">ACIDO PERACETICO (ESTERILIZANTE QUIMICO EM PÓ gerado a partir do percabonato de sódio + Tetra acetil etileno diamina (TAED). PH 7-8,5 APOS DILUICAO. USO EM ARTIGOS CRITICOS (LENTES DE ENDOSCOPIOS). POTE C/1 KG. ACOMPANHA CAIXA DE FITA INDICADORA DE CONCENTRAÇÃO DO PRODUTO. </t>
  </si>
  <si>
    <t>pote</t>
  </si>
  <si>
    <t>Ácido Peracético 1,0 kg</t>
  </si>
  <si>
    <t>pó superficies</t>
  </si>
  <si>
    <t>PE 90005/2025</t>
  </si>
  <si>
    <t>1375/2024-36</t>
  </si>
  <si>
    <t xml:space="preserve">ACIDO POLIACRILICO 2 MG/G GEL LIQUIDO OFTALMICO. BISNAGA 10 G. ACOMPANHA EMBALAGEM SECUNDARIA.  </t>
  </si>
  <si>
    <t>bisnaga</t>
  </si>
  <si>
    <t>Ácido Poliacrílico</t>
  </si>
  <si>
    <t>2 mg/g</t>
  </si>
  <si>
    <t>gel oftálmico</t>
  </si>
  <si>
    <t xml:space="preserve">ACIDO TRANEXAMICO 250 MG COMPRIMIDO.. ACOMPANHA EMBALAGEM SECUNDARIA. </t>
  </si>
  <si>
    <t>Ácido Tranexâmico</t>
  </si>
  <si>
    <t xml:space="preserve">ACIDO TRANEXAMICO 50 MG/ML SOL INJETÁVEL AMPOLA 5 ML. ACOMPANHA EMBALAGEM SECUNDARIA. </t>
  </si>
  <si>
    <t>50/100</t>
  </si>
  <si>
    <t>PE 90008/2024 e 90052/2024</t>
  </si>
  <si>
    <t xml:space="preserve">ACIDO TRICLOROACETICO 50 % SOLUCAO AQUOSA. FRASCO 10 ML. ESPECIALMENTE MANIPULADO. </t>
  </si>
  <si>
    <t>Acido Tricloroacetico 10 mL</t>
  </si>
  <si>
    <t xml:space="preserve"> Solucao aquosa</t>
  </si>
  <si>
    <t xml:space="preserve">ACIDO TRICLOROACETICO 90% SOLUCAO AQUOSA. FRASCO 10 ML. ESPECIALMENTE MANIPULADO. </t>
  </si>
  <si>
    <t xml:space="preserve">ACIDO URSODESOXICOLICO 150MG COMPRIMIDO. .ACOMPANHA EMBALAGEM SECUNDARIA. </t>
  </si>
  <si>
    <t>Ácido Ursodesoxicólico</t>
  </si>
  <si>
    <t>150 mg</t>
  </si>
  <si>
    <t xml:space="preserve">ACIDO URSODESOXICOLICO 50 MG COMPRIMIDO. ACOMPANHA EMBALAGEM SECUNDARIA.  </t>
  </si>
  <si>
    <t>50 mg</t>
  </si>
  <si>
    <t>PADRONIZADO HFL 150MG - CATMAT 269460</t>
  </si>
  <si>
    <t>ÁCIDO ZOLEDRÔNICO 4 MG PÓ LIOFILO PARA USO INJETAVEL FRASCO AMPOLA</t>
  </si>
  <si>
    <t>Acido Zoledronico</t>
  </si>
  <si>
    <t>4 mg%</t>
  </si>
  <si>
    <t xml:space="preserve">ACIDOS GRAXOS ESSENCIAIS (AC.LINOLEICO)+ TCM (AC. LAURICO,AC.CAPROICO,AC.CAPRILICO E AC.CAPRICO), LECITINA + PALMITATO RETINOL + ACETATO TOCOFEROL LOCAO OLEOSA. REGISTRADO COMO PRODUTO PARA SAÚDE CLASSE DE RISCO III FRASCO 100ML.  </t>
  </si>
  <si>
    <t xml:space="preserve">Acidos graxos Essenciais (Ac.Linoleico)+ Tcm (Ac. Laurico,Ac.Caproico,Ac.Caprilico E Ac.Caprico), Lecitina + Palmitato Retinol + Acetato Tocoferol 100 mL </t>
  </si>
  <si>
    <t>100 ml</t>
  </si>
  <si>
    <t>loção</t>
  </si>
  <si>
    <t>PADRONIZADO HFL - CATMAT 348002</t>
  </si>
  <si>
    <t>ACIDOS GRAXOS ESSENCIAIS (ACIDO LINOLEICO) + TCM (AC.CAPRILICO,AC.CAPROICO,AC.CAPRICOE AC. LAURICO)+ VITAMINA A + VITAMINA E+ LECITINA. CREME COM BASE NAO IONICA. POTE 50 G. ESPECIALMENTE MANIPULADO.</t>
  </si>
  <si>
    <t>Ácidos graxos Essenciais + TCM + Vitamina A + Vitamina E + Lecitina de Soja</t>
  </si>
  <si>
    <t>50 g</t>
  </si>
  <si>
    <t>creme pote 50 g</t>
  </si>
  <si>
    <t xml:space="preserve">ADENOSINA 3 MG/ML SOLUCAO INJETAVEL - AMPOLA 2 ML ACOMPANHA EMBALAGEM SECUNDARIA. </t>
  </si>
  <si>
    <t>Adenosina</t>
  </si>
  <si>
    <t>3 mg/mL</t>
  </si>
  <si>
    <t xml:space="preserve">AGUA PARA INJECAO ampola 5 ML. SOLUCAO ESTERIL.  </t>
  </si>
  <si>
    <t>Água para Injetáveis</t>
  </si>
  <si>
    <t>5mL</t>
  </si>
  <si>
    <t xml:space="preserve">AGUA PARA INJECAO AMP 10ML.SOL ESTERIL.  </t>
  </si>
  <si>
    <t>100/200</t>
  </si>
  <si>
    <t>10mL</t>
  </si>
  <si>
    <t>A</t>
  </si>
  <si>
    <t xml:space="preserve">AGUA PARA INJECAO ESTERIL E APIROGENICA. SISTEMA FECHADO RIGIDO OU FLEXIVEL 250ML.  </t>
  </si>
  <si>
    <t>40/50</t>
  </si>
  <si>
    <t>250mL</t>
  </si>
  <si>
    <t>PE 90015/2025</t>
  </si>
  <si>
    <t xml:space="preserve">AGUA PARA INJECAO ESTERIL E APIROGENICA. SISTEMA FECHADO RIGIDO OU FLEXIVEL 500ML. </t>
  </si>
  <si>
    <t>24/50</t>
  </si>
  <si>
    <t>500mL</t>
  </si>
  <si>
    <t>PE 90079/2024</t>
  </si>
  <si>
    <t>1198/2024-98</t>
  </si>
  <si>
    <t xml:space="preserve">ALBENDAZOL 40 MG/ML SUSPENSAO ORAL. FRASCO 10 ML. ACOMPANHA COPO MEDIDA E EMBALAGEM SECUNDARIA.  </t>
  </si>
  <si>
    <t>Albendazol</t>
  </si>
  <si>
    <t>40 mg/mL</t>
  </si>
  <si>
    <t xml:space="preserve">ALBENDAZOL 400 MG COMPRIMIDO. ACOMPANHA EMBALAGEM SECUNDARIA.  </t>
  </si>
  <si>
    <t>300/500</t>
  </si>
  <si>
    <t>400 mg</t>
  </si>
  <si>
    <t>comprimido mastigável</t>
  </si>
  <si>
    <t xml:space="preserve">ALBUMINA HUMANA 20% (200 MG/ML).FRASCO 50 ML ACOMPANHA EQUIPO PARA TRANSFUSAO E EMBALAGEM SECUNDARIA. </t>
  </si>
  <si>
    <t>Albumina Humana</t>
  </si>
  <si>
    <r>
      <rPr>
        <sz val="10"/>
        <color rgb="FF000000"/>
        <rFont val="Calibri"/>
        <family val="2"/>
        <scheme val="minor"/>
      </rPr>
      <t>ALCOOL ETILICO + N-PROPANOL (CONC. FINAL 60 A 80%) CONFORME RDC ANVISA 42/2010 E OUTROS AGENTES EMOLIENTES E DERMOPROTETORES. SOLUÇÃO ALCOOLICA PARA ANTISSEPSIA CIRURGICA DAS MÃOS EM 1 MINUTO SEM ENXAGUE. EFICÁCIA COMPROVADA MEDIANTE APRESENTAÇÃO DE LAUDOS DE ACORDO COM A EN 14476 E EN 12791. FRASCO/PUMP 1000 mL. INCLUI DISPENSADOR COMPATÍVEL COM A EMBALAGEM DO PRODUTO EM REGIME DE COMODATO, SENDO O DISPENSADOR AUTOMATIZADO E QUE TAMBÉM FUNCIONA MECANICAMENTE SEM PILHAS. PERMITE A VISUALIZAÇÃO EXTERNA DO RÓTULO DO FABRICANTE NO INTERIOR DO DISPENSADOR. QUANTIDADE DE DISPENSADORES:</t>
    </r>
    <r>
      <rPr>
        <b/>
        <sz val="10"/>
        <color rgb="FFFF0000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15</t>
    </r>
  </si>
  <si>
    <t>Álcool 1000 mL área cirurgica</t>
  </si>
  <si>
    <t>solução antissepsia de pele</t>
  </si>
  <si>
    <t xml:space="preserve">ALCOOL ETILICO 70% P/SUPERFICIES FIXAS (RECOMENDACAO DA ANVISA). FRASCO 1000 ML . </t>
  </si>
  <si>
    <t>Álcool 1000 mL</t>
  </si>
  <si>
    <t>solução superficies</t>
  </si>
  <si>
    <t xml:space="preserve">ALCOOL ETILICO 70% SOL.HIDROALCOOLICA P/ANTISSEPSIA DA PELE(RECOMENDACAO DA ANVISA). ALMOTOLIA DE 100 ML.  </t>
  </si>
  <si>
    <t>almotolia</t>
  </si>
  <si>
    <t>Álcool 100 mL</t>
  </si>
  <si>
    <t>solução antissepsia pele</t>
  </si>
  <si>
    <t xml:space="preserve">ALCOOL ETILICO conc. FINAL 70% GEL ANTISSEPTICO HIDROALCOOLICO COM AGENTES EMOLIENTES. ISENTO DE CARBOXIMETILCELULOSE FRASCO DE 50 ML. </t>
  </si>
  <si>
    <t>Álcool 70 % com emolientes</t>
  </si>
  <si>
    <t>70% 50 mL</t>
  </si>
  <si>
    <t>gel antissepsia de pele</t>
  </si>
  <si>
    <r>
      <t>ALCOOL ETILICO conc. FINAL MÍNIMA 70% conforme RDC 42/2010 ANVISA. GEL HIDROALCOOLICO OU ESPUMA (FOAM) COM AGENTES EMOLIENTES.SEM PERFUME. ISENTO DE CARBOXIMETILCELULOSE. REFIL  1000 ML C/DISPOSITIVO DE SAIDA. INDICAÇÃO: FRICÇÃO ANTISSÉPTICA DAS MÃOS NOS TERMOS DA RDC 42/2010 ANVISA. INCLUI DISPENSADOR COMPATÍVEL COM A EMBALAGEM DO PRODUTO EM REGIME DE COMODATO. QUANTIDADE DE DISPENSADORES:</t>
    </r>
    <r>
      <rPr>
        <b/>
        <sz val="10"/>
        <color rgb="FF000000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70</t>
    </r>
  </si>
  <si>
    <t>70% 1000 mL</t>
  </si>
  <si>
    <r>
      <t xml:space="preserve">ALCOOL ISOPROPÍLICO, CONCENTRAÇÃO: 70% V,V, APRESENTAÇÃO: EM LENÇO UMEDECIDO. EM EMBALAGEM UNITÁRIA (SACHÊ). CARACTERÍSTICA COMPLEMENTAR: SER INDICADO PARA ASSEPSIA IMEDIATA DE PELE, ANTES DE PUNÇÕES ENDOVENOSAS E SUBCUTÂNEAS; E SER INDICADO TAMBÉM PARA LIMPEZA E REDUÇÃO DA CARGA ANTIMICROBIANA EM CATETERES VENOSOS POR MEIO DA TÉCNICA "SCRUB THE HUB".  </t>
    </r>
    <r>
      <rPr>
        <b/>
        <sz val="10"/>
        <rFont val="Calibri"/>
        <family val="2"/>
        <scheme val="minor"/>
      </rPr>
      <t>ETILICO</t>
    </r>
    <r>
      <rPr>
        <sz val="10"/>
        <rFont val="Calibri"/>
        <family val="2"/>
        <scheme val="minor"/>
      </rPr>
      <t xml:space="preserve"> 386857</t>
    </r>
  </si>
  <si>
    <t>sachê</t>
  </si>
  <si>
    <t>sachet 1 mL</t>
  </si>
  <si>
    <t>1446/2025-81</t>
  </si>
  <si>
    <t xml:space="preserve">ALENDRONATO SODICO TRIIDRATADO 91,37 MG (CORRESPONDENTE A 70 MG ACIDO LIVRE) COMPRIMIDO.  C/4 COMP. ACOMPANHA EMBALAGEM SECUNDARIA. </t>
  </si>
  <si>
    <t>12/200</t>
  </si>
  <si>
    <t>Alendronato de Sódio</t>
  </si>
  <si>
    <t>70 mg</t>
  </si>
  <si>
    <t>cápsula</t>
  </si>
  <si>
    <t>ALFA TOCOFEROL(VITAMINA E) 400 MG CAPSULA GELATINOSA. CARTELA/BLISTER. (excluir)</t>
  </si>
  <si>
    <t>Alfa Tocoferol (Vitamina E)</t>
  </si>
  <si>
    <t>despadronizado</t>
  </si>
  <si>
    <t xml:space="preserve">ALFAEPOETINA (ERITROPOETINA) HUMANA RECOMBINANTE 4.000 UI. F/A  </t>
  </si>
  <si>
    <t>12/100</t>
  </si>
  <si>
    <t>Eritropoetina Humana Recombinante</t>
  </si>
  <si>
    <t>4000 UI/mL</t>
  </si>
  <si>
    <t>PADRONIZADO HFL - CATMAT 465319</t>
  </si>
  <si>
    <t xml:space="preserve">ALFENTANILA CLORIDRATO 0,5 MG/ML SOL.INJETAVEL AMPOLA DE 5 ML. ACOMPANHA EMBALAGEM SECUNDARIA. PORT.344/98. </t>
  </si>
  <si>
    <t>Alfentanila</t>
  </si>
  <si>
    <t>0,544 mg/mL</t>
  </si>
  <si>
    <t>PE 90019/2025</t>
  </si>
  <si>
    <t>551/2025-01</t>
  </si>
  <si>
    <t xml:space="preserve">ALOPURINOL 100 MG COMPRIMIDO. ACOMPANHA EMBALAGEM SECUNDARIA.  </t>
  </si>
  <si>
    <t>Alopurinol</t>
  </si>
  <si>
    <t xml:space="preserve">ALPROSTADILA(PGE ALFA-1)500 MCG/ML SOL.INJ.F/A 1ML. ESPECIALMENTE MANIPULADO. ACOMPANHA EMBALAGEM SECUNDARIA.  </t>
  </si>
  <si>
    <t>Alprostadil (PgE Alfa-1)</t>
  </si>
  <si>
    <t>500 mcg/mL</t>
  </si>
  <si>
    <t>PE 90041/2025</t>
  </si>
  <si>
    <t>863/2025-15</t>
  </si>
  <si>
    <t xml:space="preserve">ALTEPLASE 10 MG PÓ LIÓFILO P/SOL.INJETAVEL - F/A. ACOMPANHA FRASCO DILUENTE 10 ML. </t>
  </si>
  <si>
    <t xml:space="preserve">Alteplase </t>
  </si>
  <si>
    <t>10 mg</t>
  </si>
  <si>
    <t>PE 90044/2025</t>
  </si>
  <si>
    <t>PADRONIZADO HFL 50ML - CATMAT 436616</t>
  </si>
  <si>
    <t xml:space="preserve">AMICACINA SULFATO 250 MG/ML. AMPOLA 2ML. ACOMPANHA EMBALAGEM SECUNDARIA.  </t>
  </si>
  <si>
    <t>Amicacina, Sulfato</t>
  </si>
  <si>
    <t>250 mg/mL</t>
  </si>
  <si>
    <t xml:space="preserve">AMIDOHIDROXIETILICO 6% SISTEMA FECHADO 500ML PESO MOLECULAR MEDIO 130.000 DALTONS COM GRAU DE SUBSTITUICAO 0,4 EM CLORETO DE SODIO 0,9%. USO PEDIATRICO. </t>
  </si>
  <si>
    <t>Amidohidroxietílico</t>
  </si>
  <si>
    <t xml:space="preserve">AMINOACIDOS P/PEDIATRIA 10% + TAURINA . COMPOSIÇÃO BASEADA NO LEITE MATERNO COM TAURINA. FRASCO 100 ML. SOL.ESTERIL APIROGENICA. </t>
  </si>
  <si>
    <t>Aminoácidos para pediatria com Taurina</t>
  </si>
  <si>
    <t xml:space="preserve">AMINOFILINA 24 MG/ML SOL.INJETAVEL. AMP. 10 ML  </t>
  </si>
  <si>
    <t>Aminofilina</t>
  </si>
  <si>
    <t>24 mg/mL</t>
  </si>
  <si>
    <t xml:space="preserve">AMIODARONA 50 MG/ML SOL.INJETAVEL. AMPOLA DE 3 ML  </t>
  </si>
  <si>
    <t>Amiodarona, Cloridrato</t>
  </si>
  <si>
    <t xml:space="preserve">AMIODARONA 50 MG/ML SUSPENSAO ORAL. FRASCO 50 ML. ESPECIALMENTE MANIPULADO.  </t>
  </si>
  <si>
    <t>Amiodarona Especialmente Manipulado.</t>
  </si>
  <si>
    <t>suspensao oral</t>
  </si>
  <si>
    <t xml:space="preserve">AMITRIPTILINA 25MG COMPRIMIDO ACOMPANHA EMBALAGEM SECUNDARIA. PORT.344/98  </t>
  </si>
  <si>
    <t>Amitriptilina, Cloridrato</t>
  </si>
  <si>
    <t>25 mg</t>
  </si>
  <si>
    <t>Comprimido revestido</t>
  </si>
  <si>
    <t xml:space="preserve">AMOXICILINA + CLAVULANATO DE POTÁSSIO (250MG+62,5MG)/5ML.PÓ P/SUSPENSÃO ORAL.FRASCO 75ML. ACOMPANHA EMBALAGEM SECUNDARIA E COPO DOSADOR.  </t>
  </si>
  <si>
    <t>Amoxicilina + clavulanato de potássio 75mL.</t>
  </si>
  <si>
    <t>(250mg+62,5mg)/5mL.</t>
  </si>
  <si>
    <t>pó para suspensão oral</t>
  </si>
  <si>
    <t xml:space="preserve">AMOXICILINA 1 G + CLAVULANATO DE POTASSIO 0,2 G - PO P/SOLUCAO INJETAVEL. F/A. ACOMPANHA EMBALAGEM SECUNDARIA. </t>
  </si>
  <si>
    <t>Amoxicilina sódica + Clavulanato de Potássio</t>
  </si>
  <si>
    <t>(1.000 + 200) mg</t>
  </si>
  <si>
    <t xml:space="preserve">AMOXICILINA 250 MG/5 ML. PÓ P/SUSPENSÃO ORAL. FRASCO COM 150 ML APOS RECONSTITUICAO.ACOMPANHA COPO MEDIDA E EMBALAGEM SECUNDARIA. </t>
  </si>
  <si>
    <t>30/50</t>
  </si>
  <si>
    <t>Amoxicilina (150mL)</t>
  </si>
  <si>
    <t>abrir</t>
  </si>
  <si>
    <t xml:space="preserve">AMOXICILINA 500 MG CAPSULA. . ACOMPANHA EMBALAGEM SECUNDARIA. </t>
  </si>
  <si>
    <t>Amoxicilina</t>
  </si>
  <si>
    <t>500 mg</t>
  </si>
  <si>
    <t xml:space="preserve">AMOXICILINA 500MG + ACIDO CLAVULANICO 125MG COMPRIMIDOS. . ACOMPANHA EMBALAGEM SECUNDARIA.  </t>
  </si>
  <si>
    <t>Amoxicilina triidratada + Clavulanato de Potássio</t>
  </si>
  <si>
    <t>(500 + 125) mg</t>
  </si>
  <si>
    <t xml:space="preserve">AMPICILINA 500 MG. PO P/SOL.INJETAVEL. F/A. ACOMPANHA EMBALAGEM SECUNDARIA.  </t>
  </si>
  <si>
    <t>Ampicilina</t>
  </si>
  <si>
    <t xml:space="preserve">AMPICILINA SODICA 2 G + SULBACTAMA SODICA 1 G. PO P/SOL.INJ. F/A. ACOMPANHA DILUENTE E EMBALAGEM SECUNDARIA.  </t>
  </si>
  <si>
    <t>Ampicilina sódica + Sulbactam</t>
  </si>
  <si>
    <t>(2 + 1) g</t>
  </si>
  <si>
    <t xml:space="preserve">ANFOTERICINA B 50 MG. PÓ LIOFILIZADO P/SOL. INJETAVEL. F/A. ACOMPANHA EMBALAGEM SECUNDÁRIA.  </t>
  </si>
  <si>
    <t>Anfotericina B</t>
  </si>
  <si>
    <t xml:space="preserve">ANFOTERICINA B LIPOSSOMAL 50 MG F/A (SISTEMA DE LIBERAÇÃO DE ANFOTERCINA B: LIPOSSOMAS VERDADEIROS). ACOMPANHA EMBALAGEM SECUNDÁRIA E DILUENTE(ÁGUA PARA INJEÇÃO SEM CONSERVANTES).  </t>
  </si>
  <si>
    <t>25 10</t>
  </si>
  <si>
    <t>Anfotericina B Lipossomal</t>
  </si>
  <si>
    <t xml:space="preserve">ATENOLOL 50 MG COMPRIMIDO . ACOMPANHA EMBALAGEM SECUNDARIA. </t>
  </si>
  <si>
    <t>Atenolol</t>
  </si>
  <si>
    <t xml:space="preserve">ATRACURIO BESILATO 10 MG/ML SOL.INJETAVEL. AMPOLA DE 2,5 ML. ACOMPANHA EMBALAGEM SECUNDARIA. </t>
  </si>
  <si>
    <t>Atracúrio, Besilato</t>
  </si>
  <si>
    <t>10 mg/mL</t>
  </si>
  <si>
    <t xml:space="preserve">ATROPINA SULFATO 0,25 MG/ML SOL.INJETAVEL. AMPOLA 1ML. EMBALAGEM HOSPITALAR. </t>
  </si>
  <si>
    <t xml:space="preserve">            50/100</t>
  </si>
  <si>
    <t>Atropina, sulfato</t>
  </si>
  <si>
    <t>0,25 mg/mL</t>
  </si>
  <si>
    <t xml:space="preserve">ATROPINA SULFATO 0,5% SOL.OFTÁLMICA ESTÉRIL. FRASCO CONTA-GOTAS 5 ML. ACOMPANHA EMBALAGEM SECUNDÁRIA. </t>
  </si>
  <si>
    <t>solução oftálmica</t>
  </si>
  <si>
    <t xml:space="preserve">AZITROMICINA 200 MG/5ML PÓ P/SUSPENSÃO ORAL. ACOMPANHA COPO MEDIDA/SERINGA DOSADORA E EMBALAGEM SECUNDARIA. </t>
  </si>
  <si>
    <t>Azitromicina</t>
  </si>
  <si>
    <t>PE 90003/2026</t>
  </si>
  <si>
    <t xml:space="preserve">AZITROMICINA 500 MG COMPRIMIDO .ACOMPANHA EMBALAGEM SECUNDARIA. </t>
  </si>
  <si>
    <t xml:space="preserve">AZITROMICINA 500 MG PO LIOF.P/SOLUCAO INJETAVEL. ACOMPANHA DILUENTE E EMBALAGEM SECUNDARIA.  </t>
  </si>
  <si>
    <t>AZTREONAM PO/SOL.INJ. 1000 MG F/A. ACOMPANHA EMBALAGEM SECUNDARIA.</t>
  </si>
  <si>
    <t>Aztreonam</t>
  </si>
  <si>
    <t>1g</t>
  </si>
  <si>
    <t xml:space="preserve">AZUL DE METILENO 1%. SOL.AQUOSA ESTERIL. AMPOLA DE 5 ML. ESPECIALMENTE MANIPULADO. </t>
  </si>
  <si>
    <t>Azul de Metileno</t>
  </si>
  <si>
    <t xml:space="preserve">AZUL PATENTE V 2,5% AMPOLA DE 2ML SOL. AQUOSA ESTERIL E TAMPONADA.USO SUB CUTANEO E INTRA-ARTERIAL </t>
  </si>
  <si>
    <t>Azul Patente</t>
  </si>
  <si>
    <t xml:space="preserve">BACLOFENO COMPRIMIDO DE 10 MG ACOMPANHA EMBALAGEM SECUNDARIA. </t>
  </si>
  <si>
    <t>Baclofeno</t>
  </si>
  <si>
    <t xml:space="preserve">BENZILPENICILINA BENZATINA 1.200.000 UNIDADES. PO P/SOL.INJ.F/A. ACOMPANHA DILUENTE. </t>
  </si>
  <si>
    <t>Benzilpenicilina Benzatina</t>
  </si>
  <si>
    <t>1.200.000 UI</t>
  </si>
  <si>
    <t>pó para suspensão injetável</t>
  </si>
  <si>
    <t xml:space="preserve">BENZILPENICILINA BENZATINA 600.000 UNIDADES. PO P/SOL.INJ.F/A. ACOMPANHA DILUENTE. </t>
  </si>
  <si>
    <t>600.000 UI</t>
  </si>
  <si>
    <t xml:space="preserve">BENZILPENICILINA POTASSICA 100.000 UNIDADES + BENZILPENICILINA PROCAINA 300.000 UNIDADES. PO P/SOL.INJ.F/A. ACOMPANHA DILUENTE.  </t>
  </si>
  <si>
    <t>Benzilpenicilina Procaína + Benzilpenicilina Potássica</t>
  </si>
  <si>
    <t>(300.000 + 100.000) UI</t>
  </si>
  <si>
    <t xml:space="preserve">BENZILPENICILINA POTASSICA 5.000.000 UNIDADES.PO P/SOL.INJ.F/A. ACOMPANHA DILUENTE.  </t>
  </si>
  <si>
    <t>Benzilpenicilina Potássica (cristalina)</t>
  </si>
  <si>
    <t>5.000.000 UI</t>
  </si>
  <si>
    <t xml:space="preserve">BENZOATO DE SODIO 100 MG/ML FRASCO 50 ML ESPECIALMENTE MANIPULADO </t>
  </si>
  <si>
    <t xml:space="preserve">Benzoato de sódio </t>
  </si>
  <si>
    <t>100 mg/mL</t>
  </si>
  <si>
    <t xml:space="preserve">solução </t>
  </si>
  <si>
    <t xml:space="preserve">BETAMETASONA ACETATO 3 MG + BETAMETASONA FOSFATO DISSODICO 3MG. SUSP.INJ. AMPOLA 1ML. ACOMPANHA EMBALAGEM SECUNDARIA.  </t>
  </si>
  <si>
    <t>Betametasona, Acetato + Betametasona, Fosfato dissódico</t>
  </si>
  <si>
    <t>(3 + 3) mg/mL</t>
  </si>
  <si>
    <t>suspensão injetável</t>
  </si>
  <si>
    <r>
      <rPr>
        <sz val="10"/>
        <color rgb="FF000000"/>
        <rFont val="Calibri"/>
        <family val="2"/>
        <scheme val="minor"/>
      </rPr>
      <t xml:space="preserve">BICARBONATO DE SODIO 8,4% SOL. INJ. ESTERIL E APIROGENICA. SISTEMA RIGIDO OU FLEXIVEL. CAPACIDADE DE 250 ML.   </t>
    </r>
    <r>
      <rPr>
        <b/>
        <sz val="10"/>
        <color rgb="FFFF0000"/>
        <rFont val="Calibri"/>
        <family val="2"/>
        <scheme val="minor"/>
      </rPr>
      <t>394088</t>
    </r>
  </si>
  <si>
    <t>35 / 40</t>
  </si>
  <si>
    <t>Bicarbonato de Sódio 250 mL</t>
  </si>
  <si>
    <t xml:space="preserve">BICARBONATO DE SODIO 8,4% SOL.INJ. AMPOLA 10 ML  </t>
  </si>
  <si>
    <t>Bicarbonato de Sódio 10 mL</t>
  </si>
  <si>
    <t xml:space="preserve">BLEOMICINA 15 MG PO LIOF. P. SOL. INJ. F/A. </t>
  </si>
  <si>
    <t>Bleomicina</t>
  </si>
  <si>
    <t xml:space="preserve">BOSENTANA 62,5 mg COMPRIMIDO.  </t>
  </si>
  <si>
    <t>Bosentana</t>
  </si>
  <si>
    <t>62,5 mg</t>
  </si>
  <si>
    <t xml:space="preserve">BROMOPRIDA 0,4 % SOLUCAO ORAL (GOTAS). FR.20 ML. </t>
  </si>
  <si>
    <t>48/96</t>
  </si>
  <si>
    <t>Bromoprida</t>
  </si>
  <si>
    <t>4 mg/mL</t>
  </si>
  <si>
    <t xml:space="preserve">BROMOPRIDA 5 MG/ML SOLUCAO INJETAVEL. AMP 2ML </t>
  </si>
  <si>
    <t xml:space="preserve">BUDESONIDA 0,25 MG/ML SUSP. P/NEBULIZACAO. FLACONETE 2ML. EMBALAGEM COM 5 FLACONETES. ACOMPANHA EMBALAGEM SECUNDARIA. </t>
  </si>
  <si>
    <t>flaconete</t>
  </si>
  <si>
    <t>Budesonida</t>
  </si>
  <si>
    <t>suspensão inalatória (nebulização)</t>
  </si>
  <si>
    <t xml:space="preserve">BUDESONIDA 50 MCG/DOSE SUSP.AQUOSA NASAL SOB FORMA DE AEROSSOL(SPRAY NASAL) (FR COM 120 a 200 DOSES). JULGAMENTO de menor PREÇO POR DOSE.  ACOMPANHA EMBALAGEM SECUNDARIA. </t>
  </si>
  <si>
    <t>50 mcg/dose</t>
  </si>
  <si>
    <t>suspensão inalatória (spray)</t>
  </si>
  <si>
    <t>PADRONIZADO HFL 32MCG - CATMAT 266706</t>
  </si>
  <si>
    <t xml:space="preserve">BUPIVACAINA 0,5 % SOL. INJ. F/A 20ML. ACOMPANHA EMBALAGEM SECUNDARIA.  </t>
  </si>
  <si>
    <t>Bupivacaína, Cloridrato sem Vasoconstritor 20 mL</t>
  </si>
  <si>
    <t xml:space="preserve">BUPIVACAINA 0,5% + GLICOSE 8,0% SOL.INJ. AMP 4ML. ACOMPANHA EMBALAGEM SECUNDARIA.  </t>
  </si>
  <si>
    <t>Bupivacaína, Cloridrato + glicose 4 mL</t>
  </si>
  <si>
    <t>(0,5+8) %</t>
  </si>
  <si>
    <t>Cabergolina 0,5 mg comprimido</t>
  </si>
  <si>
    <t>0,5 mg</t>
  </si>
  <si>
    <t xml:space="preserve">CAFEÍNA CITRATO 20 MG/ML SOLUÇÃO INJETÁVEL. AMPOLA 1 ML. ACOMPANHA EMBALAGEM SECUNDÁRIA.  </t>
  </si>
  <si>
    <t>Cafeína citrato 20 mg/mL 1 mL</t>
  </si>
  <si>
    <t>20 mg/mL</t>
  </si>
  <si>
    <t xml:space="preserve">CAFEÍNA CITRATO 20 MG/ML SUSPENSAO ORAL. FRASCO 50ML. ESPECIALMENTE MANIPULADO. </t>
  </si>
  <si>
    <t>Cafeina citrato 50mL</t>
  </si>
  <si>
    <t xml:space="preserve">CAPTOPRIL 25 MG COMPRIMIDO EMBALAGEM HOSPITALAR.  </t>
  </si>
  <si>
    <t>Captopril</t>
  </si>
  <si>
    <t xml:space="preserve">CAPTOPRIL 5 MG/ML SUSPENSAO ORAL. FRASCO 50ML ESPECIALMENTE MANIPULADO. </t>
  </si>
  <si>
    <t xml:space="preserve">Captopril </t>
  </si>
  <si>
    <t xml:space="preserve">5 mg/mL </t>
  </si>
  <si>
    <t xml:space="preserve">CARBAMAZEPINA 100 MG/5 ML SUSPENSAO PED.FR 100 ML ACOMPANHA EMBALAGEM SECUNDARIA. PORT.344/98.  </t>
  </si>
  <si>
    <t>Carbamazepina</t>
  </si>
  <si>
    <t xml:space="preserve">CARBAMAZEPINA 200 MG COMPRIMIDO EMBALAGEM HOSPITALAR. PORT.344/98. </t>
  </si>
  <si>
    <t>PE 90054/2025</t>
  </si>
  <si>
    <t>1264/2025-19</t>
  </si>
  <si>
    <t xml:space="preserve">CARBONATO DE CALCIO 1250 MG COMPRIMIDO (500 MG CALCIO ELEMENTAR). Registrado como medicamento específico, aprovado para a indicação terapêutica de complementação das necessidades orgânicas de cálcio em estados deficientes (que deverá constar em bula) EMBALAGEM COM 30/60 COMPRIMIDOS. </t>
  </si>
  <si>
    <t>Carbonato de Cálcio</t>
  </si>
  <si>
    <t>1250 mg (500 mg de cálcio elementar)</t>
  </si>
  <si>
    <t>PE 90016/2024</t>
  </si>
  <si>
    <t>PADRONIZADO HFL - CATMAT 268225</t>
  </si>
  <si>
    <t xml:space="preserve">CARVEDILOL 1 MG/ML SUSPENSAO ORAL. FRASCO 50 ML. ESPECIALMENTE MANIPULADO. </t>
  </si>
  <si>
    <t>Carvedilol 50 mL</t>
  </si>
  <si>
    <t xml:space="preserve"> 1 mg/mL </t>
  </si>
  <si>
    <t xml:space="preserve">CEFALEXINA 250 MG/5 ML PÓ P/SUSPENSAO ORAL. FRASCO 100 ML APOS RECONSTITUICAO. ACOMPANHA COPO MEDIDA OU SERINGA DOSADORA E EMBALAGEM SECUNDARIA. </t>
  </si>
  <si>
    <t>Cefalexina (100 mL)</t>
  </si>
  <si>
    <t xml:space="preserve">CEFALEXINA 500 MG COMPRIMIDO. ACOMPANHA EMBALAGEM SECUNDARIA.  </t>
  </si>
  <si>
    <t>Cefalexina</t>
  </si>
  <si>
    <t>Comprimido</t>
  </si>
  <si>
    <t>CEFAZOLINA SODICA 1 G PO P/SOL.INJETAVEL F/A. ACOMPANHA EMBALAGEM SECUNDARIA.</t>
  </si>
  <si>
    <t>Cefazolina</t>
  </si>
  <si>
    <t>1000 mg</t>
  </si>
  <si>
    <t xml:space="preserve">CEFEPIMA CLORIDRATO 1000 MG. PO P/SOL.INJ. F/A. ACOMPANHA EMBALAGEM SECUNDARIA.  </t>
  </si>
  <si>
    <t>Cefepima, cloridrato</t>
  </si>
  <si>
    <t xml:space="preserve">CEFTAZIDIMA 1000 MG. PO P/SOL.INJETAVEL. F/A. ACOMPANHA EMBALAGEM SECUNDARIA.  </t>
  </si>
  <si>
    <t>Ceftazidima</t>
  </si>
  <si>
    <t xml:space="preserve">CEFTRIAXONA 1000 MG. PO P/SOL.INJ.F/A. ACOMPANHA DILUENTE PROPRIO LIDOCAINA 1% PARA USO IM. </t>
  </si>
  <si>
    <t>Ceftriaxona dissódica + lidocaína</t>
  </si>
  <si>
    <t>1000 mg + 1%</t>
  </si>
  <si>
    <t xml:space="preserve">CEFTRIAXONA SODICA 500 MG E.V.PO P/SOL.INJETAVEL. F/A. ACOMPANHA EMBALAGEM SECUNDARIA.  </t>
  </si>
  <si>
    <t>Ceftriaxona dissódica</t>
  </si>
  <si>
    <t>PADRONIZADO HFL 1G - CATMAT 442701</t>
  </si>
  <si>
    <t xml:space="preserve">CEFUROXIMA 250 MG/5ML SUSPENSAO ORAL. FR 50 ML. ACOMPANHA COPO MEDIDA E EMBALAGEM SECUNDARIA. </t>
  </si>
  <si>
    <t>Cefuroxima sódica</t>
  </si>
  <si>
    <t xml:space="preserve">CEFUROXIMA 500 MG COMPRIMIDO.  ACOMPANHA EMBALAGEM SECUNDARIA  </t>
  </si>
  <si>
    <t>Cefuroxima axetil</t>
  </si>
  <si>
    <t xml:space="preserve">CEFUROXIMA SODICA 750 MG PO P/SOL.INJ. F/A. ACOMPANHA EMBALAGEM SECUNDARIA.  </t>
  </si>
  <si>
    <t>750 mg</t>
  </si>
  <si>
    <t xml:space="preserve">CETOCONAZOL 200MG COMPRIMIDO. . ACOMPANHA EMBALAGEM SECUNDARIA.  </t>
  </si>
  <si>
    <t>Cetoconazol</t>
  </si>
  <si>
    <t xml:space="preserve">CETOCONAZOL CREME 2% (20 MG/G). BISNAGA 30 G. ACOMPANHA EMBALAGEM SECUNDARIA.  </t>
  </si>
  <si>
    <t>2% (20 mg/g)</t>
  </si>
  <si>
    <t>creme</t>
  </si>
  <si>
    <t xml:space="preserve">CETOROLACO DE TROMETAMINA 30 MG/ ML SOLUCAO INJETAVEL AMPOLA 1 ML. ACOMPANHA EMBALAGEM SECUNDARIA.  </t>
  </si>
  <si>
    <t>Cetorolaco, Trometamina</t>
  </si>
  <si>
    <t>30 mg/mL</t>
  </si>
  <si>
    <t>solução injetáveL</t>
  </si>
  <si>
    <t xml:space="preserve">CIANOCOBALAMINA 5.000 MCG/2 ML SOL. INJETAVEL. AMPOLA 2 ML. ACOMPANHA EMBALAGEM SECUNDARIA.  </t>
  </si>
  <si>
    <t>Cianocobalamina</t>
  </si>
  <si>
    <t>5000 mcg/2 mL</t>
  </si>
  <si>
    <t xml:space="preserve">CIPROFLOXACINO 50 MG/ML CONTENDO EM SUA COMPOSIÇÃO AROMATIZANTE E EDULCORANTE. SUSPENSAO ORAL. FRASCO 50 ML. ESPECIALMENTE MANIPULADO. </t>
  </si>
  <si>
    <t xml:space="preserve">Ciprofloxacino </t>
  </si>
  <si>
    <t>PE 90055/2024</t>
  </si>
  <si>
    <t>740/2023-12</t>
  </si>
  <si>
    <t xml:space="preserve">CIPROFLOXACINO CLORIDRATO 0,3% (3MG/ML) SOLUCAO OFTALMICA ESTERIL. FRASCO 5 ML. ACOMPANHA EMBALAGEM SECUNDARIA.  </t>
  </si>
  <si>
    <t>Ciprofloxacino</t>
  </si>
  <si>
    <t xml:space="preserve">CIPROFLOXACINO CLORIDRATO 2 MG/ML SOL.INJETAVEL. F/A 100 ML. ACOMPANHA EMBALAGEM SECUNDARIA.  </t>
  </si>
  <si>
    <t>Ciprofloxacino, Cloridrato</t>
  </si>
  <si>
    <t>2 mg/mL</t>
  </si>
  <si>
    <t xml:space="preserve">CIPROFLOXACINO CLORIDRATO 500 MG COMPRIMIDO ACOMPANHA EMBALAGEM SECUNDARIA.  </t>
  </si>
  <si>
    <t xml:space="preserve">CISATRACURIO BESILATO 2 MG/ML SOL.INJETAVEL. AMPOLA 5 ML. ACOMPANHA EMBALAGEM SECUNDARIA.  </t>
  </si>
  <si>
    <t>20/50</t>
  </si>
  <si>
    <t>Cisatracurio 5 mL</t>
  </si>
  <si>
    <t>2600 (alterar)</t>
  </si>
  <si>
    <t xml:space="preserve">CITRATO DE MAGNÉSIO 400 MG SACHET.EMBALAGEM C/30 SACHETS. MEDICAMENTO ESPECIALMENTE MANIPULADO. </t>
  </si>
  <si>
    <t>sache</t>
  </si>
  <si>
    <t>Citrato de Magnésio</t>
  </si>
  <si>
    <t>Sache</t>
  </si>
  <si>
    <t xml:space="preserve">CITRATO DE POTASSIO MONOHIDRATADO 108,13 MG/ML (1MEQ/ML). SOLUCAO ORAL. FRASCO 200ML. ESPECIALMENTE MANIPULADO. </t>
  </si>
  <si>
    <t xml:space="preserve">Citrato de Potassio Monohidratado . </t>
  </si>
  <si>
    <t>108,13 mg/mL (1meq/mL)</t>
  </si>
  <si>
    <t xml:space="preserve">CITRATO DE SODIO DIHIDRATADO 98 MG/ML (1MEQ/ML) SOLUCAO ORAL. FRASCO 500ML. ESPECIALMENTE MANIPULADO. </t>
  </si>
  <si>
    <t>Citrato de Sodio Dihidratado</t>
  </si>
  <si>
    <t>98 mg/mL (1meq/mL)</t>
  </si>
  <si>
    <t xml:space="preserve">CLARITROMICINA 250 MG/5 ML SUSPENSAO ORAL. FRASCO 60 ML. ACOMPANHA COPO MEDIDA/SERINGA DOSADORA E EMBALAGEM SECUNDARIA. </t>
  </si>
  <si>
    <t>Claritromicina</t>
  </si>
  <si>
    <t xml:space="preserve">CLARITROMICINA 500 MG PO P/SOL.INJETAVEL. F/A ACOMPANHA EMBALAGEM SECUNDARIA.  </t>
  </si>
  <si>
    <t xml:space="preserve">CLARITROMICINA 500MG COMPRIMIDO. ACOMPANHA EMBALAGEM SECUNDARIA.  </t>
  </si>
  <si>
    <t xml:space="preserve">CLINDAMICINA  (FOSFATO) 150 MG/ML SOL.INJETAVEL. AMPOLA 4 ML. ACOMPANHA EMBALAGEM SECUNDARIA.  </t>
  </si>
  <si>
    <t>Clindamicina, Fosfato</t>
  </si>
  <si>
    <t>150 mg/mL</t>
  </si>
  <si>
    <t xml:space="preserve">CLINDAMICINA 75 MG CAPSULA. EMBALAGEM COM 30 CAPSULAS. ESPECIALMENTE MANIPULADO. </t>
  </si>
  <si>
    <t>Clindamicina</t>
  </si>
  <si>
    <t>75 mg</t>
  </si>
  <si>
    <t xml:space="preserve">CLINDAMICINA FOSFATO 300 MG CAPSULA ACOMPANHA EMBALAGEM SECUNDARIA.  </t>
  </si>
  <si>
    <t>300 mg</t>
  </si>
  <si>
    <t xml:space="preserve">CLOBAZAM 10 MG COMPRIMIDO. ACOMPANHA EMBALAGEM SECUNDARIA.PORT.344/98  </t>
  </si>
  <si>
    <t>Clobazam</t>
  </si>
  <si>
    <t xml:space="preserve">CLONAZEPAN 2,5 MG/ML SOLUCAO ORAL(GOTAS). FRASCO 20 ML COM BICO CONTA GOTAS. ACOMPANHA EMBALAGEM SECUNDARIA. PORT.344/98.  </t>
  </si>
  <si>
    <t>24/200</t>
  </si>
  <si>
    <t>Clonazepam</t>
  </si>
  <si>
    <t>2,5 mg/mL</t>
  </si>
  <si>
    <t xml:space="preserve">CLONIDINA 0,2 MG COMPRIMIDO. BLISTER/CARTELA  </t>
  </si>
  <si>
    <t>Clonidina, Cloridrato</t>
  </si>
  <si>
    <t>0,2 mg</t>
  </si>
  <si>
    <t>PADRONIZADO HFL 0,1MCG - CATMAT 272043</t>
  </si>
  <si>
    <t xml:space="preserve">CLONIDINA CLORIDRATO 150 MCG/ML SOL.INJETAVEL E SEM CONSERVANTES.AMPOLA 1 ML.ACOMPANHA EMBALAGEM SECUNDARIA.  </t>
  </si>
  <si>
    <t>150 mcg/mL</t>
  </si>
  <si>
    <t xml:space="preserve">CLORAL HIDRATADO 16% XAROPE. FRASCO AMBAR 50ML. ESPECIALMENTE MANIPULADO. PORT.344/98. </t>
  </si>
  <si>
    <t>Cloral Hidratado (hidrato de cloral)</t>
  </si>
  <si>
    <r>
      <t>CLORETO DE POTASSIO 6% (60 MG/ML) SOL.ORAL.</t>
    </r>
    <r>
      <rPr>
        <b/>
        <u/>
        <sz val="11"/>
        <rFont val="Calibri"/>
        <family val="2"/>
        <scheme val="minor"/>
      </rPr>
      <t>FRASCO 100 ML</t>
    </r>
    <r>
      <rPr>
        <sz val="11"/>
        <rFont val="Calibri"/>
        <family val="2"/>
        <scheme val="minor"/>
      </rPr>
      <t>. ACOMPANHA EMBALAGEM SECUNDARIA.</t>
    </r>
  </si>
  <si>
    <t>Cloreto de Potássio</t>
  </si>
  <si>
    <t xml:space="preserve">CLORETO DE POTASSIO SOL. INJ. 10% AMPOLA 10ML  </t>
  </si>
  <si>
    <t xml:space="preserve">CLORETO DE SODIO 0,9 % SOL.INJETAVEL.AMPOLA 10 ML ACOMPANHA EMBALAGEM SECUNDARIA. </t>
  </si>
  <si>
    <t>Cloreto de Sódio 10mL</t>
  </si>
  <si>
    <t xml:space="preserve">CLORETO DE SODIO 0,9% - SOL. ESTERIL E APIROGENICA SISTEMA FECHADO RIGIDO OU FLEXIVEL, GRADUADA, CAPACIDADE P/100 ML C/ESPACO ATE 50 ML P/ADICAO DE MEDICAMENTOS.  </t>
  </si>
  <si>
    <t>Cloreto de Sódio 100mL</t>
  </si>
  <si>
    <t>solução (sistema fechado)</t>
  </si>
  <si>
    <t xml:space="preserve">CLORETO DE SODIO 0,9% SOL. SOL. NASAL ESTÉRIL, ISENTA DE CONSERVANTES FRASCO SPRAY 50ML. USO PEDIATRICO. ACOMPANHA EMBALAGEM SECUNDARIA.  </t>
  </si>
  <si>
    <t>Cloreto de Sódio</t>
  </si>
  <si>
    <t>solução inalatória (spray ou gotas)</t>
  </si>
  <si>
    <t xml:space="preserve">CLORETO DE SODIO 0,9% SOL.ESTERIL E APIROGENICA. SISTEMA FECHADO RIGIDO OU FLEXIVEL, GRADUADA, CAPACIDADE P/ 50 ML.  </t>
  </si>
  <si>
    <t>Cloreto de Sódio 50mL</t>
  </si>
  <si>
    <t>solução injetável (sistema fechado)</t>
  </si>
  <si>
    <t>descontinuado</t>
  </si>
  <si>
    <t xml:space="preserve">CLORETO DE SODIO SOL. INJ. 20% AMP 10ML  </t>
  </si>
  <si>
    <t xml:space="preserve">CLORETO DE SODIO+ POTASSIO+ CALCIO(RINGER COM LACTATO SOL.ESTERIL E APIROGENICA. SISTEMA FECHADO. FRASCO RIGIDO OU FLEXIVEL,GRADUADA,CAPACIDADE P/500ML C/ESPACO ATE 50 ML P/ADICAO DE MEDICAMENTOS.  </t>
  </si>
  <si>
    <t>Solução de Ringer (NaCl + KCl + CaCl2) com Lactato de Sódio</t>
  </si>
  <si>
    <t>274,4 mOsm/L  500 ml</t>
  </si>
  <si>
    <t xml:space="preserve">CLORETO SODIO 0,9% - SOL. ESTERIL E APIROGENICA SISTEMA FECHADO RIGIDO OU FLEXIVEL, GRADUADA, CAPACIDADE P/500 ML, COM ESPACO ATE 50 ML P/ADICAO DE MEDICAMENTOS. </t>
  </si>
  <si>
    <t>Cloreto de Sódio 500mL</t>
  </si>
  <si>
    <t xml:space="preserve">CLORETO SODIO 0,9% - SOL. ESTERIL E APIROGENICA SISTEMA FECHADO RIGIDO OU FLEXIVEL,GRADUADA, CAPACIDADE P/250 ML COM ESPACO ATE 50 ML P/ADICAO DE MEDICAMENTOS.  </t>
  </si>
  <si>
    <t>Cloreto de Sódio 250mL</t>
  </si>
  <si>
    <t xml:space="preserve">CLOREXIDINA DIGLICONATO 0,5% SOLUCAO ALCOOLICA ALMOTOLIA DE 100ML.  </t>
  </si>
  <si>
    <t>Clorexidina, Digliconato (Alcóolica) 100mL</t>
  </si>
  <si>
    <t>solução</t>
  </si>
  <si>
    <t xml:space="preserve">CLOREXIDINA DIGLICONATO 1% SOLUCAO AQUOSA (TOPICA). ALMOTOLIA DE 100ML.  </t>
  </si>
  <si>
    <t xml:space="preserve">Clorexidina, Digliconato aquosa 1% (Tópica) 100mL </t>
  </si>
  <si>
    <t xml:space="preserve">CLOREXIDINA DIGLICONATO 2% SOLUCAO ALCOOLICA ALMOTOLIA DE 100ML.  </t>
  </si>
  <si>
    <t>Clorexidina, Digliconato alcoolica 2% 100mL</t>
  </si>
  <si>
    <t xml:space="preserve">CLOREXIDINA DIGLICONATO 2% SOLUCAO AQUOSA (TOPICA). ALMOTOLIA DE 100ML.  </t>
  </si>
  <si>
    <t xml:space="preserve">CLOREXIDINA DIGLICONATO 2% SOL.DEGERMANTE. REFIL 800 ML. DISPENSADOR COMPATÍVEL COM A EMBALAGEM DO PRODUTO EM REGIME DE COMODATO. QUANTIDADE DE 24 DISPENSADORES </t>
  </si>
  <si>
    <t>Clorexidina, Digliconato (Degermante) 800mL</t>
  </si>
  <si>
    <t xml:space="preserve">CLOREXIDINA DIGLICONATO 2% SOLUÇÃO DEGERMANTE. ALMOTOLIA DE 100ML. ACOMPANHA EMBALAGEM SECUNDARIA. </t>
  </si>
  <si>
    <t>Clorexidina, Digliconato (Degermante) 100mL</t>
  </si>
  <si>
    <t>solução degermante</t>
  </si>
  <si>
    <t xml:space="preserve">CLOREXIDINA DIGLICONATO SOL.ENXAGUATÓRIA BUCAL 0,12% SEM ÁLCOOL. FRASCO 250 ML. ACOMPANHA EMBALAGEM SECUNDÁRIA. </t>
  </si>
  <si>
    <t>Clorexidina, Digliconato aquosa (Colutório)</t>
  </si>
  <si>
    <t xml:space="preserve">Cloridrato de Tiamina 100mg + Cloridrato de Piridoxina 100mg + Cianocobalamina 5mg SOLUÇÃO INJETÁVEL IM AMPOLA 2 mL </t>
  </si>
  <si>
    <t>Tiamina + Cloridrato de Piridoxina + Cianocobalamina</t>
  </si>
  <si>
    <t xml:space="preserve">100mg + 100mg + 5mg </t>
  </si>
  <si>
    <t xml:space="preserve">CLOROQUINA DIFOSFATO 250 MG COMPRIMIDO (EQUIVALENTE A 150 MG DE CLOROQUINA BASE) ACOMPANHA EMBALAGEM SECUNDARIA. </t>
  </si>
  <si>
    <t>Cloroquina, Difosfato</t>
  </si>
  <si>
    <t>250 mg (150 mg de cloroquina)</t>
  </si>
  <si>
    <t xml:space="preserve">CLORPROMAZINA 25 MG COMPRIMIDO.. ACOMPANHA EMBALAGEM SECUNDARIA. PORT.344/98. </t>
  </si>
  <si>
    <t>Clorpromazina, Cloridrato</t>
  </si>
  <si>
    <t xml:space="preserve">CLORPROMAZINA 40MG/ML SOLUÇÃO ORAL(GOTAS).FRASCO CONTA-GOTAS 20ML. ACOMPANHA EMBALAGEM SECUNDARIA PORT.344/98. </t>
  </si>
  <si>
    <t xml:space="preserve">CLORPROMAZINA CLORIDRATO 5 MG/ML SOL.INJETAVEL. AMPOLA DE 5 ML. ACOMPANHA EMBALAGEM SECUNDARIA. PORT.344/98. </t>
  </si>
  <si>
    <t>438819 (codigo aproximado)</t>
  </si>
  <si>
    <t xml:space="preserve">CO-ENZIMA Q10 20MG/ML (UBIQUINONA) SUSPENSAO ORAL. FRASCO 30ML. VEICULO ISENTO DE CORANTES E ACUCARES. FORMULA ESPECIALMENTE MANIPULADA. </t>
  </si>
  <si>
    <t>Co-Enzima Q10 20mg/mL (Ubiquinona) 30mL</t>
  </si>
  <si>
    <t>20mg/mL</t>
  </si>
  <si>
    <t xml:space="preserve">COLAGENASE 0,60 UI/G POMADA. BISNAGA COM 30 G. ACOMPANHA EMBALAGEM SECUNDARIA. </t>
  </si>
  <si>
    <t>Colagenase</t>
  </si>
  <si>
    <t>0,6 UI/g</t>
  </si>
  <si>
    <t>pomada</t>
  </si>
  <si>
    <t>COLECALCIFEROL (VITAMINA D3) 200 UI/GOTA SOLUÇÃO ORAL. FRASCO CONTA GOTAS 10ML. ACOMPANHA EMBALAGEM SECUNDÁRIA.</t>
  </si>
  <si>
    <t>Colecalciferol (vitamina d3)</t>
  </si>
  <si>
    <t>200 ui/gota</t>
  </si>
  <si>
    <t xml:space="preserve">COLECALCIFEROL (VITAMINA D3) 2000 UI/ML SOLUCAO ORAL. FRASCO CONTA GOTAS 10 ML. ESPECIALMENTE MANIPULADO. </t>
  </si>
  <si>
    <t>Colecalciferol (Vitamina D3)</t>
  </si>
  <si>
    <t xml:space="preserve">2000 Ui/mL </t>
  </si>
  <si>
    <t xml:space="preserve">COLESTIRAMINA 250 MG CAPSULA. EMBALAGEM COM 120 CAPSULAS. ESPECIALMENTE MANIPULADO. </t>
  </si>
  <si>
    <t xml:space="preserve">Colestiramina </t>
  </si>
  <si>
    <t xml:space="preserve">COLESTIRAMINA 500 MG CAPSULA. EMBALAGEM COM 120 CAPSULAS. ESPECIALMENTE MANIPULADO. </t>
  </si>
  <si>
    <t>Colestiramina</t>
  </si>
  <si>
    <t>CREME DE UREIA 10% .POTE 60 G. ESPECIALMENTE MANIPULADO.:</t>
  </si>
  <si>
    <t>Creme De Ureia</t>
  </si>
  <si>
    <t xml:space="preserve">CREME DE UREIA 2% POTE 60 G MEDICAMENTO ESPECIALMENTE MANIPULADO. </t>
  </si>
  <si>
    <t xml:space="preserve">DANTROLENO SODICO 20 MG F/A. PO P/SOL.INJETAVEL. ACOMPANHA DILUENTE (AGUA PARA INJEÇÃO F/A 60ML).  </t>
  </si>
  <si>
    <t>Dantroleno</t>
  </si>
  <si>
    <t>20 mg</t>
  </si>
  <si>
    <t>DETERGENTE MULTIENZIMATICO COM 4 ENZIMAS (AMILASE, PROTEASE, LIPASE, CARBOIDRASE) COM ACAO PROTEOLITICA, PARA USO EM LAVADORA AUTOMATICA DE INSTRUMENTOS CIRURGICOS,UTILIZADO EM MAQUINA ULTRASSONICA E LIMPEZA MANUAL COM DILUICAO DE 3 ML POR LITRO. GALAO COM 05 LITROS.</t>
  </si>
  <si>
    <t>galão</t>
  </si>
  <si>
    <t>DETERGENTE MULTIENZIMATICO NAO ESPUMANTE OU COM MINIMA ESPUMA</t>
  </si>
  <si>
    <t xml:space="preserve">4 ENZIMAS </t>
  </si>
  <si>
    <t>líquido</t>
  </si>
  <si>
    <t>DETERGENTE MULTIENZIMATICO NAO ESPUMANTE OU COM MINIMA ESPUMA, 5 ENZIMAS (PROTEASE, PEPTIDASE, AMILASE, LIPASE E CARBOHIDRASE), PH NEUTRO, BIODEGRADAVEL, FORMULAÇÃO ASSOCIADO UMA COMBINÇÃO DE NO MINIMO 2 TENSOATIVOS NAO IONICOS E ALCOOL ISOPROPILICO, DILUIÇÃO MAXIMA DE 2ML POR LITRO, GALÃO DE 5 LITROS E ENZIMAS ATIVAS EM TEMPERATURA DE ATE 60GRAUS. (COM CONTRATO DE COMODATO)</t>
  </si>
  <si>
    <t xml:space="preserve">5 ENZIMAS </t>
  </si>
  <si>
    <t>DETERGENTE NEUTRO SEM FORMOL, SEM CORANTES E SEM ESSENCIAS. USO EM LAVAGEM DE VIDRARIA E UTENSÍLIOS UTILIZADOS PARA O ACONDICIONAMENTO DE LEITE HUMANO. GALÃO 5 LITROS</t>
  </si>
  <si>
    <t>Detergente Neutro sem formol , sem essencias e corantes</t>
  </si>
  <si>
    <t>sem formol</t>
  </si>
  <si>
    <t xml:space="preserve">DEXAMETASONA 4 MG COMPRIMIDO ACOMPANHA EMBALAGEM SECUNDARIA. </t>
  </si>
  <si>
    <t>Dexametasona</t>
  </si>
  <si>
    <t>4 mg</t>
  </si>
  <si>
    <t xml:space="preserve">DEXAMETASONA ACETATO, CREME 0,1% BISNAGA 10 G ACOMPANHA EMBALAGEM SECUNDARIA  </t>
  </si>
  <si>
    <t>Dexametasona, Acetato</t>
  </si>
  <si>
    <t>0,1% (1 mg/g)</t>
  </si>
  <si>
    <t xml:space="preserve">DEXAMETASONA FOSFATO 4 MG/ML SOLUCAO INJETAVEL. F/A 2,5 ML.ACOMPANHA EMBALAGEM SECUNDARIA.  </t>
  </si>
  <si>
    <t>4mg/mL</t>
  </si>
  <si>
    <t xml:space="preserve">DEXAMETASONA SOL.OFTALMICA 0,1%. FRASCO 5 ML. ACOMPANHA EMBALAGEM SECUNDARIA. </t>
  </si>
  <si>
    <t xml:space="preserve">DEXCLORFENIRAMINA MALEATO 0,4 MG/ML SOL.ORAL. FRASCO 100 ML. ACOMPANHA COPO MEDIDA E EMBALAGEM SECUNDARIA.  </t>
  </si>
  <si>
    <t>Dexclorfeniramina, Maleato</t>
  </si>
  <si>
    <t>0,4 mg/mL</t>
  </si>
  <si>
    <t>PADONIZADO HFL - CATMAT 298454</t>
  </si>
  <si>
    <t>DEXMEDETOMIDINA SOL.INJ. 100 MCG/ML AMPOLA 2 ML</t>
  </si>
  <si>
    <t>Dexmedetomidina</t>
  </si>
  <si>
    <t>100 mcg/mL</t>
  </si>
  <si>
    <t xml:space="preserve">DEXTRANO 70(0,001G/ML)+ HIPROMELOSE(0,003 G/ML). SOLUCAO OFTALMICA LUBRIFICANTE.FRASCO 15 ML. ACOMPANHA EMBALAGEM SECUNDARIA.  </t>
  </si>
  <si>
    <t>Dextran 70 + Hipromelose</t>
  </si>
  <si>
    <t>(1 + 3) mg/mL</t>
  </si>
  <si>
    <t xml:space="preserve">ESCETAMINA (DEXTROCETAMINA) CLORIDRATO 50 MG/ML. SOLUCAO INJETAVEL F/A 10ML. ACOMPANHA EMBALAGEM SECUNDARIA. PORT.344/98.   </t>
  </si>
  <si>
    <t>Dextrocetamina 100 mL</t>
  </si>
  <si>
    <t>50mg/mL</t>
  </si>
  <si>
    <t xml:space="preserve">DIAZEPAM 1 MG /ML SOLUCAO ORAL ESPECIALMENTE MANIPULADA FRASCO 30 ML  </t>
  </si>
  <si>
    <t>Diazepam</t>
  </si>
  <si>
    <t xml:space="preserve">DIAZEPAM 5 MG COMPRIMIDO ACOMPANHA EMBALAGEM SECUNDARIA. PORT.344/98. </t>
  </si>
  <si>
    <t xml:space="preserve">DIAZEPAM 5 MG/ML SOL.INJETAVEL. AMPOLA DE 2ML. ACOMPANHA EMBALAGEM SECUNDARIA. PORT.344/98.  </t>
  </si>
  <si>
    <t xml:space="preserve">DIFENIDRAMINA CLORIDRATO 50 MG/ML SOL. INJ. AMP 1ML. ACOMPANHA EMBALAGEM SECUNDARIA. </t>
  </si>
  <si>
    <t>Difenidramina, cloridrato</t>
  </si>
  <si>
    <t xml:space="preserve">DI-HIDROERGOTAMINA MESILATO 1 MG + DIPIRONA 350 MG + CAFEÍNA 100 MG COMPRIMIDO. . ACOMPANHA EMBALAGEM SECUNDÁRIA. </t>
  </si>
  <si>
    <t>Diidroergotamina + Dipirona + Cafeína</t>
  </si>
  <si>
    <t>(1 + 350 + 100) mg</t>
  </si>
  <si>
    <t xml:space="preserve">DIMETICONA 40 MG COMPRIMIDO. . ACOMPANHA EMBALAGEM SECUNDARIA.  </t>
  </si>
  <si>
    <t>Simeticona</t>
  </si>
  <si>
    <t>40 mg</t>
  </si>
  <si>
    <t xml:space="preserve">DIMETICONA 75 MG/ML SUSPENSAO ORAL GOTAS. FRASCO 10 ML. ACOMPANHA EMBALAGEM SECUNDARIA.  </t>
  </si>
  <si>
    <t>75 mg/mL</t>
  </si>
  <si>
    <t>emulsão oral</t>
  </si>
  <si>
    <t>PADRONIZADO HFL - CATMAT 392118</t>
  </si>
  <si>
    <t xml:space="preserve">DIPIRONA SODICA 500 MG/ML SOL.INJ. AMPOLA 2ML. EMBALAGEM HOSPITALAR.  </t>
  </si>
  <si>
    <t>Dipirona sódica</t>
  </si>
  <si>
    <t>500 mg/mL</t>
  </si>
  <si>
    <t xml:space="preserve">DIPIRONA SODICA 500 MG/ML SOLUÇÃO ORAL GOTAS FRASCO 20 ML. ACOMPANHA EMBALAGEM SECUNDARIA E CONTA GOTAS.  </t>
  </si>
  <si>
    <t xml:space="preserve">DOBUTAMINA CLORIDRATO 12,5 MG/ML SOL.INJETAVEL. AMP 20ML.ACOMPANHA EMBALAGEM SECUNDARIA.  </t>
  </si>
  <si>
    <t>Dobutamina, Cloridrato</t>
  </si>
  <si>
    <t>12,5 mg/mL</t>
  </si>
  <si>
    <t xml:space="preserve">DOMPERIDONA 1 MG/ML SUSPENSÆO ORAL. FRASCO 100ML. ACOMPANHA EMBALAGEM SECUNDARIA E PIPETA DOSADORA.  </t>
  </si>
  <si>
    <t>1 24</t>
  </si>
  <si>
    <t>Domperidona</t>
  </si>
  <si>
    <t>1 mg/mL</t>
  </si>
  <si>
    <t>DOMPERIDONA 10 MG COMPRIMIDO</t>
  </si>
  <si>
    <t xml:space="preserve">DOPAMINA CLORIDRATO 5 MG/ML SOL.INJETAVEL. AMPOLA 10 ML. ACOMPANHA EMBALAGEM SECUNDARIA.  </t>
  </si>
  <si>
    <t>25 60 100 120</t>
  </si>
  <si>
    <t>Dopamina, Cloridrato</t>
  </si>
  <si>
    <t xml:space="preserve">DOXICICLINA CLORIDRATO 100 MG DRAGEA. . ACOMPANHA EMBALAGEM SECUNDARIA.  </t>
  </si>
  <si>
    <t>drágea</t>
  </si>
  <si>
    <t>Doxiciclina</t>
  </si>
  <si>
    <t xml:space="preserve">EFEDRINA SULFATO 50MG/ML SOL.INJETAVEL. AMPOLA 1 ML. ACOMPANHA EMBALAGEM SECUNDARIA.  </t>
  </si>
  <si>
    <t>Efedrina</t>
  </si>
  <si>
    <t>50 mg/ mL</t>
  </si>
  <si>
    <t>ENOXAPARINA SODICA 20MG/0,2ML.SERINGA PREENCHIDA GRADUADA,COM DISPOSITIVO DE SEGURANÇA CONFORME NR32. ACOMPANHA EMBALAGEM SECUNDARIA.</t>
  </si>
  <si>
    <t>seringa</t>
  </si>
  <si>
    <t>Enoxaparina Sódica</t>
  </si>
  <si>
    <t>20 mg/0,2 mL</t>
  </si>
  <si>
    <t>ENOXAPARINA SODICA 40MG/0,4ML.SERINGA PREENCHIDA GRADUADA,COM DISPOSITIVO DE SEGURANÇA CONFORME N.R 32. ACOMPANHA EMBALAGEM SECUNDARIA.</t>
  </si>
  <si>
    <t>40 mg/0,4 mL</t>
  </si>
  <si>
    <t xml:space="preserve">EPINEFRINA CLORIDRATO 1 MG/ML SOL.INJ. AMP 1ML EMBALAGEM HOSPITALAR.  </t>
  </si>
  <si>
    <t>Epinefrina</t>
  </si>
  <si>
    <t xml:space="preserve">ERITROMICINA (ESTOLATO) 25 MG/ML SUSPENSÃO ORAL ESPECIALMENTE MANIPULADA FRASCO DE 50 ML  </t>
  </si>
  <si>
    <t>Eritromicina</t>
  </si>
  <si>
    <t>25 mg/mL</t>
  </si>
  <si>
    <t xml:space="preserve">ERITROMICINA (ESTOLATO) 50 MG/ML SUSPENSÃO ORAL ESPECIALMENTE MANIPULADA FRASCO DE 50 ML  </t>
  </si>
  <si>
    <t xml:space="preserve">ESCOPOLAMINA N-BUTIL BROMETO 10 MG DRAGEA. . ACOMPANHA EMBALAGEM SECUNDARIA.  </t>
  </si>
  <si>
    <t>Escopolamina, n-butilbrometo</t>
  </si>
  <si>
    <t>PADRONIZADO HFL - CATMAT 267282</t>
  </si>
  <si>
    <t xml:space="preserve">ESCOPOLAMINA N-BUTIL BROMETO 20 MG/ML SOLUCAO INJETAVEL. AMPOLA 1ML. ACOMPANHA EMBALAGEM SECUNDARIA.  </t>
  </si>
  <si>
    <t>3 6 25 50</t>
  </si>
  <si>
    <t xml:space="preserve">ESCOPOLAMINA, N-BUTIL BROMETO SOL. ORAL (GOTAS) 10 MG/ML FRASCO AMBAR 20ML COM BICO DOSADOR. ACOMPANHA EMBALAGEM SECUNDARIA. </t>
  </si>
  <si>
    <t xml:space="preserve">Escopolamina, n-butil brometo 20mL </t>
  </si>
  <si>
    <t xml:space="preserve">10 mg/mL </t>
  </si>
  <si>
    <t>ESCOVA PARA DEGERMAÇÃO - CONJUNTO ESCOVA/ESPONJA PLÁSTICA COM DUPLA FACE PARA DEGERMAÇÃO EMBEBIDA EM SOLUÇÃO EM SOLUÇÃO DEGERMANTE COM CLOREXIDINA A 2%, 22ML, ESTÉRIL, EMBALADA INDIVIDUALMENTE.</t>
  </si>
  <si>
    <t>escova</t>
  </si>
  <si>
    <t>ESCOVA PARA DEGERMAÇÃO</t>
  </si>
  <si>
    <t xml:space="preserve">ESMOLOL CLORIDRATO 10 MG/ML SOLUCAO INJETAVEL - AMPOLA 10 ML. ACOMPANHA EMBALAGEM SECUNDARIA.  </t>
  </si>
  <si>
    <t>Esmolol</t>
  </si>
  <si>
    <t xml:space="preserve">ESPIRAMICINA 1,5 MUI (CORRESPONDENTE A 500MG) COMPRIMIDO REVESTIDO.. ACOMPANHA EMBALAGEM SECUNDARIA. </t>
  </si>
  <si>
    <t>Espiramicina</t>
  </si>
  <si>
    <t>500 mg (1,5 MUI)</t>
  </si>
  <si>
    <t xml:space="preserve">ESPIRONOLACTONA 25 MG COMPRIMIDO.. ACOMPANHA EMBALAGEM SECUNDARIA.  </t>
  </si>
  <si>
    <t>Espironolactona</t>
  </si>
  <si>
    <t xml:space="preserve">ESPIRONOLACTONA 5 MG/ML SUSPENSAO ORAL. FRASCO 50ML. ESPECIALMENTE MANIPULADO. </t>
  </si>
  <si>
    <t>Espironolactona 50mL</t>
  </si>
  <si>
    <t xml:space="preserve">FENILEFRINA CLORIDRATO 10 MG/ML SOLUCAO INJETAVEL AMPOLA DE 1 ML. ACOMPANHA EMBALAGEM SECUNDARIA.  </t>
  </si>
  <si>
    <t>Fenilefrina</t>
  </si>
  <si>
    <t xml:space="preserve">FENILEFRINA CLORIDRATO 2,5 % SOLUCAO OFTALMICA ESPECIALMENTE MANIPULADO. FRASCO 5 ML.  </t>
  </si>
  <si>
    <t>Fenilefrina, Cloridrato</t>
  </si>
  <si>
    <t>PADRONIZADO HFL 10% - CATMAT 271790</t>
  </si>
  <si>
    <t xml:space="preserve">FENITOINA SODICA 100 MG COMPRIMIDO. . ACOMPANHA EMBALAGEM SECUNDARIA. PORT.344/98.  </t>
  </si>
  <si>
    <t>Fenitoína</t>
  </si>
  <si>
    <t xml:space="preserve">FENITOINA SODICA 50 MG/ML SOL.INJ. AMPOLA 5ML. EMBALAGEM HOSPITALAR. PORT.344/98  </t>
  </si>
  <si>
    <t xml:space="preserve">FENOBARBITAL 100 MG COMPRIMIDO. EMBALAGEM HOSPITALAR.PORT.344/98  </t>
  </si>
  <si>
    <t>Fenobarbital</t>
  </si>
  <si>
    <t xml:space="preserve">FENOBARBITAL 40 MG/ML SOL. ORAL (GOTAS) FR 20ML. ACOMPANHA BICO DOSADOR E EMBALAGEM SECUNDARIA. PORT.344/98.  </t>
  </si>
  <si>
    <t>4% (40 mg/mL)</t>
  </si>
  <si>
    <t xml:space="preserve">FENOBARBITAL SODICO 100 MG/ML SOL.INJ.AMPOLA 2ML. PARA USO E.V./I.M. EMBALAGEM HOSPITALAR. PORT.344/98.  </t>
  </si>
  <si>
    <t xml:space="preserve">FENTANILA CITRATO 0,05 MG/ML SOL.INJETAVEL SEM CONSERVANTES. AMPOLA 2 ML. EMBALAGEM HOSPITALAR. PORT.344/98.  </t>
  </si>
  <si>
    <t>Fentanila, Citrato 2 mL</t>
  </si>
  <si>
    <t>0,05 mg/mL</t>
  </si>
  <si>
    <t xml:space="preserve">FENTANILA CITRATO 0,05 MG/ML SOL.INJETAVEL. F/A 10ML. EMBALAGEM HOSPITALAR. PORT.344/98  </t>
  </si>
  <si>
    <t>Fentanila, Citrato 10 mL</t>
  </si>
  <si>
    <t xml:space="preserve">FILGRASTIM (G-CSF) 300 MCG. F/A 1ML ACOMPANHA EMBALAGEM SECUNDARIA.  </t>
  </si>
  <si>
    <t>Filgrastima</t>
  </si>
  <si>
    <t>300 mcg/mL</t>
  </si>
  <si>
    <t>FITA INDICADORA (SULFATO DE SODIO) ESPECIFICA PARA DETERMINACAO MINIMA EFETIVA DE CONCENTRACAO ACIMA DE 0,3% DE ORTOFTALALDEIDO.</t>
  </si>
  <si>
    <t>fita</t>
  </si>
  <si>
    <t>Fita Indicadora de Atividade de O.P.A</t>
  </si>
  <si>
    <t>tubo</t>
  </si>
  <si>
    <t xml:space="preserve">FITOMENADIONA (VIT K1) 10 MG/ML SOL.INJETAVEL. AMPOLA 1ML (AMPOLA AMBAR). USO INTRAMUSCULAR  </t>
  </si>
  <si>
    <t>5 50 100</t>
  </si>
  <si>
    <t>Fitomenadiona - Vitamina K1  (uso intramuscular)</t>
  </si>
  <si>
    <t xml:space="preserve">FITOMENADIONA (VITAMINA K1)2 MG/0,2ML. AMPOLA 0,2 ML. USO ENDOVENOSO/SUBCUTANEO.ESPECIALMENTE MANIPULADO. ACOMPANHA EMBALAGEM SECUNDARIA.  </t>
  </si>
  <si>
    <t>Fitomenadiona  - Vitamina K1 (uso endovenoso)</t>
  </si>
  <si>
    <t>2 mg/0,2 mL</t>
  </si>
  <si>
    <t xml:space="preserve">FLUCONAZOL 1 MG/ML SUSPENSAO ORAL. FRASCO 50 ML. ESPECIALMENTE MANIPULADO. </t>
  </si>
  <si>
    <t>Fluconazol</t>
  </si>
  <si>
    <t xml:space="preserve">FLUCONAZOL 150 MG CAPSULA. ACOMPANHA EMBALAGEM SECUNDARIA.  </t>
  </si>
  <si>
    <t xml:space="preserve">FLUCONAZOL 2 MG/ML SOL.INJETAVEL. F/A 100ML. ACOMPANHA EMBALAGEM SECUNDARIA.  </t>
  </si>
  <si>
    <t xml:space="preserve">FLUMAZENIL 0,1 MG/ML SOL. INJ. AMPOLA 5ML. ACOMPANHA EMBALAGEM SECUNDARIA.PORT.344/98  </t>
  </si>
  <si>
    <t>Flumazenil</t>
  </si>
  <si>
    <t>0,1 mg/mL</t>
  </si>
  <si>
    <t xml:space="preserve">FLUOXETINA CLORIDRATO 20 MG CAPSULA.  COM 10 CAPSULAS.ACOMPANHA EMBALAGEM SECUNDARIA.PORT.344/98  </t>
  </si>
  <si>
    <t>Fluoxetina</t>
  </si>
  <si>
    <t xml:space="preserve">FLUTICASONA PROPIONATO 250 MCG/DOSE SUSPENSAO ORAL, FORMA AEROSSOL (SPRAY ORAL).FRASCO COM 60 DOSES. ACOMPANHA ESPACADOR ORAL E EMBALAGEM SECUNDARIA.  </t>
  </si>
  <si>
    <t>Fluticasona</t>
  </si>
  <si>
    <t>250 mcg/dose</t>
  </si>
  <si>
    <t>suspensão oral (aerossol)</t>
  </si>
  <si>
    <t xml:space="preserve">FLUTICASONA PROPIONATO 50 MCG/DOSE. SUSP.AQUOSA ORAL, FORMA DE AEROSSOL (SPRAY ORAL).FRASCO COM 120 DOSES. ACOMPANHA ESPACADOR ORAL E EMBALAGEM SECUNDARIA.  </t>
  </si>
  <si>
    <t xml:space="preserve">FOSFATO ACIDO DE POTASSIO 2 MEQ/ML.SOL.INJETAVEL. AMPOLA 10 ML. EMBALAGEM HOSPITALAR. </t>
  </si>
  <si>
    <t>50/200</t>
  </si>
  <si>
    <t>Fosfato Ácido de Potássio (monobásico e dibásico)</t>
  </si>
  <si>
    <t>2 mEq/mL (1,1 mmol/mL)</t>
  </si>
  <si>
    <t xml:space="preserve">FOSFATO DE CALCIO TRIBASICO 3,19% FRASCO COM 50 ML  </t>
  </si>
  <si>
    <t>Fosfato de cálcio tribbásico</t>
  </si>
  <si>
    <t xml:space="preserve">FOSFATO DE SODIO MONOBASICO 16% E SODICO DIBASICO 6% FRASCO 130ML.  </t>
  </si>
  <si>
    <t>Fosfato de Sódio Monobásico + Fosfato de Sódio Dibásico</t>
  </si>
  <si>
    <t>(160 + 60) mg/mL</t>
  </si>
  <si>
    <t>solução retal</t>
  </si>
  <si>
    <t xml:space="preserve">FUROSEMIDA 40 MG COMPRIMIDO ACOMPANHA EMBALAGEM SECUNDARIA.  </t>
  </si>
  <si>
    <t>Furosemida</t>
  </si>
  <si>
    <t xml:space="preserve">FUROSEMIDA 5 MG/ML SUSPENSAO ORAL. FRASCO 50 ML. ESPECIALMENTE MANIPULADO. </t>
  </si>
  <si>
    <t xml:space="preserve">FUROSEMIDA SOL. INJ. 10 MG/ML AMPOLA 2ML. (AMPOLA AMBAR).  </t>
  </si>
  <si>
    <t xml:space="preserve">GANCICLOVIR SODICO 500MG F/A. ACOMPANHA DILUENTE PROPRIO E EMBALAGEM SECUNDARIA.  </t>
  </si>
  <si>
    <t xml:space="preserve">Ganciclovir </t>
  </si>
  <si>
    <t xml:space="preserve">500 mg </t>
  </si>
  <si>
    <t>PADRONIZADO HFL 500MG BOLSA - CATMAT 330113</t>
  </si>
  <si>
    <t xml:space="preserve">GENTAMICINA SULFATO 40 MG/ML SOL.INJ.AMPOLA 2ML (80MG/2ML)EMBALAGEM HOSPITALAR.  </t>
  </si>
  <si>
    <t>gentamicina, Sulfato</t>
  </si>
  <si>
    <t xml:space="preserve">GESTODENO 0,075MG + ETINILETRADIOL 0,02 MG. EMBALAGEM COM 21 DRAGEAS. ACOMPANHA EMBALAGEM SECUNDARIA.  </t>
  </si>
  <si>
    <t>gestodeno + Etinilestradiol</t>
  </si>
  <si>
    <t>(0,075 + 0,02) mg</t>
  </si>
  <si>
    <t>GESTODENO 0,075MG + ETINILETRADIOL 0,03 MG. EMBALAGEM COM 21 DRAGEAS. ACOMPANHA EMBALAGEM SECUNDARIA</t>
  </si>
  <si>
    <t>(0,075 + 0,03) mg</t>
  </si>
  <si>
    <t xml:space="preserve">GLIBENCLAMIDA 5 MG COMPRIMIDO.. ACOMPANHA EMBALAGEM SECUND RIA.  </t>
  </si>
  <si>
    <t>glibenclamida</t>
  </si>
  <si>
    <t xml:space="preserve">GLICERINA CLISTER 12% FRASCO DE 500ML. SOL.ESTERIL. FRASCO COM BICO TIPO ´´TWIST OFF´´.EMBALADOS INDIVIDUALMENTE POR FILME PLASTICO ACOMPANHA SONDA P/APLICACAO RETAL E EMBALAGEM SECUNDARIA.  </t>
  </si>
  <si>
    <t>glicerina clister</t>
  </si>
  <si>
    <t xml:space="preserve">GLICERINA SUPOSITORIO INFANTIL - PARA USO EM LACTENTES (0,82 a 0,92 g de glicerina/supositório).ESPESSURA MAXIMA DE 5MM E COMPRIMENTO 36,5MM. ACOMPANHA EMBALAGEM SECUNDARIA.  </t>
  </si>
  <si>
    <t>supositório</t>
  </si>
  <si>
    <t>glicerina</t>
  </si>
  <si>
    <t>1,44 g (92% de glicerol)</t>
  </si>
  <si>
    <t>supositório infantil</t>
  </si>
  <si>
    <t xml:space="preserve">GLICEROFOSFATO DE SODIO (FÓSFORO ORGÂNICO)2MEQ/ML AMPOLA PLASTICA CONTENDO 20ML. ACOMPANHA EMBALAGEM SECUNDARIA.  </t>
  </si>
  <si>
    <t>1 10 20</t>
  </si>
  <si>
    <t>glicerofosfato de Sódio</t>
  </si>
  <si>
    <t xml:space="preserve">GLICINA 1,5% SOL.ESTERIL E APIROGENICA - SISTEMA FECHADO FLEXIVEL. CAPACIDADE 3000 ML. BOLSAS EMBALADAS POR FILME PLASTICO INDIVIDUALMENTE.  </t>
  </si>
  <si>
    <t>glicina</t>
  </si>
  <si>
    <t xml:space="preserve">GLICONATO DE CALCIO SOL. INJ. 10% AMPOLA 10ML EMBALAGEM HOSPITALAR.  </t>
  </si>
  <si>
    <t>100/ 200</t>
  </si>
  <si>
    <t>gliconato de Cálcio</t>
  </si>
  <si>
    <t xml:space="preserve">GLICOSE 10% - SOL.HIPERTONICA ESTERIL E APIROGENICA. SIST.FECHADO RIGIDO OU FLEXIVEL - 250 ML, GRADUADA.COM ESPACO ATE 50 ML P/ADICAO DE MEDICAMENTOS.  </t>
  </si>
  <si>
    <t>glicose 250mL</t>
  </si>
  <si>
    <t xml:space="preserve">GLICOSE 10% - SOL.HIPERTONICA ESTERIL E APIROGENICA.SIST.FECHADO RIGIDO OU FLEXIVEL - 500 ML, GRADUADA. COM ESPACO ATE 50 ML P/ADICAO DE MEDICAMENTOS. </t>
  </si>
  <si>
    <t>glicose 500mL</t>
  </si>
  <si>
    <t xml:space="preserve">GLICOSE 25% SOL.HIPERTONICA.SOL.INJ. AMPOLA 10ML EMBALAGEM HOSPITALAR.  </t>
  </si>
  <si>
    <t>glicose 10mL</t>
  </si>
  <si>
    <t xml:space="preserve">GLICOSE 5% SOL. ESTERIL E APIROGENICA SISTEMA FECHADO RIGIDO OU FLEXIVEL,GRADUADA, CAPACIDADE 50 ML, COM ESPACO ATE 50 ML P/ADICAO DE MEDICAMENTOS.  </t>
  </si>
  <si>
    <t>glicose 50mL</t>
  </si>
  <si>
    <t xml:space="preserve">GLICOSE 5% SOL. ESTERIL E APIROGENICA SISTEMA FECHADO RIGIDO OU FLEXIVEL,GRADUADA, CAPACIDADE 500 ML, COM ESPACO ATE 50 ML P/ADICAO DE MEDICAMENTOS.  </t>
  </si>
  <si>
    <t xml:space="preserve">GLICOSE 5% SOL. ESTERIL E APIROGENICA. SISTEMA FECHADO RIGIDO OU FLEXIVEL GRADUADA CAPACIDADE 100 ML, COM ESPACO ATE 50 ML P/ADICAO DE MEDICAMENTOS.  </t>
  </si>
  <si>
    <t>glicose 100mL</t>
  </si>
  <si>
    <t xml:space="preserve">GLICOSE 5% SOL. INJ. ESTERIL E APIROGENICA. SISTEMA FECHADO RIGIDO OU FLEXIVEL, GRADUADA CAPACIDADE 250 ML,COM ESPACO ATE 50ML P/ADICAO DE MEDICAMENTOS.  </t>
  </si>
  <si>
    <t xml:space="preserve">GLICOSE 50% SOL.INJ.HIPERTONICA. AMPOLA 10ML EMBALAGEM HOSPITALAR.  </t>
  </si>
  <si>
    <t xml:space="preserve">HALOPERIDOL 2 MG/ML SOL.ORAL(GOTAS) FRASCO 20 ML ACOMPANHA EMBALAGEM SECUNDARIA.PORT.344/98  </t>
  </si>
  <si>
    <t>Haloperidol</t>
  </si>
  <si>
    <t xml:space="preserve">HALOPERIDOL 5 MG/ML. SOL.INJ. AMPOLA 1ML ACOMPANHA EMBALAGEM SECUNDARIA.PORT.344/98.  </t>
  </si>
  <si>
    <t>50/60</t>
  </si>
  <si>
    <t>HEPARINA 5000 UI/0,25 ML SOL INJ. SUBCUTANEA. AMPOLA 0,25ML. ACOMPANHA EMBALAGEM SECUNDARIA. INDICAÇÂO USO ADULTO E PEDIATRICO</t>
  </si>
  <si>
    <t>Heparina Sódica (uso subcutâneo)</t>
  </si>
  <si>
    <t xml:space="preserve">5000 UI/0,25 mL </t>
  </si>
  <si>
    <t>PADRONIZADO HFL - CATMAT 272796</t>
  </si>
  <si>
    <t>HEPARINA 5000 UI/ML SOL.INJ. F/A 5ML. INDICAÇÂO USO ADULTO E PEDIATRICO</t>
  </si>
  <si>
    <t>Heparina Sódica</t>
  </si>
  <si>
    <t>5000 UI/mL</t>
  </si>
  <si>
    <t xml:space="preserve">HIDRALAZINA CLORIDRATO 20 MG/ML SOL.INJ. AMPOLA 1ML. ACOMPANHA EMBALAGEM SECUNDARIA.  </t>
  </si>
  <si>
    <t>Hidralazina, Cloridrato</t>
  </si>
  <si>
    <t>HIDRALAZINA CLORIDRATO 25 MG DRAGEA. . ACOMPANHA EMBALAGEM SECUNDARIA.</t>
  </si>
  <si>
    <t xml:space="preserve">HIDROCLOROTIAZIDA 25MG COMPRIMIDO.. EMBALAGEM HOSPITALAR.  </t>
  </si>
  <si>
    <t>Hidroclorotiazida</t>
  </si>
  <si>
    <t>HIDROCLOROTIAZIDA 5 MG/ML SUSPENSAO ORAL. FRASCO 50ML. ESPECIALMENTE MANIPULADO. :</t>
  </si>
  <si>
    <t>Hidroclorotiazida 50 mL</t>
  </si>
  <si>
    <t xml:space="preserve">HIDROCORTISONA ACETATO CREME 1% BISNAGA 15G ACOMPANHA EMBALAGEM SECUNDARIA. </t>
  </si>
  <si>
    <t>Hidrocortisona, Acetato</t>
  </si>
  <si>
    <t>1% (10mg/g)</t>
  </si>
  <si>
    <t xml:space="preserve">HIDROCORTISONA SUCCINATO 100MG F/A. PO P/SOL.INJ.ACOMPANHA DILUENTE PROPRIO E EMBALAGEM SECUNDARIA.  </t>
  </si>
  <si>
    <t>Hidrocortisona, Succinato sódico</t>
  </si>
  <si>
    <t>PADRONIZADO HFL - CATMAT 270220</t>
  </si>
  <si>
    <t xml:space="preserve">HIDROCORTISONA SUCCINATO 500 MG. PO P/SOL.INJ. ACOMPANHA DILUENTE PROPRIO. EMBALAGEM SECUNDARIA.  </t>
  </si>
  <si>
    <t>PADRONIZADO HFL - CATMAT 270219</t>
  </si>
  <si>
    <t xml:space="preserve">HIDROXICLOROQUINA SULFATO 400 MG. COMPRIMIDO REVESTIDO. . ACOMPANHA EMBALAGEM SECUNDARIA. </t>
  </si>
  <si>
    <t xml:space="preserve">Hidroxicloroquina Sulfato </t>
  </si>
  <si>
    <t xml:space="preserve">comprimido revestido </t>
  </si>
  <si>
    <t>HIDROXIDO DE ALUMINIO 62 MG/ML SUSPENSAO ORAL. FRASCO 150ML. ACOMPANHA EMBALAGEM SECUNDARIA.</t>
  </si>
  <si>
    <t>Hidróxido de Alumínio</t>
  </si>
  <si>
    <t>62 mg/mL</t>
  </si>
  <si>
    <t xml:space="preserve">HIDROXIDO DE POTASSIO 10%. FRASCO 10 ML. ESPECIALMENTE MANIPULADO. </t>
  </si>
  <si>
    <t>Hidroxido de Potassio</t>
  </si>
  <si>
    <t>avaliar</t>
  </si>
  <si>
    <t xml:space="preserve">HIDROXIZINA CLORIDRATO 2 MG/ML SOLUCAO ORAL. FRASCO 120 ML. ACOMPANHA COPO MEDIDA E EMBALAGEM SECUNDARIA.  </t>
  </si>
  <si>
    <t>Hidroxizina</t>
  </si>
  <si>
    <t xml:space="preserve">HIPOCLORITO DE SODIO SOLUCAO 1% GALAO ESCURO 5000ML.  </t>
  </si>
  <si>
    <t>galão / unidade</t>
  </si>
  <si>
    <t>Hipoclorito de Sódio</t>
  </si>
  <si>
    <t>1% (cloro ativo)</t>
  </si>
  <si>
    <t xml:space="preserve">IBUPROFENO 300 MG COMPRIMIDO.. ACOMPANHA SECUNDARIA.  </t>
  </si>
  <si>
    <t>Ibuprofeno</t>
  </si>
  <si>
    <t xml:space="preserve">IBUPROFENO 50 MG/ML GOTAS. ISENTO DE ACUCAR. FRASCO CONTA GOTAS 30 ML. ACOMPANHA EMBALAGEM SECUNDARIA.  </t>
  </si>
  <si>
    <t xml:space="preserve">IMUNOGLOBULINA ANTI-RHO (D) 250/300 MCG. SERINGA PREENCHIDA. ACOMPANHA EMBALAGEM SECUNDARIA.  </t>
  </si>
  <si>
    <t>Imunoglobulina Anti-Rh (D)</t>
  </si>
  <si>
    <t>250 mcg/1 mL - 330 mcg/1,32 mL</t>
  </si>
  <si>
    <t xml:space="preserve">IMUNOGLOBULINA HUMANA 2,5 G SOLUÇÃO INJETÁVEL. F/A. ACOMPANHA EMBALAGEM SECUNDARIA.  </t>
  </si>
  <si>
    <t>Imunoglobulina Humana</t>
  </si>
  <si>
    <t>2,5 g</t>
  </si>
  <si>
    <t>não abrir ainda</t>
  </si>
  <si>
    <t xml:space="preserve">IMUNOGLOBULINA HUMANA 5 G SOLUCAO INJETAVEL. F/A ACOMPANHA EMBALAGEM SECUNDARIA.  </t>
  </si>
  <si>
    <t>5,0 g</t>
  </si>
  <si>
    <t>PADRONOZADO HFL - CATMAT 455199</t>
  </si>
  <si>
    <t xml:space="preserve">INSULINA HUMANA PURIFICADA NPH 100 UI/ML.F/A 10ML. ACOMPANHA EMBALAGEM SECUNDARIA. </t>
  </si>
  <si>
    <t>Insulina Humana NPH</t>
  </si>
  <si>
    <t>100 UI/mL</t>
  </si>
  <si>
    <t xml:space="preserve">INSULINA HUMANA PURIFICADA REGULAR 100 UI/ML. F/A 10ML. ACOMPANHA EMBALAGEM SECUNDARIA. </t>
  </si>
  <si>
    <t xml:space="preserve">20 10 50 </t>
  </si>
  <si>
    <t>Insulina Humana Regular</t>
  </si>
  <si>
    <t>10 UI/mL</t>
  </si>
  <si>
    <t xml:space="preserve">IOPAMIDOL (CONTRASTE NAO IONICO) SOL.INJ. 370 MG(IODO)/ML. F/A 50ML.  </t>
  </si>
  <si>
    <t>Iopamidol  50 mL</t>
  </si>
  <si>
    <t>370 mg(iodo)/mL</t>
  </si>
  <si>
    <t xml:space="preserve">IOEXOl 647 mg/mL (CONTRASTE NAO IONICO) 300 MG (IODO)/ML SOL INJETAVEL. F/A 50 ML. </t>
  </si>
  <si>
    <t xml:space="preserve">IPRATROPIO BROMETO 0,25 MG/ML SOL.ORAL (GOTAS P/NEBULIZACAO).FRASCO 20ML. ACOMPANHA EMBALAGEM SECUNDARIA.  </t>
  </si>
  <si>
    <t>Ipratrópio, Brometo</t>
  </si>
  <si>
    <t>solução inalatória (nebulização)</t>
  </si>
  <si>
    <t xml:space="preserve">ITRACONAZOL 100 MG CAPSULA DURA ACOMPANHA EMBALAGEM SECUNDARIA. </t>
  </si>
  <si>
    <t>Itraconazol</t>
  </si>
  <si>
    <t xml:space="preserve">IVERMECTINA 6 MG COMPRIMIDO ACOMPANHA EMBALAGEM SECUNDARIA. </t>
  </si>
  <si>
    <t>Ivermectina</t>
  </si>
  <si>
    <t>6 mg</t>
  </si>
  <si>
    <t xml:space="preserve">LACTULOSE XAROPE 667 MG/ML. FRASCO COM 120 ML. REGISTRADO COMO MEDICAMENTO PELA ANVISA . ACOMPANHA EMBALAGEM SECUNDARIA.  </t>
  </si>
  <si>
    <t>Lactulose</t>
  </si>
  <si>
    <t>667 mg/mL</t>
  </si>
  <si>
    <t>xarope</t>
  </si>
  <si>
    <t xml:space="preserve">LAMOTRIGINA 25 MG COMPRIMIDO ACOMPANHA EMBALAGEM SECUNDARIA. PORT.344/98  </t>
  </si>
  <si>
    <t>Lamotrigina</t>
  </si>
  <si>
    <t xml:space="preserve">LAMOTRIGINA 50 MG COMPRIMIDO ACOMPANHA EMBALAGEM SECUNDARIA. PORT.344/98  </t>
  </si>
  <si>
    <t xml:space="preserve">L-CARNITINA 100MG/ML SOLUCAO ORAL. FRASCO 50ML. VEICULO ISENTO DE CORANTES E ACUCARES. FORMULA ESPECIALMENTE MANIPULADO. </t>
  </si>
  <si>
    <t>L-Carnitina 50mL</t>
  </si>
  <si>
    <t>100mg/mL</t>
  </si>
  <si>
    <t>Solucao oral</t>
  </si>
  <si>
    <t xml:space="preserve">LEVETIRACETAM 100MG/ML SOL.ORAL FRASCO (FRS 100ML). ACOMPANHA SERINGA DOSADORA E EMBALAGEM SECUNDARIA. PORT.344/98. </t>
  </si>
  <si>
    <t>Levetiracetam</t>
  </si>
  <si>
    <t>Solução oral</t>
  </si>
  <si>
    <t xml:space="preserve">LEVOFLOXACINO 5 MG/ML SOLUCAO INJETAVEL. FRASCO OU BOLSA COM 100 ML. ACOMPANHA EMBALAGEM SECUNDARIA.  </t>
  </si>
  <si>
    <t>Levofloxacino</t>
  </si>
  <si>
    <t xml:space="preserve">LEVOFLOXACINO 500 MG COMPRIMIDO ACOMPANHA EMBALAGEM SECUNDARIA.  </t>
  </si>
  <si>
    <t xml:space="preserve">LEVONORGESTREL 0,15 MG + ETINILESTRADIOL 0,03 MG DRÁGEA. ACOMPANHA EMBALAGEM SECUNDARIA.  </t>
  </si>
  <si>
    <t>Levonorgestrel + Etinilestradiol</t>
  </si>
  <si>
    <t>(0,15 + 0,03) mg</t>
  </si>
  <si>
    <t>LEVONORGESTREL 52 MG. ENDOCEPTIVO (SIU) ESTERIL. ACOMPANHA INSERTOR E EMBALAGEM SECUNDARIA.</t>
  </si>
  <si>
    <t>unidade</t>
  </si>
  <si>
    <t>Levonorgestrel (Endoceptivo DIU)</t>
  </si>
  <si>
    <t>52 mg</t>
  </si>
  <si>
    <t>PE 90025/2025</t>
  </si>
  <si>
    <t>547/2025-35</t>
  </si>
  <si>
    <t xml:space="preserve">LEVOSIMENDANO 2,5 MG/ML SOL.INJ. F/A 5 ML. ACOMPANHA EMBALAGEM SECUNDARIA.  </t>
  </si>
  <si>
    <t>Levosimendano</t>
  </si>
  <si>
    <t xml:space="preserve">LEVOTIROXINA SODICA 25 MCG COMPRIMIDO ACOMPANHA EMBALAGEM SECUNDARIA.  </t>
  </si>
  <si>
    <t>Levotiroxina sódica</t>
  </si>
  <si>
    <t>25 mcg</t>
  </si>
  <si>
    <t xml:space="preserve">LEVOTIROXINA SODICA 50 MCG COMPRIMIDO ACOMPANHA EMBALAGEM SECUNDARIA. </t>
  </si>
  <si>
    <t>50 mcg</t>
  </si>
  <si>
    <t>PADRONIZADO HFL 25MCG E 100MCG - CATMAT 268124 E 268125</t>
  </si>
  <si>
    <t xml:space="preserve">LIDOCAINA CLORIDRATO 10% AEROSSOL. FRASCO 50 ML ACOMPANHA EMBALAGEM SECUNDARIA.  </t>
  </si>
  <si>
    <t>Lidocaína</t>
  </si>
  <si>
    <t>solução (spray)</t>
  </si>
  <si>
    <t xml:space="preserve">LIDOCAINA CLORIDRATO 2% GELEIA ESTERIL. BISNAGA COM 30 G. ACOMPANHA BICO DOSADOR E EMBALAGEM SECUNDARIA.  </t>
  </si>
  <si>
    <t>Lidocaína 30 g</t>
  </si>
  <si>
    <t>gel</t>
  </si>
  <si>
    <t xml:space="preserve">LIDOCAINA CLORIDRATO 2% GELEIA ESTERIL. SERINGA PREENCHIDA 10 G. ACOMPANHA EMBALAGEM SECUNDARIA.  </t>
  </si>
  <si>
    <t>Lidocaína 10 g</t>
  </si>
  <si>
    <t xml:space="preserve">LIDOCAINA CLORIDRATO 2% SOL.INJ. AMPOLA 5ML EMBALAGEM HOSPITALAR.  </t>
  </si>
  <si>
    <t>Lidocaína, Cloridrato s/ vaso 5 mL</t>
  </si>
  <si>
    <t xml:space="preserve">LIDOCAINA CLORIDRATO 2% SOL.INJ. F/A 20ML. ACOMPANHA EMBALAGEM SECUNDARIA.  </t>
  </si>
  <si>
    <t>Lidocaína, Cloridrato 20 mL</t>
  </si>
  <si>
    <t xml:space="preserve">solução injetável </t>
  </si>
  <si>
    <t xml:space="preserve">LINEZOLIDA 2 MG/ML SOL.INJ. SISTEMA FECHADO. BOLSA 300 ML. ACOMPANHA EMBALAGEM SECUNDARIA.  </t>
  </si>
  <si>
    <t>bolsa</t>
  </si>
  <si>
    <t>Linezolida</t>
  </si>
  <si>
    <t>2mg/mL</t>
  </si>
  <si>
    <t>LINEZOLIDA 600 MG COMPRIMIDO. ACOMPANHA EMBALAGEM SECUNDARIA.</t>
  </si>
  <si>
    <t>600 mg</t>
  </si>
  <si>
    <t xml:space="preserve">LOPERAMIDA 0,2 MG CAPSULA. EMBALAGEM COM 30 CAPSULAS. ESPECIALMENTE MANIPULADO. </t>
  </si>
  <si>
    <t>Loperamida</t>
  </si>
  <si>
    <t>PADRONIZADO HFL 2MG - CATMAT 273264</t>
  </si>
  <si>
    <t xml:space="preserve">LOPERAMIDA CLORIDRATO 2MG COMPRIMIDO ACOMPANHA EMBALAGEM SECUNDARIA. </t>
  </si>
  <si>
    <t>2 mg</t>
  </si>
  <si>
    <t xml:space="preserve">LORATADINA 1 MG/ML XAROPE. FRASCO 100 ML. ACOMPANHA COPO MEDIDA E EMBALAGEM SECUNDARIA. </t>
  </si>
  <si>
    <t>Loratadina</t>
  </si>
  <si>
    <t>MACROGOL 3350(13,125G)+BICARBONATO SODIO 0,1775G+ CLORETO SODIO 0,3507 G+ CLORETO POTASSIO 0,0466 G PO P/PREPARACAO EXTEMPORANEA. SACHET 14 G. ACOMPANHA EMBALAGEM SECUNDARIA.</t>
  </si>
  <si>
    <t>Macrogol 3350 + Bicarbonato de Sódio + Cloreto de Sódio + Cloreto de Potássio</t>
  </si>
  <si>
    <t>(13,125 + 0,1775 + 0,3507 + 0,0466) g</t>
  </si>
  <si>
    <t>pó para solução oral</t>
  </si>
  <si>
    <t xml:space="preserve"> </t>
  </si>
  <si>
    <t xml:space="preserve">MANITOL 20% SOL.ESTERIL E APIROGENICA. SISTEMA FECHADO RIGIDO OU FLEXIVEL - 250 ML,GRADUADA. CAPACIDADE DE ATE 50 ML P/ADICAO DE MEDICAMENTOS.  </t>
  </si>
  <si>
    <t>Manitol</t>
  </si>
  <si>
    <t xml:space="preserve">MEBENDAZOL 100 MG COMPRIMIDO. . ACOMPANHA EMBALAGEM SECUNDARIA.  </t>
  </si>
  <si>
    <t>Mebendazol</t>
  </si>
  <si>
    <t xml:space="preserve">MEBENDAZOL 100 MG/5ML SUSPENSAO ORAL. FR 30ML. EMBALAGEM HOSPITALAR.  </t>
  </si>
  <si>
    <t xml:space="preserve">MEDROXIPROGESTERONA, ACETATO 150MG F/A. PO P RECONSTITUICAO. ACOMPANHA DILUENTE PROPRIO.  </t>
  </si>
  <si>
    <t>1 25</t>
  </si>
  <si>
    <t>Medroxiprogesterona, Acetato</t>
  </si>
  <si>
    <t xml:space="preserve">MEROPENEM 500 MG PO P/SOL.INJ. F/A. ACOMPANHA EMBALAGEM SECUNDARIA.  </t>
  </si>
  <si>
    <t>10/100</t>
  </si>
  <si>
    <t>Meropenem</t>
  </si>
  <si>
    <t>PADRONIZADO HFL - CATMAT 288297</t>
  </si>
  <si>
    <t xml:space="preserve">METADONA 10 MG/ML SOLUÇÃO INJETÁVEL. AMPOLA 1 ML. ACOMPANHA EMBALAGEM SECUNDARIA. PORT.344/98.  </t>
  </si>
  <si>
    <t>Metadona</t>
  </si>
  <si>
    <t xml:space="preserve">METADONA CLORIDRATO 5 MG COMPRIMIDO ACOMPANHA EMBALAGEM SECUNDARIA. PORT.344/98.  </t>
  </si>
  <si>
    <t xml:space="preserve">METFORMINA CLORIDRATO 850MG COMPRIMIDO ACOMPANHA EMBALAGEM SECUND RIA.  </t>
  </si>
  <si>
    <t>Metformina, Cloridrato</t>
  </si>
  <si>
    <t>850 mg</t>
  </si>
  <si>
    <t xml:space="preserve">METILDOPA 250MG COMPRIMIDO ACOMPANHA EMBALAGEM SECUNDARIA.  </t>
  </si>
  <si>
    <t>Metildopa</t>
  </si>
  <si>
    <t xml:space="preserve">METILDOPA 500 MG COMPRIMIDO SULCADOACOMPANHA EMBALAGEM SECUNDARIA.  </t>
  </si>
  <si>
    <t>PADRONIZADO HFL 250MG - CATMAT 267689</t>
  </si>
  <si>
    <t xml:space="preserve">METILERGOMETRINA MALEATO 0,2 MG/ML SOL.INJ. AMPOLA DE 1 ML. ACOMPANHA EMBALAGEM SECUNDARIA.  </t>
  </si>
  <si>
    <t>Metilergometrina, Maleato</t>
  </si>
  <si>
    <t>0,2 mg/mL</t>
  </si>
  <si>
    <t xml:space="preserve">METILFENIDATO CLORIDRATO 10 MG COMPRIMIDO.. ACOMPANHA EMBALAGEM SECUNDÁRIA. PORT.344/98. </t>
  </si>
  <si>
    <t>Metilfenidato</t>
  </si>
  <si>
    <t xml:space="preserve">METILPREDNISOLONA SUCCINATO 500 MG F/A. ACOMPANHA DILUENTE PROPRIO E EMBALAGEM SECUNDARIA. </t>
  </si>
  <si>
    <t>Metilprednisolona, Succinato sódico</t>
  </si>
  <si>
    <t xml:space="preserve">METOCLOPRAMIDA 10MG COMPRIMIDO.. ACOMPANHA EMBALAGEM SECUNDARIA. </t>
  </si>
  <si>
    <t>Metoclopramida, Cloridrato</t>
  </si>
  <si>
    <t xml:space="preserve">METOCLOPRAMIDA 5 MG/ML SOL.INJ. AMPOLA 2ML. ACOMPANHA EMBALAGEM SECUNDARIA. </t>
  </si>
  <si>
    <t xml:space="preserve">METOPROLOL TARTARATO 5MG SOL.INJETAVEL. AMPOLA 5 ML. ACOMPANHA EMBALAGEM SECUNDARIA.  </t>
  </si>
  <si>
    <t>Metoprolol, tartarato</t>
  </si>
  <si>
    <t>1mg/mL</t>
  </si>
  <si>
    <t xml:space="preserve">METRONIDAZOL 100 MG/G GELEIA VAGINAL BISNAGA 50G. ACOMPANHA 10 APLICADORES EMBALADOS INDIVIDUALMENTE E EMBALAGEM SECUNDARIA.  </t>
  </si>
  <si>
    <t>Metronidazol</t>
  </si>
  <si>
    <t>100 mg/g</t>
  </si>
  <si>
    <t>geléia vaginal</t>
  </si>
  <si>
    <t>PADRONIZADO HFL - CATMAT 345300</t>
  </si>
  <si>
    <t xml:space="preserve">METRONIDAZOL 40 MG/ ML SUSPENSAO ORAL FRASCO 100ML ACOMPANHADO DE COPO MEDIDA E EMBALAGEM SECUNDARIA.  </t>
  </si>
  <si>
    <t xml:space="preserve">METRONIDAZOL 250 MG COMPRIMIDO EMBALAGEM HOSPITALAR. </t>
  </si>
  <si>
    <t xml:space="preserve">METRONIDAZOL 5 MG/ML SOL.INJ. F/A 100ML (FRASCO ESCURO OU ADEQUADAMENTE PROTEGIDO DA LUZ POR EMBALAGEM SECUNDARIA).  </t>
  </si>
  <si>
    <t xml:space="preserve">MICAFUNGINA 50 MG. PO PARA SOL.INJETÁVEL. F/A. ACOMPANHA EMBALAGEM SECUNDARIA. </t>
  </si>
  <si>
    <t>Micafungina</t>
  </si>
  <si>
    <t xml:space="preserve">MICONAZOL NITRATO 20 MG/G CREME VAGINAL.BISNAGA 80G. ACOMPANHA 7 APLICADORES EMBALADOS INDIVIDUALMENTE E EMBALAGEM SECUNDARIA.  </t>
  </si>
  <si>
    <t>Miconazol</t>
  </si>
  <si>
    <t>creme vaginal</t>
  </si>
  <si>
    <t xml:space="preserve">MIDAZOLAM CLORIDRATO 2 MG/ML SOL.ORAL FRASCO 10ML.ACOMPANHA EMBALAGEM SECUNDARIA.PORT.344/98.  </t>
  </si>
  <si>
    <t>Midazolam</t>
  </si>
  <si>
    <t xml:space="preserve">MIDAZOLAM CLORIDRATO 5MG/ML SOL.INJETAVEL. AMPOLA 3ML. ACOMPANHA EMBALAGEM SECUNDARIA. PORT.344/98. </t>
  </si>
  <si>
    <t>50/10</t>
  </si>
  <si>
    <t>Midazolam 3 mL</t>
  </si>
  <si>
    <t xml:space="preserve">MIDAZOLAM CLORIDRATO 5MG/ML SOL.INJETAVEL.AMPOLA 10 ML(50MG/AMPOLA).ACOMPANHA EMBALAGEM SECUNDARIA. PORT.344/98.  </t>
  </si>
  <si>
    <t>Midazolam 10 mL</t>
  </si>
  <si>
    <t xml:space="preserve">MIDAZOLAM MALEATO 15 MG COMPRIMIDO. . ACOMPANHA EMBALAGEM SECUNDARIA. PORT.344/98. </t>
  </si>
  <si>
    <t>MILRINONA LACTATO 1 MG/ML SOL. INJ. AMPOLA 10 ML. ACOMPANHA EMBALAGEM SECUNDARIA.</t>
  </si>
  <si>
    <t>Milrinona, Lactato</t>
  </si>
  <si>
    <t xml:space="preserve">MISOPROSTOL 200 MCG COMPRIMIDO PARA USO INTRAVAGINAL. . ACOMPANHA EMBALAGEM SECUNDARIA. PORT.344/98.  </t>
  </si>
  <si>
    <t>Misoprostol</t>
  </si>
  <si>
    <t>200 mcg</t>
  </si>
  <si>
    <t>comprimido vaginal</t>
  </si>
  <si>
    <t xml:space="preserve">MISOPROSTOL 25 MCG COMPRIMIDO INTRAVAGINAL. . ACOMPANHA EMBALAGEM SECUND RIA. PORT.344/98. </t>
  </si>
  <si>
    <t xml:space="preserve">MOMETASONA FUROATO 0,1% CREME. BISNAGA 20 G. ACOMPANHA EMBALAGEM SECUNDARIA. </t>
  </si>
  <si>
    <t>Mometasona, Furoato</t>
  </si>
  <si>
    <t xml:space="preserve">MOMETASONA FUROATO 50 MCG SUSPENSAO NASAL (SPRAY NASAL). CARTUCHO C/9 GRAMAS CONTENDO 60 DOSES.  </t>
  </si>
  <si>
    <t xml:space="preserve">MONOETANOLAMINA OLEATO 50 MG/ML SOL.INJETAVEL. AMPOLA DE 2ML. ACOMPANHA EMBALAGEM SECUNDARIA.  </t>
  </si>
  <si>
    <t>Monoetanolamina oleato 50 mg/mL sol.injetavel. Ampola de 2mL</t>
  </si>
  <si>
    <t xml:space="preserve">50 mg/mL </t>
  </si>
  <si>
    <t xml:space="preserve">MORFINA SULFATO 0,2 MG/ML SOL.INJETAVEL.SEM CONSERVANTES. AMPOLA AMBAR 1ML. ACOMPANHA EMBALAGEM SECUNDARIA. PORT.344/98.  </t>
  </si>
  <si>
    <t>Morfina, Sulfato</t>
  </si>
  <si>
    <t xml:space="preserve">MORFINA SULFATO 10 MG/ML SOL.INJETAVEL. SEM CONSERVANTES AMPOLA AMBAR 1 ML. ACOMPANHA EMBALAGEM SECUNDARIA. PORT.344/98. </t>
  </si>
  <si>
    <t xml:space="preserve">MORFINA SULFATO 10 MG/ML SOLUÇÃO ORAL. FRASCO. ACOMPANHA EMBALAGEM SECUNDARIA. PORT.344/98. </t>
  </si>
  <si>
    <t xml:space="preserve">MUPIROCINA 2% (20 MG/G) CREME. BISNAGA COM 15 G. ACOMPANHA EMBALAGEM SECUNDARIA. </t>
  </si>
  <si>
    <t>Mupirocina</t>
  </si>
  <si>
    <t xml:space="preserve">N-ACETIL CISTEINA 10% (100 MG/ML).SOL.INJETAVEL. AMPOLA 3 ML. ACOMPANHA EMBALAGEM SECUNDARIA.  </t>
  </si>
  <si>
    <t>5/100 (BLAU)</t>
  </si>
  <si>
    <t>N-Acetilcisteína</t>
  </si>
  <si>
    <t xml:space="preserve">N-ACETIL CISTEINA 200 MG GRANULOS. ENVELOPE. ACOMPANHA EMBALAGEM SECUNDARIA.  </t>
  </si>
  <si>
    <t>envelope</t>
  </si>
  <si>
    <t>PADRONIZADO HFL 600MG - CATMAT 274806</t>
  </si>
  <si>
    <t xml:space="preserve">NALOXONA CLORIDRATO 0,4 MG/ML SOL.INJ.AMPOLA 1ML. ACOMPANHA EMBALAGEM SECUNDARIA. PORT.344/98.  </t>
  </si>
  <si>
    <t>Naloxona, Cloridrato</t>
  </si>
  <si>
    <t xml:space="preserve">NEOMICINA 5 MG/G + BACITRACINA 250 UI/G. BISNAGA 15 GRAMAS.EMBALAGEM HOSPITALAR.  </t>
  </si>
  <si>
    <t>Neomicina, Sulfato + Bacitracina Zíncica</t>
  </si>
  <si>
    <t>(5mg + 250 UI)/g</t>
  </si>
  <si>
    <t xml:space="preserve">NEOSTIGMINA METILSULFATO 0,5 MG/ML SOL.INJ. AMPOLA 1 ML. ACOMPANHA EMBALAGEM SECUNDARIA. </t>
  </si>
  <si>
    <t>Neostigmina, metilsulfato</t>
  </si>
  <si>
    <t>0,5 mg/mL</t>
  </si>
  <si>
    <t xml:space="preserve">NIFEDIPINO 10 MG CAPSULA GELATINOSA. ACOMPANHA EMBALAGEM SECUNDARIA.  </t>
  </si>
  <si>
    <t>Nifedipino</t>
  </si>
  <si>
    <t xml:space="preserve">NIFEDIPINO 20 MG DE LIBERACAO CONTROLADA. COMP. . ACOMPANHA EMBALAGEM SECUNDARIA.  </t>
  </si>
  <si>
    <t>Nifedipino (liberação controlada)</t>
  </si>
  <si>
    <t xml:space="preserve">NISTATINA 100.000 UI/ML SUSPENSAO ORAL(GOTAS). FRASCO AMBAR/OPACO 50 ML. ACOMPANHA CONTA-GOTAS E EMBALAGEM SECUNDARIA.  </t>
  </si>
  <si>
    <t>Nistatina</t>
  </si>
  <si>
    <t>100.000 UI/mL</t>
  </si>
  <si>
    <t>suspensão tópica</t>
  </si>
  <si>
    <t xml:space="preserve">NISTATINA 25.000 UI/G BISNAGA 60 G. ACOMPANHA 10 APLICADORES EMBALADOS INDIVIDUALMENTE E EMBALAGEM SECUNDARIA. </t>
  </si>
  <si>
    <t>25.000 UI/g</t>
  </si>
  <si>
    <t xml:space="preserve">NITRATO DE PRATA 5% BASTAO 5 G. INDIVIDUALMENTE EMBALADOS. ACOMPANHA EMBALAGEM SECUNDARIA OPACA DE COR ESCURA. </t>
  </si>
  <si>
    <t>bastão</t>
  </si>
  <si>
    <t>Nitrato De Prata  5 g</t>
  </si>
  <si>
    <t xml:space="preserve">NITROFURANTOINA 100 MG CAPSULA. . ACOMPANHA EMBALAGEM SECUNDARIA.  </t>
  </si>
  <si>
    <t>Nitrofurantoína</t>
  </si>
  <si>
    <t xml:space="preserve">NITROFURANTOINA 5MG/ML. SUSPENSAO ORAL. FR. 50ML. FORMULA ESPECIALMENTE MANIPULADA. </t>
  </si>
  <si>
    <t>Nitrofurantoina</t>
  </si>
  <si>
    <t xml:space="preserve">NITROPRUSSETO DE SODIO 50 MG/2 ML SOL.INJ. AMPOLA AMBAR 2ML. ACOMPANHA EMBALAGEM PLASTICA ESCURA P/PROTECAO DO PRODUTO APOS DILUICAO E EMBALAGEM SECUNDARIA.  </t>
  </si>
  <si>
    <t>Nitroprusseto de Sódio</t>
  </si>
  <si>
    <t xml:space="preserve">NOREPINEFRINA HEMITARTARATO 2 MG/ML (CORRESPONDENTE A 1 MG/ML DE NOREPINEFRINA BASE) AMPOLA AMBAR 4ML. ACOMPANHA EMBALAGEM SECUNDARIA.  </t>
  </si>
  <si>
    <t>10 50 100</t>
  </si>
  <si>
    <t>Norepinefrina, Hemitartarato</t>
  </si>
  <si>
    <t>2 mg/mL (1 mg  norepinefrina )</t>
  </si>
  <si>
    <t xml:space="preserve">NORETISTERONA (NORETINDRONA) 0,35 MG COMPRIMIDO. CARTELA COM 35 COMPRIMIDOS. ACOMPANHA EMBALAGEM SECUNDARIA.  </t>
  </si>
  <si>
    <t>cartela</t>
  </si>
  <si>
    <t>Noretisterona</t>
  </si>
  <si>
    <t>0,35 mg</t>
  </si>
  <si>
    <t xml:space="preserve">OCITOCINA 5 UI/ML SOL.INJETAVEL. AMPOLA 1ML. ACOMPANHA EMBALAGEM SECUNDARIA.  </t>
  </si>
  <si>
    <t>Ocitocina</t>
  </si>
  <si>
    <t>5 UI/mL</t>
  </si>
  <si>
    <t xml:space="preserve">OCTREOTIDA 0,5 MG/ML SOL.INJETAVEL. AMPOLA 1ML ACOMPANHA EMBALAGEM SECUNDARIA.  </t>
  </si>
  <si>
    <t>Octreotida</t>
  </si>
  <si>
    <t>PADRONIZADO HFL 0,1MG/ML - CATMAT 305725</t>
  </si>
  <si>
    <r>
      <rPr>
        <sz val="10"/>
        <color rgb="FF000000"/>
        <rFont val="Calibri"/>
        <family val="2"/>
        <scheme val="minor"/>
      </rPr>
      <t xml:space="preserve">OLEO DE AMENDOAS DOCE A 10% EM CREME LANETTE. POTE 50G. ESPECIALMENTE MANIPULADO. </t>
    </r>
    <r>
      <rPr>
        <b/>
        <sz val="10"/>
        <color rgb="FFFF0000"/>
        <rFont val="Calibri"/>
        <family val="2"/>
        <scheme val="minor"/>
      </rPr>
      <t>273902</t>
    </r>
  </si>
  <si>
    <t>Oleo De Amendoas Doce Em Creme Lanette 50g</t>
  </si>
  <si>
    <t xml:space="preserve">OLEO MINERAL PURO FRASCO COM 100 ML. EMBALAGEM HOSPITALAR. </t>
  </si>
  <si>
    <t>50/60/100</t>
  </si>
  <si>
    <t>Óleo Mineral Puro (petrolato)</t>
  </si>
  <si>
    <t>solução oral e tópica</t>
  </si>
  <si>
    <t xml:space="preserve">OLIGOELEMENTOS PARA PEDIATRIA SOL.INJ. (ZN-500MCG/ML, CU-100MCG/ML, MN-10MCG/ML, CR-1MCG/ML) AMPOLA 4ML  </t>
  </si>
  <si>
    <t>Oligoelemento  (Zn, Cu, Mn, Cr) 4 mL</t>
  </si>
  <si>
    <t>500mcg/mL, 100mcg/mL, 10mcg/mL, 1mcg/mL</t>
  </si>
  <si>
    <t>PADRONIZADO HFL P/ ADULTO 2ML - CATAMAT 278916</t>
  </si>
  <si>
    <t xml:space="preserve">OMEPRAZOL 2 MG/ML CONTENDO EM SUA COMPOSIÇÃO AROMATIZANTE E EDULCORANTE. SUSPENSAO ORAL. FRASCO 50 ML. ESPECIALMENTE MANIPULADO. </t>
  </si>
  <si>
    <t>Omeprazol 50 mL</t>
  </si>
  <si>
    <t xml:space="preserve">OMEPRAZOL 20 MG CAPSULA - . ACOMPANHA EMBALAGEM SECUNDARIA. </t>
  </si>
  <si>
    <t>Omeprazol</t>
  </si>
  <si>
    <t xml:space="preserve">OMEPRAZOL 40 MG PO P/SOL.INJ. F/A. ACOMPANHA DILUENTE PROPRIO E EMBALAGEM SECUNDARIA. </t>
  </si>
  <si>
    <t xml:space="preserve">ONDANSETRONA CLORIDRATO 2 MG/ML SOL.INJ.AMP 2ML. ACOMPANHA EMBALAGEM SECUNDARIA.  </t>
  </si>
  <si>
    <t>10 36 50 100</t>
  </si>
  <si>
    <t>Ondansetrona, Cloridrato 2 mL</t>
  </si>
  <si>
    <t xml:space="preserve">ONDANSETRONA CLORIDRATO 4 MG COMPRIMIDO ACOMPANHA EMBALAGEM SECUNDARIA. </t>
  </si>
  <si>
    <t>Ondansetrona, Cloridrato</t>
  </si>
  <si>
    <r>
      <t xml:space="preserve">ORTOFTALALDEIDO 0,55% SOLUCAO. GALAO  5 L </t>
    </r>
    <r>
      <rPr>
        <b/>
        <sz val="10"/>
        <rFont val="Calibri"/>
        <family val="2"/>
        <scheme val="minor"/>
      </rPr>
      <t xml:space="preserve">ACOMPANHA POTE DE 33 G DE PÓ INATIVADOR QUIMICO. </t>
    </r>
  </si>
  <si>
    <t>Ortaftalaldeído (OPA)</t>
  </si>
  <si>
    <t>solução 0,55%</t>
  </si>
  <si>
    <t xml:space="preserve">OXACILINA 500 MG PO P/INJ. F/A. EMBALAGEM HOSPITALAR. </t>
  </si>
  <si>
    <t>Oxacilina sódica</t>
  </si>
  <si>
    <t xml:space="preserve">OXCARBAZEPINA 6% SUSPENSAO ORAL. FR 100ML. ACOMPANHA EMBALAGEM SECUNDARIA.PORT.344/98. </t>
  </si>
  <si>
    <t>Oxcarbazepina</t>
  </si>
  <si>
    <t xml:space="preserve">OXIBUTININA, CLORIDRATO 5MG COMPRIMIDO ACOMPANHA EMBALAGEM SECUNDARIA.  </t>
  </si>
  <si>
    <t>Oxibutinina</t>
  </si>
  <si>
    <t xml:space="preserve">OXIDO DE ZINCO 150 MG/G + VIT A (RETINOL) 5.000 UI/G + VIT D (COLECALCIFEROL) 900 UI/G. POMADA BISNAGA 45 G.ACOMPANHA EMBALAGEM SECUNDARIA.  </t>
  </si>
  <si>
    <t>Óxido de zinco</t>
  </si>
  <si>
    <t xml:space="preserve">PARACETAMOL 10 MG/ML SOLUCAO SOL.INJETAVEL. BOLSA 50 ML. EMBALAGEM HOSPITALAR. </t>
  </si>
  <si>
    <t>Paracetamol</t>
  </si>
  <si>
    <t xml:space="preserve">PARACETAMOL 200 MG/ML SOLUCAO (GOTAS PEDIATRICAS). FRASCO 15 ML. EMBALAGEM HOSPITALAR.  </t>
  </si>
  <si>
    <t>PARACETAMOL 500 MG COMPRIMIDO.. ACOMPANHA EMBALAGEM HOSPITALAR.</t>
  </si>
  <si>
    <t>PADRONIZADO HFL 750MG - CATAMAT 267779</t>
  </si>
  <si>
    <t xml:space="preserve">PASTA D´AGUA (OXIDO DE ZINCO). EMBALAGEM COM 100G. </t>
  </si>
  <si>
    <t xml:space="preserve">Pasta D´Agua (Oxido De Zinco). </t>
  </si>
  <si>
    <t xml:space="preserve">PASTA D´AGUA + ENXOFRE 6% . EMBALAGEM COM 100G. ESPECIALMENTE MANIPULADO. </t>
  </si>
  <si>
    <t xml:space="preserve">Pasta D´Agua + Enxofre 6% . </t>
  </si>
  <si>
    <t xml:space="preserve">PERMETRINA 1% LOCAO TOPICA. FRASCO 60 ML. ACOMPANHA EMBALAGEM SECUNDARIA. </t>
  </si>
  <si>
    <t>Permetrina</t>
  </si>
  <si>
    <t xml:space="preserve">PERMETRINA 5% LOCAO TOPICA FRASCO 60 ML ACOMPANHA EMBALAGEM SECUNDARIA.  </t>
  </si>
  <si>
    <t xml:space="preserve">PETIDINA 50 MG/ML (MEPERIDINA) SOL.INJETAVEL. AMPOLA 2 ML (AMBAR). ACOMPANHA EMBALAGEM SECUNDARIA. PORT.344/98. </t>
  </si>
  <si>
    <t>Petidina, Cloridrato</t>
  </si>
  <si>
    <t xml:space="preserve">PIPERACILINA SODICA 4G + TAZOBACTAMA SODICA 0,5 G PO P/SOL.INJ. FRASCO/AMPOLA. ACOMPANHA EMBALAGEM SECUNDARIA.  </t>
  </si>
  <si>
    <t>Piperacilina +  Tazobactama</t>
  </si>
  <si>
    <t>(4000 + 500) mg</t>
  </si>
  <si>
    <t xml:space="preserve">PIRIMETAMINA 25 MG COMPRIMIDO. ACOMPANHA EMBALAGEM SECUNDARIA.  </t>
  </si>
  <si>
    <t>Pirimetamina</t>
  </si>
  <si>
    <t xml:space="preserve">PIRIMETAMINA 2MG/ML SUSPENSAO ORAL. FRASCO 50ML ESPECIALMENTE MANIPULADO. </t>
  </si>
  <si>
    <t xml:space="preserve">POLIESTIRENOSSULFONATO DE CALCIO 900 MG/G. PO. ENVELOPE COM 30 G. ACOMPANHA EMBALAGEM SECUNDARIA. </t>
  </si>
  <si>
    <t>Poliestirenossulfonato de Cálcio</t>
  </si>
  <si>
    <t>900 mg/g</t>
  </si>
  <si>
    <t>POLIMIXINA B SULFATO 500.000 UI.PO P/SOL.INJ. F/A. ACOMPANHA EMBALAGEM SECUNDARIA.</t>
  </si>
  <si>
    <t>10 25</t>
  </si>
  <si>
    <t>Polimixina B</t>
  </si>
  <si>
    <t>500.000 UI</t>
  </si>
  <si>
    <t xml:space="preserve">POLIVINIL PIRROLIDONA IODO(PVPI) 2,5% SOLUÇÃO OFTÁLMICA ESTÉRIL. FRASCO CONTA GOTAS 5 mL. ACOMPANHA EMBALAGEM SECUNDÁRIA.ESPECIALMENTE MANIPULADO. </t>
  </si>
  <si>
    <t>Polivinilpirrolidona-Iodo (PVP-I)</t>
  </si>
  <si>
    <t>POLIVINILPIRROLIDONA-IODO (1% IODO ATIVO) SOL. AQUOSA(TOPICA). ALMOTOLIA ESCURA DE 100 ML. ACOMPANHA EMBALAGEM SECUNDARIA.</t>
  </si>
  <si>
    <t>Polivinilpirrolidona-Iodo (PVP-I) - sol. Tópica 100 mL</t>
  </si>
  <si>
    <t>10% (1% iodo ativo)</t>
  </si>
  <si>
    <t xml:space="preserve">POLIVINILPIRROLIDONA-IODO 10% (1% IODO ATIVO) SOL. ALCOOLICA. ALMOTOLIA ESCURA DE 100 ML. ACOMPANHA EMBALAGEM SECUNDARIA.  </t>
  </si>
  <si>
    <t>Polivinilpirrolidona-Iodo (PVP-I) - sol. Alcoólica 100 mL</t>
  </si>
  <si>
    <t xml:space="preserve">POLIVINILPIRROLIDONA-IODO 10% (1% IODO ATIVO) SOLUCAO DEGERMANTE ALMOTOLIA ESCURA DE 100 ML. ACOMPANHA EMBALAGEM SECUNDARIA. </t>
  </si>
  <si>
    <t>Polivinilpirrolidona-Iodo (PVP-I) - sol. Degermante 100 mL</t>
  </si>
  <si>
    <t xml:space="preserve">POLIVITAMINICO SOL.INJ. COMPOSICAO P/ML: VIT A 1.000 UI, VIT D 1200UI, VIT B2 0,5MG, VIT C 50MG, NICOTINAMIDA 10 MG, VIT B6 1,5 MG, PANTENOL 2,5 MG, VIT E 5MG. AMPOLA 10ML. ACOMPANHA EMBALAGEM SECUNDARIA. </t>
  </si>
  <si>
    <t>Polivitamínico pediátrico</t>
  </si>
  <si>
    <t xml:space="preserve">POLIVITAMINICO SOL.ORAL FRS CTG 20 ML. FORMULADA PARA PACIENTES DE FAIXA ETARIA A PARTIR DE 0-6 MESES. COMPOSICAO POR ML: VIT A:5000 MCG, VIT D:20 MCG, VIT B1:0,8 MG, VIT B2: 1,2 MG, VIT B5: 6,8 MG, VIT B8: 200 MCG, VIT.C: 100MG, VIT E: 10,8 MG. ACOMPANHA EMBALAGEM SECUNDARIA. </t>
  </si>
  <si>
    <t>Polivitamínico pediátrico  (vit A, vit D, vit B1, vit B2, vit B3, vit B6, vit B5, vit B8, vit C, vit E) 20 mL</t>
  </si>
  <si>
    <t>(3000 UI, 900 UI, 2 mg, 1,5 mg, 15 mg, 2 mg, 10 mg, 0,2 mg, 80 mg, 15 mg)/mL</t>
  </si>
  <si>
    <t xml:space="preserve">PREDNISOLONA FOSFATO SODICO 3 MG/ML SOLUCAO ORAL. FRASCO 60ML + PIPETA DOSADORA. ACOMPANHA EMBALAGEM SECUNDARIA.  </t>
  </si>
  <si>
    <t>Prednisolona</t>
  </si>
  <si>
    <t xml:space="preserve">PREDNISONA 20 MG COMPRIMIDO. . EMBALAGEM HOSPITALAR.  </t>
  </si>
  <si>
    <t>Prednisona</t>
  </si>
  <si>
    <t xml:space="preserve">PREDNISONA 5 MG COMPRIMIDO EMBALAGEM HOSPITALAR.  </t>
  </si>
  <si>
    <t xml:space="preserve">PRILOCAINA CLORIDRATO 30 MG/ML + FELIPRESSINA 0,03 UI/ML SOL.INJ.TUBETE 1,8 ML. ACOMPANHA EMBALAGEM SECUNDARIA. </t>
  </si>
  <si>
    <t>tubete</t>
  </si>
  <si>
    <t>Prilocaína + Felipressina</t>
  </si>
  <si>
    <t>(30 mg+ 0,03 UI)/mL</t>
  </si>
  <si>
    <t xml:space="preserve">PROGESTERONA MICRONIZADA 100 MG CAPSULA. CAIXA C/ 30 CAPS. ACOMPANHA EMBALAGEM SECUNDARIA.  </t>
  </si>
  <si>
    <t>Progesterona micronizada</t>
  </si>
  <si>
    <t xml:space="preserve">PROMETAZINA 25 MG/ML SOL.INJETAVEL. AMPOLA 2 ML. ACOMPANHA EMBALAGEM SECUNDARIA. </t>
  </si>
  <si>
    <t>1 25 40 50</t>
  </si>
  <si>
    <t>Prometazina, Cloridrato</t>
  </si>
  <si>
    <t xml:space="preserve">PROMETAZINA COMPRIMIDO 25 MG ACOMPANHA EMBALAGEM SECUNDARIA. </t>
  </si>
  <si>
    <t xml:space="preserve">PROPOFOL 10 MG/ML EMULSAO INJETAVEL.AMPOLA 20 ML. ACOMPANHA EMBALAGEM SECUNDARIA. PORT.344/98.  </t>
  </si>
  <si>
    <t>50/5</t>
  </si>
  <si>
    <t>Propofol</t>
  </si>
  <si>
    <t>emulsão injetável</t>
  </si>
  <si>
    <t xml:space="preserve">PROPRANOLOL 5 MG/ML SUSPENSAO ORAL. FRASCO 50ML. ESPECIALMENTE MANIPULADO. </t>
  </si>
  <si>
    <t xml:space="preserve">Propranolol </t>
  </si>
  <si>
    <t xml:space="preserve">PROPRANOLOL CLORIDRATO 40 MG COMPRIMIDO. . EMBALAGEM HOSPITALAR. </t>
  </si>
  <si>
    <t>Propranolol, Cloridrato</t>
  </si>
  <si>
    <t xml:space="preserve">PROTAMINA CLORIDRATO 1000 UI/ML SOL.INJETAVEL. AMPOLA 5 ML. ACOMPANHA EMBALAGEM SECUNDARIA.  </t>
  </si>
  <si>
    <t>Protamina, Cloridrato</t>
  </si>
  <si>
    <t>1000 UI/mL</t>
  </si>
  <si>
    <t>PROXIMETACAINA CLORIDRATO 0,5% SOLUCAO OFTALMICA ESTERIL.FRASCO 5ML. ACOMPANHA EMBALAGEM SECUNDARIA.</t>
  </si>
  <si>
    <t>Proximetacaína</t>
  </si>
  <si>
    <t>0,5 %</t>
  </si>
  <si>
    <t>RACECADOTRILA 9MG POTE COM 30 CAPSULAS. ESPECIALMENTE MANIPULADO.</t>
  </si>
  <si>
    <t>Racecadotrila 9mg</t>
  </si>
  <si>
    <t>9 mg</t>
  </si>
  <si>
    <t xml:space="preserve">REMIFENTANIL CLORIDRATO 2 MG PO P/SOL.INJETAVEL. F/A 5 ML. ACOMPANHA EMBALAGEM SECUNDARIA. PORT.344/98.  </t>
  </si>
  <si>
    <t>Remifentanil</t>
  </si>
  <si>
    <t xml:space="preserve">RETINOL PALMITATO (VITAMINA A) 4.000 UI/ML SOL.ORAL.FRASCO 25ML. ESPECIALMENTE MANIPULADO. </t>
  </si>
  <si>
    <t>Retinol Palmitato (Vitamina A) 25mL</t>
  </si>
  <si>
    <t>4.000 Ui/mL</t>
  </si>
  <si>
    <t xml:space="preserve">RIFAMPICINA 300 MG CAPSULAS. . ACOMPANHA EMBALAGEM SECUNDARIA.  </t>
  </si>
  <si>
    <t>Rifampicina</t>
  </si>
  <si>
    <t xml:space="preserve">RISPERIDONA 1 MG COMPRIMIDO ACOMPANHA EMBALAGEM SECUNDARIA. PORT.344/98.  </t>
  </si>
  <si>
    <t>Risperidona</t>
  </si>
  <si>
    <t>1 mg</t>
  </si>
  <si>
    <t xml:space="preserve">ROCURONIO BROMETO 10 MG/ML.SOL INJETAVEL. F/A 5ML ACOMPANHA EMBALAGEM SECUNDARIA.  </t>
  </si>
  <si>
    <t>Rocurônio, Brometo</t>
  </si>
  <si>
    <t xml:space="preserve">ROPIVACAINA CLORIDRATO 2 MG/ML (0,2%) SOL.INJ. AMPOLA 20 ML. ACOMPANHA EMBALAGEM SECUNDARIA. </t>
  </si>
  <si>
    <t>Ropivacaína, Cloridrato</t>
  </si>
  <si>
    <t>SABONETE LIQUIDO INFANTIL FORMULAÇÃO SUAVE. CARACTERISTICAS:TRANSPARENTE, HIPOALERGENICO. FRAGRÂNCIA SUAVE,SEM CORANTES, COM GLICERINA VEGETAL PURA. FRASCO 250 ML.</t>
  </si>
  <si>
    <t>Sabonete Líquido Infantil (hipoalergênico - sem essência e sem corantes)</t>
  </si>
  <si>
    <t>SACARATO DE HIDRÓXIDO FERRICO 100 MG/5 ML (EQUIVALENTE A 20 MG DE FERRO III/ML) AMPOLA 5 ML</t>
  </si>
  <si>
    <t>Sacarato de Hidróxido Férrico</t>
  </si>
  <si>
    <t>100 mg / 5 mL</t>
  </si>
  <si>
    <t xml:space="preserve">SAIS P/REIDRATACAO ORAL PO.COMPOSICAO POR G: NACL 0,125 G/ KCL 0,050 G/ CIT.NA 0,10 G/ GLICOSE 0,72 G. FORMULACAO OMS. ENVELOPE COM 27,9 G. ACOMPANHA EMBALAGEM SECUNDARIA.  </t>
  </si>
  <si>
    <t>Sais p/ reidratação oral (NaCL, KCL, Cit. Na, Glicose) 27,9 g</t>
  </si>
  <si>
    <t>(0,125 g,  0,050 g, 0,10 g, 0,72 g)/g</t>
  </si>
  <si>
    <t xml:space="preserve">pó para solução oral envelope </t>
  </si>
  <si>
    <t xml:space="preserve">SALBUTAMOL  0,4 MG/ML XAROPE frasco 120 mL ACOMPANHA EMBALAGEM SECUNDARIA. </t>
  </si>
  <si>
    <t>Salbutamol</t>
  </si>
  <si>
    <t xml:space="preserve">SALBUTAMOL SULFATO 0,5 MG/ML SOL.INJETAVEL. AMPOLA DE 1ML. EMBALAGEM HOSPITALAR. </t>
  </si>
  <si>
    <t>Salbutamol, sulfato</t>
  </si>
  <si>
    <t xml:space="preserve">SALBUTAMOL SULFATO 100 MCG/DOSE SUSP.SOB A FORMA DE AEROSSOL (SPRAY ORAL). FRASCO 200 DOSES. ACOMPANHA ESPACADOR ORAL E EMBALAGEM SECUNDARIA.  </t>
  </si>
  <si>
    <t>100 mcg/dose</t>
  </si>
  <si>
    <t xml:space="preserve">SALBUTAMOL SULFATO 5 MG/ML SOLUCAO (GOTAS NEBULIZACAO). FR 10ML. ACOMPANHA EMBALAGEM SECUNDARIA. </t>
  </si>
  <si>
    <t xml:space="preserve">SALMETEROL XINAFOATO 25 MCG/JATO + PROPIONATO DE FLUTICASONA 125 MCG/JATO.SUSPENSÃO,AEROSSOL (SPRAY ORAL).FRASCO COM 120 DOSES. ACOMPANHA EMBALAGEM SECUNDARIA.  </t>
  </si>
  <si>
    <t>Salmeterol + Fluticasona</t>
  </si>
  <si>
    <t>(25 + 125) mcg/dose</t>
  </si>
  <si>
    <t xml:space="preserve">SELANTE CIRÚRGICO DE FIBRINOGÊNIO HUMANO ASSOCIADO A APROTININA, TROMBINA, FATOR XIII E CLORETO DE CALCIO. SERINGA P/PREENCHIMENTO CAPACIDADE 4ML + DISPOSITIVO COMPLETO DE APLICAÇÃO. ACOMPANHA EMBALAGEM SECUNDARIA. </t>
  </si>
  <si>
    <t>Fibrinogênio, Aprotinina e Trombina (selante)</t>
  </si>
  <si>
    <t>PADRONIZADO HFL 2ML - CATMAT 459064</t>
  </si>
  <si>
    <t xml:space="preserve">SEVOFLURANO SOLUCAO INALATORIA. FRASCO 100 ML. ACOMPANHA EMBALAGEM SECUNDARIA. PORT.344/98. </t>
  </si>
  <si>
    <t>Sevoflurano</t>
  </si>
  <si>
    <t>100mL</t>
  </si>
  <si>
    <t xml:space="preserve">SINVASTATINA 20 MG COMPRIMIDO. . ACOMPANHA EMBALAGEM SECUNDARIA.  </t>
  </si>
  <si>
    <t>Sinvastatina</t>
  </si>
  <si>
    <t xml:space="preserve">SOLUCAO DE CITRATO DE SILDENAFILA 2MG/ML FRASCO 50ML.ISENTO DE CORANTES, E ACUCARES. ESPECIALMENTE MANIPULADO. </t>
  </si>
  <si>
    <t xml:space="preserve">Sildenafila </t>
  </si>
  <si>
    <t>SOLUCAO DE JOULIE 30MG/5ML.SOLUCAO ORAL. FR 50ML. FOSFATO DE SODIO DIBASICO HEPTAHIDRATADO 136G/L + ACIDO FOSFORICO(85%)58,5G/L.ESPECIALMENTE MANIPULADA. :</t>
  </si>
  <si>
    <t xml:space="preserve">Solucao de Joulie </t>
  </si>
  <si>
    <t>30 mg/5mL</t>
  </si>
  <si>
    <t xml:space="preserve">SOLUCAO DE SCHILLER (COMPOSICAO: IODO 2% + IODETO DE POTASSIO 4%). SOLUCAO AQUOSA TOPICA FRASCO DE VIDRO ÂMBAR 100ML. ESPECIALMENTE MANIPULADO. </t>
  </si>
  <si>
    <t>Solucao de Schiller (Iodo + Iodeto De Potassio)</t>
  </si>
  <si>
    <t>2% + 4%</t>
  </si>
  <si>
    <t>Solucao Aquosa Topica</t>
  </si>
  <si>
    <t>SOLUÇÃO ENZIMÁTICA EM ESPUMA, COMPOSTA POR ENZIMAS AMILASE, LIPASE E PROTEASE, ASSOCIADO AO ÁLCOOL ISOPROPÍLICO, PH NEUTRO, TENSO ATIVO NÃO IÔNICO, FINALIDADE DE EVITAR A ADERÊNCIA DE MATÉRIA ORGÂNICA E UNIDADE FORMADORA DE BIOFILME EM INSTRUMENTAIS E ARTIGOS MÉDICO-HOSPITALARES QUE SERÃO ENCAMINHADOS PARA DESCONTAMINAÇÃO (LIMPEZA). A EMBALAGEM DEVE APRESENTAR DISPOSITIVO PARA INJETAR O PRODUTO EM ARTIGOS CANULADOS (E ARTIGOS COM LÚMEM INFERIOR A 05 MM). APRESENTAÇÃO EM FRASCOS DE 300 A 650 ML.</t>
  </si>
  <si>
    <t>SOLUÇÃO ENZIMÁTICA EM ESPUMA</t>
  </si>
  <si>
    <t>300-600 mL</t>
  </si>
  <si>
    <t>liquido</t>
  </si>
  <si>
    <t xml:space="preserve">SORBITOL+MANITOL SOLUCAO ESTERIL E APIROGENICA. SISTEMA FECHADO FRASCO RIGIDO OU FLEXIVEL 1 LITRO.ACOMPANHA EMBALAGEM SECUNDARIA.  </t>
  </si>
  <si>
    <t>Sorbitol + Manitol</t>
  </si>
  <si>
    <t>(27+5,4) mg/mL</t>
  </si>
  <si>
    <t xml:space="preserve">SUCCINILCOLINA (SUXAMETONIO) CLORETO 20 MG/ML SOLUCAO INJETAVEL. F/A DE 5 ML. ACOMPANHA EMBALAGEM SECUNDARIA.  </t>
  </si>
  <si>
    <t>Suxametônio, Cloreto (Succinilcolina)</t>
  </si>
  <si>
    <t xml:space="preserve">SUGAMADEX SODICO 100 MG/ML SOLUÇÃO INJETÁVEL. F/A 2ML. ACOMPANHA EMBALAGEM SECUNDÁRIA. </t>
  </si>
  <si>
    <t>Sugamadex, Sódico</t>
  </si>
  <si>
    <t xml:space="preserve">SULFADIAZINA 500 MG COMPRIMIDO ACOMPANHA EMBALAGEM SECUNDARIA.  </t>
  </si>
  <si>
    <t>Sulfadiazina</t>
  </si>
  <si>
    <t xml:space="preserve">SULFADIAZINA 50MG/ML. CONTENDO EM SUA COMPOSIÇÃO AROMATIZANTE E EDULCORANTE. SUSPENSAO ORAL. FRASCO 50 ML. ESPECIALMENTE MANIPULADO. </t>
  </si>
  <si>
    <t xml:space="preserve">SULFADIAZINA DE PRATA 1% CREME. BISNAGA 50 G. ACOMPANHA EMBALAGEM SECUNDARIA.  </t>
  </si>
  <si>
    <t>Sulfadiazina de Prata</t>
  </si>
  <si>
    <t xml:space="preserve">SULFAMETOXAZOL 200 MG/5 ML + TRIMETOPRIMA 40 MG/5 ML SUSPENSAO ORAL. FRASCO 100ML. ACOMPANHA COPO MEDIDA E EMBALAGEM SECUNDµRIA.  </t>
  </si>
  <si>
    <t>Sulfametozaxol + Trimetoprima</t>
  </si>
  <si>
    <t>(40 + 8)  mg/mL</t>
  </si>
  <si>
    <t xml:space="preserve">SULFAMETOXAZOL 400 MG + TRIMETOPRIMA 80 MG COMPRIMIDO ACOMPANHA EMBALAGEM SECUNDARIA.  </t>
  </si>
  <si>
    <t>Sulfametoxazol + Trimetoprima</t>
  </si>
  <si>
    <t>(400 + 80) mg</t>
  </si>
  <si>
    <t xml:space="preserve">SULFAMETOXAZOL 400 MG/5 ML + TRIMETOPRIMA 80 MG/5 ML SOL.INJETAVEL. AMPOLA AMBAR 5 ML. ACOMPANHA EMBALAGEM SECUNDARIA.  </t>
  </si>
  <si>
    <t>50 100</t>
  </si>
  <si>
    <t>(80 + 16) mg/mL</t>
  </si>
  <si>
    <t xml:space="preserve">SULFATO DE BARIO SUSPENSAO ORAL (100%) 1000 MG/ML. POTE COM 150 ML.  </t>
  </si>
  <si>
    <t>Sulfato de Bário</t>
  </si>
  <si>
    <t>1000 mg/mL</t>
  </si>
  <si>
    <t>PADRONIZADO HFL  - CATMAT 356170</t>
  </si>
  <si>
    <t xml:space="preserve">SULFATO DE MAGNESIO 50% (4 MEQ/ML) SOL.INJETAVEL. AMPOLA 10 ML. EMBALAGEM HOSPITALAR. </t>
  </si>
  <si>
    <t>Sulfato de Magnésio</t>
  </si>
  <si>
    <t>50% (4 mEqg/mL)</t>
  </si>
  <si>
    <t xml:space="preserve">SULFATO DE ZINCO HEPTAHIDRATADO 10% SOLUCAO ORAL. FRASCO 50 ML. ESPECIALMENTE MANIPULADO  </t>
  </si>
  <si>
    <t>Sulfato De Zinco Heptahidratado  50 mL</t>
  </si>
  <si>
    <t>excluir</t>
  </si>
  <si>
    <t xml:space="preserve">SULFATO DE ZINCO HEPTAHIDRATADO 10% SOLUCAO ORAL. FRASCO CONTA GOTAS  C/ 5 ML. ESPECIALMENTE MANIPULADO. </t>
  </si>
  <si>
    <t>Sulfato De Zinco Heptahidratado 5 mL</t>
  </si>
  <si>
    <t xml:space="preserve">SULFATO FERROSO 25 MG FE ELEMENTAR/ML. SOL.ORAL (GOTAS). FRASCO OPACO 30 ML CONTA-GOTAS OU BICO DOSADOR. ACOMPANHA EMBALAGEM SECUNDARIA.  </t>
  </si>
  <si>
    <t>Sulfato Ferroso</t>
  </si>
  <si>
    <t>125 mg/mL (25 mg/mL - Fe elementar)</t>
  </si>
  <si>
    <t xml:space="preserve">SULFATO FERROSO 40MG (FERRO ELEMENTAR) COMPRIMIDO REVESTIDO . ACOMPANHA EMBALAGEM SECUNDARIA.  </t>
  </si>
  <si>
    <t>40 mg - Fe elementar</t>
  </si>
  <si>
    <t>SURFACTANTE PULMONAR DE ORIGEM ANIMAL(FRACAO FOSFOLIPIDICA DE PULMOES BOVINOS) CONCENTRAÇÃO DE 25 mg/mL. Frasco de 4 mL (BERACTANTO)</t>
  </si>
  <si>
    <t>Surfactante Pulmonar de Origem Animal (bovino)</t>
  </si>
  <si>
    <t>suspensão intratraqueal e intrabronquial</t>
  </si>
  <si>
    <t>SURFACTANTE PULMONAR DE ORIGEM ANIMAL(FRACAO FOSFOLIPIDICA DE PULMOES PORCINOS) CONCENTRAÇÃO DE 80 MG/ML. Frasco de 3 mL (ALFA PORACTANTO)</t>
  </si>
  <si>
    <t>Surfactante Pulmonar de Origem Animal (porcino)</t>
  </si>
  <si>
    <t>80 mg/mL</t>
  </si>
  <si>
    <t xml:space="preserve">TACROLIMO 0,3 G/G POMADA (0,03%). BISNAGA 10 G. ACOMPANHA EMBALAGEM SECUNDARIA. </t>
  </si>
  <si>
    <t>Tacrolimo</t>
  </si>
  <si>
    <t xml:space="preserve">TAMOXIFENO CITRATO 20 MG COMPRIMIDO ACOMPANHA EMBALAGEM SECUNDARIA.  </t>
  </si>
  <si>
    <t>Tamoxifeno, Citrato</t>
  </si>
  <si>
    <t>TAUROLIDINA 2% SOLUÇÃO ANTICOAGULANTE ASSOC. A CITRATO 4% AMPOLA 3 mL</t>
  </si>
  <si>
    <t>Taurolidina + citrato</t>
  </si>
  <si>
    <t xml:space="preserve">TEICOPLANINA 400 MG PO LIOFILIZADO P/SOLUCAO INJETAVEL. ACOMPANHA DILUENTE PROPRIO E EMBALAGEM SECUNDARIA.  </t>
  </si>
  <si>
    <t>25/50</t>
  </si>
  <si>
    <t>Teicoplanina</t>
  </si>
  <si>
    <t xml:space="preserve">TENOXICAM 20 MG COMPRIMIDO. . ACOMPANHA EMBALAGEM SECUNDARIA.  </t>
  </si>
  <si>
    <t>Tenoxicam</t>
  </si>
  <si>
    <t xml:space="preserve">TENOXICAM 20 MG PO LIOF P/SOL.INJETAVEL. F/A. ACOMPANHA DILUENTE PROPRIO 2 ML E EMBALAGEM SECUNDARIA.  </t>
  </si>
  <si>
    <t>5 50</t>
  </si>
  <si>
    <t xml:space="preserve">TIAMINA CLORIDRATO 100MG/ML SOLUCAO ORAL. FRASCO 60ML. VEICULO SEM CORANTES E SEM ACUCARES. FORMULA ESPECIALMENTE MANIPULADA. </t>
  </si>
  <si>
    <t>Tiamina</t>
  </si>
  <si>
    <t xml:space="preserve">TIGECICLINA 50 MG PO LIOF. P/SOL.INJETAVEL F/A ACOMPANHA DILUENTE PROPRIO E EMBALAGEM SECUNDARIA.  </t>
  </si>
  <si>
    <t>Tigeciclina</t>
  </si>
  <si>
    <t xml:space="preserve">TIOPENTAL 500 MG PO P/SOL.INJETAVEL . F/A ACOMPANHA EMBALAGEM SECUNDARIA. PORT.344/98  </t>
  </si>
  <si>
    <t>Tiopental Sódico</t>
  </si>
  <si>
    <t>PADRONIZADO HFL DE 1G - CATMAT 278261</t>
  </si>
  <si>
    <t xml:space="preserve">TOBRAMICINA 3 MG/ML SOL.OFTALMICA. FRASCO 5 ML. ACOMPANHA EMBALAGEM SECUNDARIA.  </t>
  </si>
  <si>
    <t>Tobramicina</t>
  </si>
  <si>
    <t xml:space="preserve">TOBRAMICINA 50 MG/ML SOL. INJETAVEL. AMP 1,5ML. ACOMPANHA EMBALAGEM SECUNDARIA.  </t>
  </si>
  <si>
    <t>10 20 30 40</t>
  </si>
  <si>
    <t xml:space="preserve">TOPIRAMATO 25 MG COMPRIMIDO REVESTIDO ACOMPANHA EMBALAGEM SECUNDARIA. PORT.344/98. </t>
  </si>
  <si>
    <t>Topiramato</t>
  </si>
  <si>
    <t xml:space="preserve">TOPIRAMATO 50 MG COMPRIMIDO REVESTIDO ACOMPANHA EMBALAGEM SECUNDARIA. PORT.344/98.  </t>
  </si>
  <si>
    <t xml:space="preserve">Toxina Botulínica Tipo A  100UI  </t>
  </si>
  <si>
    <t>Toxina Botulínica Tipo A</t>
  </si>
  <si>
    <t>100 UI</t>
  </si>
  <si>
    <t xml:space="preserve">TRAMADOL CLORIDRATO 50 MG CAPSULA. . ACOMPANHA EMBALAGEM SECUND RIA. PORT.344/98.  </t>
  </si>
  <si>
    <t>90/500</t>
  </si>
  <si>
    <t>Tramadol</t>
  </si>
  <si>
    <t xml:space="preserve">TRAMADOL CLORIDRATO 50 MG/ML SOL.INJETAVEL. AMPOLA 1 ML. ACOMPANHA EMBALAGEM SECUNDARIA. PORT.344/98.  </t>
  </si>
  <si>
    <t xml:space="preserve">TRIANCINOLONA ACETONIDO 20 MG/ML SUSPENSAO INJETAVEL. AMPOLA 1 ML. USO I.M. ACOMPANHA EMBALAGEM SECUNDARIA.  </t>
  </si>
  <si>
    <t>Triancinolona ACETONIDO  especialmente manipulado</t>
  </si>
  <si>
    <t xml:space="preserve">TROPICAMIDA 1% (10 MG/ML) SOL. OFTALMICA.FR 5 ML. ACOMPANHA EMBALAGEM SECUNDARIA.  </t>
  </si>
  <si>
    <t>Tropicamida</t>
  </si>
  <si>
    <t xml:space="preserve">VALPROATO DE SODIO 250 MG (ACIDO VALPROICO).  ACOMPANHA EMBALAGEM SECUNDARIA. PORT.344/98.  </t>
  </si>
  <si>
    <t>Valproato de Sódio</t>
  </si>
  <si>
    <t xml:space="preserve">VALPROATO DE SODIO 250 MG/5 ML XAROPE. FR 100 ML. ACOMPANHA EMBALAGEM SECUNDARIA.PORT.344/98. </t>
  </si>
  <si>
    <t>250 mg/5mL</t>
  </si>
  <si>
    <t xml:space="preserve">VANCOMICINA CLORIDRATO 500 MG PO P/SOL.INJETAVEL. F/A. ACOMPANHA EMBALAGEM SECUNDARIA.  </t>
  </si>
  <si>
    <t>Vancomicina, Cloridrato</t>
  </si>
  <si>
    <t xml:space="preserve">VARFARINA 5 MG COMPRIMIDO. CARTELA/BLISTER. ACOMPANHA EMBALAGEM SECUNDARIA.  </t>
  </si>
  <si>
    <t>Varfarina Sódica</t>
  </si>
  <si>
    <t xml:space="preserve">VASOPRESSINA 20 UI/ML (H.A.D.) SOL.INJETAVEL. AMPOLA 1 ML. ACOMPANHA EMBALAGEM SECUNDARIA.  </t>
  </si>
  <si>
    <t>Vasopressina</t>
  </si>
  <si>
    <t>20 UI/mL</t>
  </si>
  <si>
    <t xml:space="preserve">VIGABATRINA 500 MG COMPRIMIDO. ACOMPANHA EMBALGEM SECUNDARIA. PORT.344/98  </t>
  </si>
  <si>
    <t>Vigabatrina</t>
  </si>
  <si>
    <t xml:space="preserve">VITAMINA E 15 UI/ML FRASCO 50 ML ESPECIALMENTE MANIPULADO. </t>
  </si>
  <si>
    <t xml:space="preserve">Alfa Tocoferol (Vitamina E) 50 mL </t>
  </si>
  <si>
    <t>15 Ui/mL</t>
  </si>
  <si>
    <t xml:space="preserve">VORICONAZOL 200 MG COMPRIMIDO ACOMPANHA EMBALAGEM SECUNDARIA. </t>
  </si>
  <si>
    <t>Voriconazol</t>
  </si>
  <si>
    <t xml:space="preserve">VORICONAZOL 200 MG PO P/SOL.INJETAVEL. F/A ACOMPANHA DILUENTE PROPRIO E EMBALAGEM SECUNDARIA.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</si>
</sst>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dd/mm/yy;@"/>
    <numFmt numFmtId="166" formatCode="#,000"/>
    <numFmt numFmtId="167" formatCode="&quot;R$&quot;\ #,##0.000"/>
    <numFmt numFmtId="168" formatCode="0.0%"/>
    <numFmt numFmtId="169" formatCode="&quot;R$&quot;\ #,##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0"/>
      <name val="Calibri"/>
      <scheme val="minor"/>
    </font>
    <font>
      <sz val="10"/>
      <name val="Calibri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96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0" xfId="0" applyNumberFormat="1" applyFont="1" applyAlignment="1">
      <alignment vertical="center" wrapText="1"/>
    </xf>
    <xf numFmtId="2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43" fontId="5" fillId="0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164" fontId="5" fillId="0" borderId="0" xfId="3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 wrapText="1"/>
    </xf>
    <xf numFmtId="167" fontId="5" fillId="0" borderId="0" xfId="3" applyNumberFormat="1" applyFont="1" applyAlignment="1">
      <alignment horizontal="center" vertical="center"/>
    </xf>
    <xf numFmtId="9" fontId="5" fillId="0" borderId="0" xfId="0" applyNumberFormat="1" applyFont="1" applyAlignment="1">
      <alignment horizontal="left" vertical="center" wrapText="1"/>
    </xf>
    <xf numFmtId="167" fontId="5" fillId="0" borderId="0" xfId="4" applyNumberFormat="1" applyFont="1" applyAlignment="1">
      <alignment horizontal="center" vertical="center"/>
    </xf>
    <xf numFmtId="43" fontId="13" fillId="0" borderId="0" xfId="1" applyFont="1" applyFill="1" applyBorder="1" applyAlignment="1">
      <alignment horizontal="center" vertical="center" wrapText="1"/>
    </xf>
    <xf numFmtId="164" fontId="5" fillId="0" borderId="0" xfId="4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 wrapText="1"/>
    </xf>
    <xf numFmtId="164" fontId="5" fillId="0" borderId="0" xfId="5" applyNumberFormat="1" applyFont="1" applyAlignment="1">
      <alignment horizontal="center" vertical="center"/>
    </xf>
    <xf numFmtId="167" fontId="5" fillId="0" borderId="0" xfId="5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7" fontId="5" fillId="0" borderId="0" xfId="2" applyNumberFormat="1" applyFont="1" applyFill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 wrapText="1"/>
    </xf>
    <xf numFmtId="164" fontId="5" fillId="0" borderId="0" xfId="6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4" fontId="5" fillId="0" borderId="0" xfId="7" applyNumberFormat="1" applyFont="1" applyAlignment="1">
      <alignment horizontal="center" vertical="center"/>
    </xf>
    <xf numFmtId="167" fontId="5" fillId="0" borderId="0" xfId="8" applyNumberFormat="1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14" fontId="5" fillId="0" borderId="0" xfId="0" applyNumberFormat="1" applyFont="1" applyAlignment="1">
      <alignment horizontal="center" vertical="center"/>
    </xf>
    <xf numFmtId="164" fontId="5" fillId="0" borderId="0" xfId="9" applyNumberFormat="1" applyFont="1" applyAlignment="1">
      <alignment horizontal="center" vertical="center"/>
    </xf>
    <xf numFmtId="17" fontId="5" fillId="0" borderId="0" xfId="0" applyNumberFormat="1" applyFont="1" applyAlignment="1">
      <alignment horizontal="center" wrapText="1"/>
    </xf>
    <xf numFmtId="167" fontId="5" fillId="0" borderId="0" xfId="10" applyNumberFormat="1" applyFont="1" applyAlignment="1">
      <alignment horizontal="center" vertical="center"/>
    </xf>
    <xf numFmtId="10" fontId="5" fillId="0" borderId="0" xfId="0" applyNumberFormat="1" applyFont="1" applyAlignment="1">
      <alignment horizontal="left" vertical="center" wrapText="1"/>
    </xf>
    <xf numFmtId="167" fontId="5" fillId="0" borderId="0" xfId="11" applyNumberFormat="1" applyFont="1" applyAlignment="1">
      <alignment horizontal="center" vertical="center"/>
    </xf>
    <xf numFmtId="168" fontId="5" fillId="0" borderId="0" xfId="0" applyNumberFormat="1" applyFont="1" applyAlignment="1">
      <alignment horizontal="left" vertical="center" wrapText="1"/>
    </xf>
    <xf numFmtId="3" fontId="5" fillId="0" borderId="0" xfId="0" applyNumberFormat="1" applyFont="1" applyAlignment="1">
      <alignment horizontal="left" vertical="center" wrapText="1"/>
    </xf>
    <xf numFmtId="167" fontId="5" fillId="0" borderId="0" xfId="12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64" fontId="5" fillId="0" borderId="0" xfId="8" applyNumberFormat="1" applyFont="1" applyAlignment="1">
      <alignment horizontal="center" vertical="center"/>
    </xf>
    <xf numFmtId="167" fontId="5" fillId="0" borderId="0" xfId="13" applyNumberFormat="1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4" fontId="5" fillId="0" borderId="0" xfId="14" applyNumberFormat="1" applyFont="1" applyAlignment="1">
      <alignment horizontal="center" vertical="center"/>
    </xf>
    <xf numFmtId="164" fontId="5" fillId="0" borderId="0" xfId="15" applyNumberFormat="1" applyFont="1" applyAlignment="1">
      <alignment horizontal="center" vertical="center"/>
    </xf>
    <xf numFmtId="164" fontId="5" fillId="0" borderId="0" xfId="16" applyNumberFormat="1" applyFont="1" applyAlignment="1">
      <alignment horizontal="center" vertical="center"/>
    </xf>
    <xf numFmtId="164" fontId="5" fillId="0" borderId="0" xfId="17" applyNumberFormat="1" applyFont="1" applyAlignment="1">
      <alignment horizontal="center" vertical="center"/>
    </xf>
    <xf numFmtId="169" fontId="5" fillId="0" borderId="0" xfId="0" applyNumberFormat="1" applyFont="1" applyAlignment="1">
      <alignment horizontal="center" vertical="center" wrapText="1"/>
    </xf>
    <xf numFmtId="167" fontId="5" fillId="0" borderId="0" xfId="16" applyNumberFormat="1" applyFont="1" applyAlignment="1">
      <alignment horizontal="center" vertical="center"/>
    </xf>
    <xf numFmtId="167" fontId="5" fillId="0" borderId="0" xfId="18" applyNumberFormat="1" applyFont="1" applyAlignment="1">
      <alignment horizontal="center" vertical="center" wrapText="1"/>
    </xf>
    <xf numFmtId="167" fontId="5" fillId="0" borderId="0" xfId="7" applyNumberFormat="1" applyFont="1" applyAlignment="1">
      <alignment horizontal="center" vertical="center"/>
    </xf>
    <xf numFmtId="17" fontId="5" fillId="0" borderId="0" xfId="0" applyNumberFormat="1" applyFont="1" applyAlignment="1">
      <alignment horizontal="center" vertical="center" wrapText="1"/>
    </xf>
    <xf numFmtId="167" fontId="5" fillId="0" borderId="0" xfId="19" applyNumberFormat="1" applyFont="1" applyAlignment="1">
      <alignment horizontal="center" vertical="center"/>
    </xf>
    <xf numFmtId="164" fontId="5" fillId="0" borderId="0" xfId="12" applyNumberFormat="1" applyFont="1" applyAlignment="1">
      <alignment horizontal="center" vertical="center" wrapText="1"/>
    </xf>
    <xf numFmtId="167" fontId="5" fillId="0" borderId="0" xfId="15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7" fontId="5" fillId="0" borderId="0" xfId="20" applyNumberFormat="1" applyFont="1" applyAlignment="1">
      <alignment horizontal="center" vertical="center"/>
    </xf>
    <xf numFmtId="167" fontId="5" fillId="0" borderId="0" xfId="12" applyNumberFormat="1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3" fontId="15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</cellXfs>
  <cellStyles count="21">
    <cellStyle name="Moeda" xfId="2" builtinId="4"/>
    <cellStyle name="Normal" xfId="0" builtinId="0"/>
    <cellStyle name="Normal 10" xfId="14" xr:uid="{FB84A88F-B98B-48AC-9B19-41259A8986BB}"/>
    <cellStyle name="Normal 11" xfId="7" xr:uid="{EC685E12-7C66-4B06-90E8-77EEA3807464}"/>
    <cellStyle name="Normal 12" xfId="13" xr:uid="{5279CFAE-D496-40D5-9B96-B43DB20E0C80}"/>
    <cellStyle name="Normal 13" xfId="6" xr:uid="{DCE3D5C8-A4B7-4125-9F55-C93B10C76F73}"/>
    <cellStyle name="Normal 14" xfId="9" xr:uid="{9718E3C3-2BEC-489B-8F31-1AF8825B596F}"/>
    <cellStyle name="Normal 17" xfId="4" xr:uid="{C3531CA0-85E2-4ABE-B879-D6DA543E250A}"/>
    <cellStyle name="Normal 19" xfId="19" xr:uid="{8E0422C0-2836-49F3-932B-B329FE76538D}"/>
    <cellStyle name="Normal 2" xfId="15" xr:uid="{D4E226B4-88EE-427D-8A57-7899D9929675}"/>
    <cellStyle name="Normal 20" xfId="3" xr:uid="{B8E185E3-6F79-4700-9E74-05B66BC8490B}"/>
    <cellStyle name="Normal 21" xfId="18" xr:uid="{03F55C5F-6AD1-48E3-A51F-C2BC835287CB}"/>
    <cellStyle name="Normal 22" xfId="12" xr:uid="{8FA28AAE-2D39-4458-9EF6-615C648F44FA}"/>
    <cellStyle name="Normal 23" xfId="11" xr:uid="{17BDD23B-8EA2-4B5C-913C-11736DD2D191}"/>
    <cellStyle name="Normal 3" xfId="20" xr:uid="{4CAC726A-CC21-4485-88AF-0F505FAC6E46}"/>
    <cellStyle name="Normal 5" xfId="17" xr:uid="{D454D4BB-A2E6-4492-B4E8-ADC0329474B3}"/>
    <cellStyle name="Normal 6" xfId="10" xr:uid="{0F4CB9C8-6EFB-49B7-914F-631A9332E5EF}"/>
    <cellStyle name="Normal 7" xfId="16" xr:uid="{8291B1B7-E3C5-4F48-8C34-3399CFA8D152}"/>
    <cellStyle name="Normal 8" xfId="5" xr:uid="{538C0B12-C5D4-46B6-8A1F-02791A95EF1B}"/>
    <cellStyle name="Normal 9" xfId="8" xr:uid="{10167E85-C271-4DF7-B871-2C5228025425}"/>
    <cellStyle name="Vírgula" xfId="1" builtinId="3"/>
  </cellStyles>
  <dxfs count="49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#,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#,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&quot;R$&quot;\ 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&quot;R$&quot;\ 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&quot;R$&quot;\ 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&quot;R$&quot;\ 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&quot;R$&quot;\ 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6" formatCode="#,000"/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3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63</xdr:col>
      <xdr:colOff>447675</xdr:colOff>
      <xdr:row>14742</xdr:row>
      <xdr:rowOff>66675</xdr:rowOff>
    </xdr:from>
    <xdr:to>
      <xdr:col>67</xdr:col>
      <xdr:colOff>200025</xdr:colOff>
      <xdr:row>14743</xdr:row>
      <xdr:rowOff>114299</xdr:rowOff>
    </xdr:to>
    <xdr:sp macro="" textlink="">
      <xdr:nvSpPr>
        <xdr:cNvPr id="2" name="Picture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DDA5A292-2AC8-436E-8C28-0C6D7EA34C74}"/>
            </a:ext>
          </a:extLst>
        </xdr:cNvPr>
        <xdr:cNvSpPr/>
      </xdr:nvSpPr>
      <xdr:spPr bwMode="auto">
        <a:xfrm>
          <a:off x="8867775" y="2398318800"/>
          <a:ext cx="200025" cy="20954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63</xdr:col>
      <xdr:colOff>447675</xdr:colOff>
      <xdr:row>14742</xdr:row>
      <xdr:rowOff>66675</xdr:rowOff>
    </xdr:from>
    <xdr:to>
      <xdr:col>67</xdr:col>
      <xdr:colOff>200025</xdr:colOff>
      <xdr:row>14743</xdr:row>
      <xdr:rowOff>114299</xdr:rowOff>
    </xdr:to>
    <xdr:sp macro="" textlink="">
      <xdr:nvSpPr>
        <xdr:cNvPr id="3" name="Picture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9EAB5FC6-8226-42E1-A909-587AAB48B3B4}"/>
            </a:ext>
          </a:extLst>
        </xdr:cNvPr>
        <xdr:cNvSpPr/>
      </xdr:nvSpPr>
      <xdr:spPr bwMode="auto">
        <a:xfrm>
          <a:off x="8867775" y="2398318800"/>
          <a:ext cx="200025" cy="20954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63</xdr:col>
      <xdr:colOff>447675</xdr:colOff>
      <xdr:row>14742</xdr:row>
      <xdr:rowOff>66675</xdr:rowOff>
    </xdr:from>
    <xdr:to>
      <xdr:col>67</xdr:col>
      <xdr:colOff>200025</xdr:colOff>
      <xdr:row>14743</xdr:row>
      <xdr:rowOff>114299</xdr:rowOff>
    </xdr:to>
    <xdr:sp macro="" textlink="">
      <xdr:nvSpPr>
        <xdr:cNvPr id="4" name="Picture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AC1C3C61-4423-43E7-BC9B-CF3B6162462A}"/>
            </a:ext>
          </a:extLst>
        </xdr:cNvPr>
        <xdr:cNvSpPr/>
      </xdr:nvSpPr>
      <xdr:spPr bwMode="auto">
        <a:xfrm>
          <a:off x="8867775" y="2398318800"/>
          <a:ext cx="200025" cy="20954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63</xdr:col>
      <xdr:colOff>447675</xdr:colOff>
      <xdr:row>14742</xdr:row>
      <xdr:rowOff>66675</xdr:rowOff>
    </xdr:from>
    <xdr:to>
      <xdr:col>67</xdr:col>
      <xdr:colOff>200025</xdr:colOff>
      <xdr:row>14743</xdr:row>
      <xdr:rowOff>114299</xdr:rowOff>
    </xdr:to>
    <xdr:sp macro="" textlink="">
      <xdr:nvSpPr>
        <xdr:cNvPr id="5" name="Picture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CD7DBE89-3C34-4B0E-A552-35863555B9A7}"/>
            </a:ext>
          </a:extLst>
        </xdr:cNvPr>
        <xdr:cNvSpPr/>
      </xdr:nvSpPr>
      <xdr:spPr bwMode="auto">
        <a:xfrm>
          <a:off x="8867775" y="2398318800"/>
          <a:ext cx="200025" cy="20954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63</xdr:col>
      <xdr:colOff>447675</xdr:colOff>
      <xdr:row>14742</xdr:row>
      <xdr:rowOff>66675</xdr:rowOff>
    </xdr:from>
    <xdr:to>
      <xdr:col>67</xdr:col>
      <xdr:colOff>200025</xdr:colOff>
      <xdr:row>14743</xdr:row>
      <xdr:rowOff>114299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32421880-69A9-4B74-8A13-CD6BCD0F31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7775" y="2398318800"/>
          <a:ext cx="200025" cy="20954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63</xdr:col>
      <xdr:colOff>447675</xdr:colOff>
      <xdr:row>14742</xdr:row>
      <xdr:rowOff>66675</xdr:rowOff>
    </xdr:from>
    <xdr:to>
      <xdr:col>67</xdr:col>
      <xdr:colOff>200025</xdr:colOff>
      <xdr:row>14743</xdr:row>
      <xdr:rowOff>114299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9F28A1FE-785D-4549-9A06-312DBAA521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7775" y="2398318800"/>
          <a:ext cx="200025" cy="20954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63</xdr:col>
      <xdr:colOff>447675</xdr:colOff>
      <xdr:row>14742</xdr:row>
      <xdr:rowOff>66675</xdr:rowOff>
    </xdr:from>
    <xdr:to>
      <xdr:col>67</xdr:col>
      <xdr:colOff>200025</xdr:colOff>
      <xdr:row>14743</xdr:row>
      <xdr:rowOff>114299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5A082110-E6B0-457D-9CE7-FA4DE88AFF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7775" y="2398318800"/>
          <a:ext cx="200025" cy="20954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63</xdr:col>
      <xdr:colOff>447675</xdr:colOff>
      <xdr:row>14742</xdr:row>
      <xdr:rowOff>66675</xdr:rowOff>
    </xdr:from>
    <xdr:to>
      <xdr:col>67</xdr:col>
      <xdr:colOff>200025</xdr:colOff>
      <xdr:row>14743</xdr:row>
      <xdr:rowOff>114299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C41A8550-FDB9-4AAC-B8C5-5C1B5AAEF1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7775" y="2398318800"/>
          <a:ext cx="200025" cy="20954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iocruzbr-my.sharepoint.com/personal/luciana_estal_fiocruz_br/Documents/Back%20up%20FARMACIA/ADMINISTRACAO/PREG&#213;ES%20E%20EMPENHOS%20EM%20ANDAMENTO/Compras%20IFF%20e%20HFL/Comparativo%20grades%20HFL%20e%20IFF%20(1).xlsx" TargetMode="External"/><Relationship Id="rId1" Type="http://schemas.openxmlformats.org/officeDocument/2006/relationships/externalLinkPath" Target="Comparativo%20grades%20HFL%20e%20IFF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RADE IFF"/>
      <sheetName val="GRADE HFL"/>
      <sheetName val="CMM E VALOR"/>
      <sheetName val="GRÁFICO COMPARATIVO"/>
      <sheetName val="GASES MEDICINAIS"/>
    </sheetNames>
    <sheetDataSet>
      <sheetData sheetId="0" refreshError="1"/>
      <sheetData sheetId="1">
        <row r="1">
          <cell r="A1" t="str">
            <v xml:space="preserve">GRADES DE PADRONIZAÇÃO HFL </v>
          </cell>
        </row>
        <row r="3">
          <cell r="A3" t="str">
            <v>CATMAT</v>
          </cell>
          <cell r="B3" t="str">
            <v>Hospub</v>
          </cell>
          <cell r="C3" t="str">
            <v>E-SUS</v>
          </cell>
          <cell r="D3" t="str">
            <v>PDM</v>
          </cell>
          <cell r="E3" t="str">
            <v>Descrição Hospub</v>
          </cell>
          <cell r="F3" t="str">
            <v>Unidade de Fornecimento</v>
          </cell>
          <cell r="G3" t="str">
            <v xml:space="preserve">GRADE COMPRA </v>
          </cell>
          <cell r="H3" t="str">
            <v xml:space="preserve">AVALIAÇÃO DE COMPRA </v>
          </cell>
          <cell r="I3" t="str">
            <v>GRADE COMUM COM IFF</v>
          </cell>
          <cell r="J3" t="str">
            <v>CONSUMO ESTIMADO HFL</v>
          </cell>
          <cell r="K3" t="str">
            <v>CONSUMO MÉDIO MENSAL</v>
          </cell>
        </row>
        <row r="4">
          <cell r="A4" t="str">
            <v>-</v>
          </cell>
          <cell r="B4">
            <v>144</v>
          </cell>
          <cell r="C4" t="str">
            <v>-</v>
          </cell>
          <cell r="D4" t="str">
            <v>-</v>
          </cell>
          <cell r="E4" t="str">
            <v xml:space="preserve">ABACAVIR 300MG                                                                            </v>
          </cell>
          <cell r="F4" t="str">
            <v>CP</v>
          </cell>
          <cell r="G4" t="str">
            <v>HIV</v>
          </cell>
          <cell r="H4" t="str">
            <v>REPASSE SES</v>
          </cell>
          <cell r="I4" t="str">
            <v>NÃO</v>
          </cell>
          <cell r="J4">
            <v>0</v>
          </cell>
          <cell r="K4">
            <v>285</v>
          </cell>
        </row>
        <row r="5">
          <cell r="A5" t="str">
            <v>-</v>
          </cell>
          <cell r="B5">
            <v>771</v>
          </cell>
          <cell r="C5" t="str">
            <v>-</v>
          </cell>
          <cell r="D5" t="str">
            <v>-</v>
          </cell>
          <cell r="E5" t="str">
            <v xml:space="preserve">ABACAVIR SUSP ORAL                      </v>
          </cell>
          <cell r="F5" t="str">
            <v>FR</v>
          </cell>
          <cell r="G5" t="str">
            <v>HIV</v>
          </cell>
          <cell r="H5" t="str">
            <v>REPASSE SES</v>
          </cell>
          <cell r="I5" t="str">
            <v>NÃO</v>
          </cell>
          <cell r="J5">
            <v>0</v>
          </cell>
          <cell r="K5">
            <v>0</v>
          </cell>
        </row>
        <row r="6">
          <cell r="A6" t="str">
            <v>-</v>
          </cell>
          <cell r="B6">
            <v>2272</v>
          </cell>
          <cell r="C6">
            <v>458278</v>
          </cell>
          <cell r="D6" t="str">
            <v>-</v>
          </cell>
          <cell r="E6" t="str">
            <v>ACALABRUTINIBE 100MG</v>
          </cell>
          <cell r="F6" t="str">
            <v>cp</v>
          </cell>
          <cell r="G6" t="str">
            <v>SOB DEMANDA - ONCO</v>
          </cell>
          <cell r="H6" t="str">
            <v xml:space="preserve">SOB DEMANDA </v>
          </cell>
          <cell r="I6" t="str">
            <v>NÃO</v>
          </cell>
          <cell r="J6">
            <v>0</v>
          </cell>
          <cell r="K6">
            <v>0</v>
          </cell>
        </row>
        <row r="7">
          <cell r="A7">
            <v>412776</v>
          </cell>
          <cell r="B7">
            <v>1702</v>
          </cell>
          <cell r="C7">
            <v>412776</v>
          </cell>
          <cell r="D7">
            <v>10976</v>
          </cell>
          <cell r="E7" t="str">
            <v xml:space="preserve">ACETATO DE ABIRATERONA 250MG CAPSULA              </v>
          </cell>
          <cell r="F7" t="str">
            <v>CP</v>
          </cell>
          <cell r="G7" t="str">
            <v>ONCOLÓGICO 1</v>
          </cell>
          <cell r="H7" t="str">
            <v>COMPRA REGULAR</v>
          </cell>
          <cell r="I7" t="str">
            <v>NÃO</v>
          </cell>
          <cell r="J7">
            <v>5760</v>
          </cell>
          <cell r="K7">
            <v>6490</v>
          </cell>
        </row>
        <row r="8">
          <cell r="A8" t="str">
            <v>-</v>
          </cell>
          <cell r="B8">
            <v>982</v>
          </cell>
          <cell r="C8" t="str">
            <v>-</v>
          </cell>
          <cell r="D8" t="str">
            <v>-</v>
          </cell>
          <cell r="E8" t="str">
            <v xml:space="preserve">ACETATO DE FLUDROCORTISONA 0,1MG COMPRIMIDO       </v>
          </cell>
          <cell r="F8" t="str">
            <v>CP</v>
          </cell>
          <cell r="G8" t="str">
            <v>NÃO PADRÃO</v>
          </cell>
          <cell r="H8" t="str">
            <v>NÃO PADRÃO</v>
          </cell>
          <cell r="I8" t="str">
            <v>NÃO</v>
          </cell>
          <cell r="J8">
            <v>0</v>
          </cell>
          <cell r="K8">
            <v>0</v>
          </cell>
        </row>
        <row r="9">
          <cell r="A9" t="str">
            <v>-</v>
          </cell>
          <cell r="B9">
            <v>283</v>
          </cell>
          <cell r="C9" t="str">
            <v>-</v>
          </cell>
          <cell r="D9" t="str">
            <v>-</v>
          </cell>
          <cell r="E9" t="str">
            <v xml:space="preserve">ACETATO DE LEUPROLIDA 22,5MG SERINGA                                                      </v>
          </cell>
          <cell r="F9" t="str">
            <v>SERINGA</v>
          </cell>
          <cell r="G9" t="str">
            <v>NÃO PADRÃO</v>
          </cell>
          <cell r="H9" t="str">
            <v>NÃO PADRÃO</v>
          </cell>
          <cell r="I9" t="str">
            <v>NÃO</v>
          </cell>
          <cell r="J9">
            <v>0</v>
          </cell>
          <cell r="K9">
            <v>0</v>
          </cell>
        </row>
        <row r="10">
          <cell r="A10">
            <v>278283</v>
          </cell>
          <cell r="B10">
            <v>251</v>
          </cell>
          <cell r="C10">
            <v>278283</v>
          </cell>
          <cell r="D10">
            <v>1820</v>
          </cell>
          <cell r="E10" t="str">
            <v xml:space="preserve">ACETAZOLAMIDA 250MG                                                                       </v>
          </cell>
          <cell r="F10" t="str">
            <v>CÁPSULA</v>
          </cell>
          <cell r="G10" t="str">
            <v>OFTALMOLÓGICOS</v>
          </cell>
          <cell r="H10" t="str">
            <v>COMPRA REGULAR</v>
          </cell>
          <cell r="I10">
            <v>278283</v>
          </cell>
          <cell r="J10">
            <v>1700</v>
          </cell>
          <cell r="K10">
            <v>0</v>
          </cell>
        </row>
        <row r="11">
          <cell r="A11" t="str">
            <v>-</v>
          </cell>
          <cell r="B11">
            <v>1749</v>
          </cell>
          <cell r="C11" t="str">
            <v>-</v>
          </cell>
          <cell r="D11" t="str">
            <v>-</v>
          </cell>
          <cell r="E11" t="str">
            <v>ACETILCISTEÍNA 20MG/ML 100MLSOL ORAL FR</v>
          </cell>
          <cell r="F11" t="str">
            <v>FR 100ML</v>
          </cell>
          <cell r="G11" t="str">
            <v>NÃO PADRÃO</v>
          </cell>
          <cell r="H11" t="str">
            <v>NÃO PADRÃO</v>
          </cell>
          <cell r="I11" t="str">
            <v>NÃO</v>
          </cell>
          <cell r="J11">
            <v>0</v>
          </cell>
          <cell r="K11">
            <v>0</v>
          </cell>
        </row>
        <row r="12">
          <cell r="A12">
            <v>268370</v>
          </cell>
          <cell r="B12">
            <v>1</v>
          </cell>
          <cell r="C12">
            <v>268370</v>
          </cell>
          <cell r="D12">
            <v>363</v>
          </cell>
          <cell r="E12" t="str">
            <v xml:space="preserve">ACICLOVIR 200MG                                                                           </v>
          </cell>
          <cell r="F12" t="str">
            <v>CP</v>
          </cell>
          <cell r="G12" t="str">
            <v>ANTIMICROBIANOS 1</v>
          </cell>
          <cell r="H12" t="str">
            <v>COMPRA REGULAR</v>
          </cell>
          <cell r="I12">
            <v>268370</v>
          </cell>
          <cell r="J12">
            <v>280</v>
          </cell>
          <cell r="K12">
            <v>473.33333333333331</v>
          </cell>
        </row>
        <row r="13">
          <cell r="A13">
            <v>268374</v>
          </cell>
          <cell r="B13">
            <v>3</v>
          </cell>
          <cell r="C13">
            <v>268374</v>
          </cell>
          <cell r="D13">
            <v>363</v>
          </cell>
          <cell r="E13" t="str">
            <v xml:space="preserve">ACICLOVIR 250MG INJET                                                                     </v>
          </cell>
          <cell r="F13" t="str">
            <v>F/A</v>
          </cell>
          <cell r="G13" t="str">
            <v>ANTIMICROBIANOS 1</v>
          </cell>
          <cell r="H13" t="str">
            <v>COMPRA REGULAR</v>
          </cell>
          <cell r="I13">
            <v>268374</v>
          </cell>
          <cell r="J13">
            <v>400</v>
          </cell>
          <cell r="K13">
            <v>221.81818181818181</v>
          </cell>
        </row>
        <row r="14">
          <cell r="A14">
            <v>268375</v>
          </cell>
          <cell r="B14">
            <v>2</v>
          </cell>
          <cell r="C14">
            <v>268375</v>
          </cell>
          <cell r="D14">
            <v>363</v>
          </cell>
          <cell r="E14" t="str">
            <v xml:space="preserve">ACICLOVIR CREME 5% 10G                                                                    </v>
          </cell>
          <cell r="F14" t="str">
            <v>BISNAGA 10G</v>
          </cell>
          <cell r="G14" t="str">
            <v>ANTIMICROBIANOS 1</v>
          </cell>
          <cell r="H14" t="str">
            <v>COMPRA REGULAR</v>
          </cell>
          <cell r="I14" t="str">
            <v>NÃO</v>
          </cell>
          <cell r="J14">
            <v>30</v>
          </cell>
          <cell r="K14">
            <v>20.714285714285715</v>
          </cell>
        </row>
        <row r="15">
          <cell r="A15" t="str">
            <v>-</v>
          </cell>
          <cell r="B15">
            <v>1872</v>
          </cell>
          <cell r="C15" t="str">
            <v>285906.1</v>
          </cell>
          <cell r="D15" t="str">
            <v>-</v>
          </cell>
          <cell r="E15" t="str">
            <v>ACIDO ACETICO 2% FR. 1 LT</v>
          </cell>
          <cell r="F15" t="str">
            <v>FR</v>
          </cell>
          <cell r="G15" t="str">
            <v>NÃO PADRÃO</v>
          </cell>
          <cell r="H15" t="str">
            <v>NÃO PADRÃO</v>
          </cell>
          <cell r="I15" t="str">
            <v>NÃO</v>
          </cell>
          <cell r="J15">
            <v>0</v>
          </cell>
          <cell r="K15">
            <v>0</v>
          </cell>
        </row>
        <row r="16">
          <cell r="A16" t="str">
            <v>-</v>
          </cell>
          <cell r="B16">
            <v>1621</v>
          </cell>
          <cell r="C16" t="str">
            <v>-</v>
          </cell>
          <cell r="D16" t="str">
            <v>-</v>
          </cell>
          <cell r="E16" t="str">
            <v>ACIDO ACETICO ASPECTO FISICO LIQUIDO LIMPIDO TRANSPARENTE PESO MOLECULAR 60,05 G/MOL FORMU</v>
          </cell>
          <cell r="F16" t="str">
            <v>FR</v>
          </cell>
          <cell r="G16" t="str">
            <v>NÃO PADRÃO</v>
          </cell>
          <cell r="H16" t="str">
            <v>NÃO PADRÃO</v>
          </cell>
          <cell r="I16" t="str">
            <v>NÃO</v>
          </cell>
          <cell r="J16">
            <v>0</v>
          </cell>
          <cell r="K16">
            <v>0</v>
          </cell>
        </row>
        <row r="17">
          <cell r="A17">
            <v>428793</v>
          </cell>
          <cell r="B17">
            <v>1423</v>
          </cell>
          <cell r="C17" t="str">
            <v>368919.1</v>
          </cell>
          <cell r="D17">
            <v>8820</v>
          </cell>
          <cell r="E17" t="str">
            <v xml:space="preserve">ACIDO ACETICO DILUIDO SOLUCAO AQUOSA  5% 1.000ML      FRASCO                                                  </v>
          </cell>
          <cell r="F17" t="str">
            <v>FR 1000ML</v>
          </cell>
          <cell r="G17" t="str">
            <v>SANEANTES E QUÍMICOS</v>
          </cell>
          <cell r="H17" t="str">
            <v>NÃO PADRÃO</v>
          </cell>
          <cell r="I17" t="str">
            <v>NÃO</v>
          </cell>
          <cell r="J17">
            <v>0</v>
          </cell>
          <cell r="K17">
            <v>9</v>
          </cell>
        </row>
        <row r="18">
          <cell r="A18">
            <v>428793</v>
          </cell>
          <cell r="B18">
            <v>2065</v>
          </cell>
          <cell r="C18">
            <v>428793</v>
          </cell>
          <cell r="D18">
            <v>8820</v>
          </cell>
          <cell r="E18" t="str">
            <v>ACIDO ACETICO DILUIDO  SOLUCAO AQUOSA - 5% 250 ML    FRASCO</v>
          </cell>
          <cell r="F18" t="str">
            <v>FR 250ML</v>
          </cell>
          <cell r="G18" t="str">
            <v>SANEANTES E QUÍMICOS</v>
          </cell>
          <cell r="H18" t="str">
            <v>ESTOQUE MÍNIMO</v>
          </cell>
          <cell r="I18" t="str">
            <v>NÃO</v>
          </cell>
          <cell r="J18">
            <v>0</v>
          </cell>
          <cell r="K18">
            <v>0</v>
          </cell>
        </row>
        <row r="19">
          <cell r="A19">
            <v>428793</v>
          </cell>
          <cell r="B19">
            <v>2138</v>
          </cell>
          <cell r="C19" t="str">
            <v>428793.1</v>
          </cell>
          <cell r="D19">
            <v>8820</v>
          </cell>
          <cell r="E19" t="str">
            <v>ACIDO ACETICO DILUIDO SOLUCAO AQUOSA  5% 100 ML       FRASCO</v>
          </cell>
          <cell r="F19" t="str">
            <v>FR 100ML</v>
          </cell>
          <cell r="G19" t="str">
            <v>SANEANTES E QUÍMICOS</v>
          </cell>
          <cell r="H19" t="str">
            <v>NÃO PADRÃO</v>
          </cell>
          <cell r="I19" t="str">
            <v>NÃO</v>
          </cell>
          <cell r="J19">
            <v>0</v>
          </cell>
          <cell r="K19">
            <v>0</v>
          </cell>
        </row>
        <row r="20">
          <cell r="A20">
            <v>473155</v>
          </cell>
          <cell r="B20">
            <v>1067</v>
          </cell>
          <cell r="C20">
            <v>368921</v>
          </cell>
          <cell r="D20">
            <v>8820</v>
          </cell>
          <cell r="E20" t="str">
            <v xml:space="preserve">ACIDO ACETICO DILUIDO  SOLUCAO AQUOSA  CONCENTRACAO 3% 1000ML       FRASCO                    </v>
          </cell>
          <cell r="F20" t="str">
            <v>FR 1000ML</v>
          </cell>
          <cell r="G20" t="str">
            <v>SANEANTES E QUÍMICOS</v>
          </cell>
          <cell r="H20" t="str">
            <v>ESTOQUE MÍNIMO</v>
          </cell>
          <cell r="I20" t="str">
            <v>NÃO</v>
          </cell>
          <cell r="J20">
            <v>0</v>
          </cell>
          <cell r="K20">
            <v>0</v>
          </cell>
        </row>
        <row r="21">
          <cell r="A21">
            <v>267502</v>
          </cell>
          <cell r="B21">
            <v>378</v>
          </cell>
          <cell r="C21">
            <v>267502</v>
          </cell>
          <cell r="D21">
            <v>353</v>
          </cell>
          <cell r="E21" t="str">
            <v xml:space="preserve">ACIDO ACETILSALICILICO 100MG                                                              </v>
          </cell>
          <cell r="F21" t="str">
            <v>CP</v>
          </cell>
          <cell r="G21" t="str">
            <v>USO GERAL 1</v>
          </cell>
          <cell r="H21" t="str">
            <v>COMPRA REGULAR</v>
          </cell>
          <cell r="I21">
            <v>267502</v>
          </cell>
          <cell r="J21">
            <v>800</v>
          </cell>
          <cell r="K21">
            <v>750</v>
          </cell>
        </row>
        <row r="22">
          <cell r="A22" t="str">
            <v>-</v>
          </cell>
          <cell r="B22">
            <v>379</v>
          </cell>
          <cell r="C22" t="str">
            <v>-</v>
          </cell>
          <cell r="D22" t="str">
            <v>-</v>
          </cell>
          <cell r="E22" t="str">
            <v xml:space="preserve">ACIDO ACETILSALICILICO 500MG                                                              </v>
          </cell>
          <cell r="F22" t="str">
            <v>CP</v>
          </cell>
          <cell r="G22" t="str">
            <v>NÃO PADRÃO</v>
          </cell>
          <cell r="H22" t="str">
            <v>NÃO PADRÃO</v>
          </cell>
          <cell r="I22" t="str">
            <v>NÃO</v>
          </cell>
          <cell r="J22">
            <v>0</v>
          </cell>
          <cell r="K22">
            <v>0</v>
          </cell>
        </row>
        <row r="23">
          <cell r="A23">
            <v>448663</v>
          </cell>
          <cell r="B23">
            <v>380</v>
          </cell>
          <cell r="C23">
            <v>271687</v>
          </cell>
          <cell r="D23">
            <v>1872</v>
          </cell>
          <cell r="E23" t="str">
            <v xml:space="preserve">ACIDO ASCORBICO (VIT C) 100MG/ML 5ML                                                      </v>
          </cell>
          <cell r="F23" t="str">
            <v>AMP 5ML</v>
          </cell>
          <cell r="G23" t="str">
            <v>USO GERAL 1</v>
          </cell>
          <cell r="H23" t="str">
            <v>COMPRA REGULAR</v>
          </cell>
          <cell r="I23" t="str">
            <v>NÃO</v>
          </cell>
          <cell r="J23">
            <v>80</v>
          </cell>
          <cell r="K23">
            <v>100</v>
          </cell>
        </row>
        <row r="24">
          <cell r="A24">
            <v>271689</v>
          </cell>
          <cell r="B24">
            <v>1205</v>
          </cell>
          <cell r="C24" t="str">
            <v>271689.2</v>
          </cell>
          <cell r="D24">
            <v>1872</v>
          </cell>
          <cell r="E24" t="str">
            <v xml:space="preserve">ACIDO ASCORBICO (VIT C) 200MG/ML 20ML                                                     </v>
          </cell>
          <cell r="F24" t="str">
            <v>FR 20ML</v>
          </cell>
          <cell r="G24" t="str">
            <v>USO GERAL 1</v>
          </cell>
          <cell r="H24" t="str">
            <v>COMPRA REGULAR</v>
          </cell>
          <cell r="I24">
            <v>271689</v>
          </cell>
          <cell r="J24">
            <v>5</v>
          </cell>
          <cell r="K24">
            <v>16</v>
          </cell>
        </row>
        <row r="25">
          <cell r="A25" t="str">
            <v>-</v>
          </cell>
          <cell r="B25">
            <v>976</v>
          </cell>
          <cell r="C25" t="str">
            <v>-</v>
          </cell>
          <cell r="D25" t="str">
            <v>-</v>
          </cell>
          <cell r="E25" t="str">
            <v xml:space="preserve">ACIDO ASCORBICO (VIT C) 5% 20ML SOL ORAL                                                  </v>
          </cell>
          <cell r="F25" t="str">
            <v>FR 20ML</v>
          </cell>
          <cell r="G25" t="str">
            <v>NÃO PADRÃO</v>
          </cell>
          <cell r="H25" t="str">
            <v>NÃO PADRÃO</v>
          </cell>
          <cell r="I25" t="str">
            <v>NÃO</v>
          </cell>
          <cell r="J25">
            <v>0</v>
          </cell>
          <cell r="K25">
            <v>0</v>
          </cell>
        </row>
        <row r="26">
          <cell r="A26">
            <v>474741</v>
          </cell>
          <cell r="B26">
            <v>381</v>
          </cell>
          <cell r="C26">
            <v>271691</v>
          </cell>
          <cell r="D26">
            <v>1872</v>
          </cell>
          <cell r="E26" t="str">
            <v xml:space="preserve">ACIDO ASCORBICO (VIT C) 500MG                                                             </v>
          </cell>
          <cell r="F26" t="str">
            <v>CP</v>
          </cell>
          <cell r="G26" t="str">
            <v>USO GERAL 1</v>
          </cell>
          <cell r="H26" t="str">
            <v>COMPRA REGULAR</v>
          </cell>
          <cell r="I26" t="str">
            <v>NÃO</v>
          </cell>
          <cell r="J26">
            <v>100</v>
          </cell>
          <cell r="K26">
            <v>63.333333333333336</v>
          </cell>
        </row>
        <row r="27">
          <cell r="A27" t="str">
            <v>-</v>
          </cell>
          <cell r="B27">
            <v>773</v>
          </cell>
          <cell r="C27" t="str">
            <v>-</v>
          </cell>
          <cell r="D27" t="str">
            <v>-</v>
          </cell>
          <cell r="E27" t="str">
            <v xml:space="preserve">ACIDO CLODRONICO 60MG/ML AMPOLA 25ML SOL INJET                                            </v>
          </cell>
          <cell r="F27" t="str">
            <v>F/A</v>
          </cell>
          <cell r="G27" t="str">
            <v>NÃO PADRÃO</v>
          </cell>
          <cell r="H27" t="str">
            <v>NÃO PADRÃO</v>
          </cell>
          <cell r="I27" t="str">
            <v>NÃO</v>
          </cell>
          <cell r="J27">
            <v>0</v>
          </cell>
          <cell r="K27">
            <v>0</v>
          </cell>
        </row>
        <row r="28">
          <cell r="A28">
            <v>267503</v>
          </cell>
          <cell r="B28">
            <v>382</v>
          </cell>
          <cell r="C28">
            <v>267503</v>
          </cell>
          <cell r="D28">
            <v>354</v>
          </cell>
          <cell r="E28" t="str">
            <v xml:space="preserve">ACIDO FOLICO 5MG                                                                          </v>
          </cell>
          <cell r="F28" t="str">
            <v>CP</v>
          </cell>
          <cell r="G28" t="str">
            <v>USO GERAL 1</v>
          </cell>
          <cell r="H28" t="str">
            <v>COMPRA REGULAR</v>
          </cell>
          <cell r="I28">
            <v>267503</v>
          </cell>
          <cell r="J28">
            <v>5400</v>
          </cell>
          <cell r="K28">
            <v>4650</v>
          </cell>
        </row>
        <row r="29">
          <cell r="A29">
            <v>268292</v>
          </cell>
          <cell r="B29">
            <v>383</v>
          </cell>
          <cell r="C29">
            <v>268292</v>
          </cell>
          <cell r="D29">
            <v>1930</v>
          </cell>
          <cell r="E29" t="str">
            <v xml:space="preserve">ACIDO FOLINICO 15MG                                                                       </v>
          </cell>
          <cell r="F29" t="str">
            <v>CP</v>
          </cell>
          <cell r="G29" t="str">
            <v>ONCOLÓGICO 1</v>
          </cell>
          <cell r="H29" t="str">
            <v>COMPRA REGULAR</v>
          </cell>
          <cell r="I29">
            <v>268292</v>
          </cell>
          <cell r="J29">
            <v>150</v>
          </cell>
          <cell r="K29">
            <v>175</v>
          </cell>
        </row>
        <row r="30">
          <cell r="A30" t="str">
            <v>-</v>
          </cell>
          <cell r="B30">
            <v>282</v>
          </cell>
          <cell r="C30" t="str">
            <v>-</v>
          </cell>
          <cell r="D30" t="str">
            <v>-</v>
          </cell>
          <cell r="E30" t="str">
            <v xml:space="preserve">ACIDO FOLINICO 50MG                                                                       </v>
          </cell>
          <cell r="F30" t="str">
            <v>CP</v>
          </cell>
          <cell r="G30" t="str">
            <v>NÃO PADRÃO</v>
          </cell>
          <cell r="H30" t="str">
            <v>NÃO PADRÃO</v>
          </cell>
          <cell r="I30" t="str">
            <v>NÃO</v>
          </cell>
          <cell r="J30">
            <v>0</v>
          </cell>
          <cell r="K30">
            <v>0</v>
          </cell>
        </row>
        <row r="31">
          <cell r="A31">
            <v>348002</v>
          </cell>
          <cell r="B31">
            <v>385</v>
          </cell>
          <cell r="C31" t="str">
            <v>348002.2</v>
          </cell>
          <cell r="D31" t="str">
            <v>-</v>
          </cell>
          <cell r="E31" t="str">
            <v xml:space="preserve">ACIDOS GRAXOS ESSENCIAL P/ACAO TOPICA 200ML                                                 </v>
          </cell>
          <cell r="F31" t="str">
            <v>FR 200ML</v>
          </cell>
          <cell r="G31" t="str">
            <v>USO GERAL 1**</v>
          </cell>
          <cell r="H31" t="str">
            <v>NÃO PADRÃO</v>
          </cell>
          <cell r="I31" t="str">
            <v>NÃO</v>
          </cell>
          <cell r="J31">
            <v>0</v>
          </cell>
          <cell r="K31">
            <v>0</v>
          </cell>
        </row>
        <row r="32">
          <cell r="A32" t="str">
            <v>-</v>
          </cell>
          <cell r="B32">
            <v>1101</v>
          </cell>
          <cell r="C32" t="str">
            <v>-</v>
          </cell>
          <cell r="D32" t="str">
            <v>-</v>
          </cell>
          <cell r="E32" t="str">
            <v xml:space="preserve">ACIDO LATICO+LACTOSERUM FRASCO 200ML (DERMACYD INFANTIL)                                   </v>
          </cell>
          <cell r="G32" t="str">
            <v>NÃO PADRÃO</v>
          </cell>
          <cell r="H32" t="str">
            <v>NÃO PADRÃO</v>
          </cell>
          <cell r="I32" t="str">
            <v>NÃO</v>
          </cell>
          <cell r="J32">
            <v>0</v>
          </cell>
          <cell r="K32">
            <v>0</v>
          </cell>
        </row>
        <row r="33">
          <cell r="A33" t="str">
            <v>-</v>
          </cell>
          <cell r="B33">
            <v>912</v>
          </cell>
          <cell r="C33" t="str">
            <v>-</v>
          </cell>
          <cell r="D33" t="str">
            <v>-</v>
          </cell>
          <cell r="E33" t="str">
            <v xml:space="preserve">ACIDO PERACETICO    5000ML                                                                      </v>
          </cell>
          <cell r="F33" t="str">
            <v>GL 5LT</v>
          </cell>
          <cell r="G33" t="str">
            <v>NÃO PADRÃO</v>
          </cell>
          <cell r="H33" t="str">
            <v>NÃO PADRÃO</v>
          </cell>
          <cell r="I33" t="str">
            <v>NÃO</v>
          </cell>
          <cell r="J33">
            <v>0</v>
          </cell>
          <cell r="K33">
            <v>0</v>
          </cell>
        </row>
        <row r="34">
          <cell r="A34" t="str">
            <v>-</v>
          </cell>
          <cell r="B34">
            <v>752</v>
          </cell>
          <cell r="C34" t="str">
            <v>-</v>
          </cell>
          <cell r="D34" t="str">
            <v>-</v>
          </cell>
          <cell r="E34" t="str">
            <v xml:space="preserve">ACIDO PERACETICO 6KG                                                                      </v>
          </cell>
          <cell r="G34" t="str">
            <v>NÃO PADRÃO</v>
          </cell>
          <cell r="H34" t="str">
            <v>NÃO PADRÃO</v>
          </cell>
          <cell r="I34" t="str">
            <v>NÃO</v>
          </cell>
          <cell r="J34">
            <v>0</v>
          </cell>
          <cell r="K34">
            <v>0</v>
          </cell>
        </row>
        <row r="35">
          <cell r="A35">
            <v>390608</v>
          </cell>
          <cell r="B35">
            <v>2015</v>
          </cell>
          <cell r="C35">
            <v>390608</v>
          </cell>
          <cell r="D35">
            <v>2017</v>
          </cell>
          <cell r="E35" t="str">
            <v>ACIDO PERACETICO CONCENTRACAO 0,9% A 0,15% +PEROXIDO DE HIDROGENIO A 3%  - 5 LTS (SISTEMA PHERA)  GALAO</v>
          </cell>
          <cell r="F35" t="str">
            <v>GL 5LT</v>
          </cell>
          <cell r="G35" t="str">
            <v>SANEANTES E QUÍMICOS</v>
          </cell>
          <cell r="H35" t="str">
            <v>PROPOR DESPADRONIZAÇÃO</v>
          </cell>
          <cell r="I35" t="str">
            <v>NÃO</v>
          </cell>
          <cell r="J35">
            <v>9</v>
          </cell>
          <cell r="K35">
            <v>0</v>
          </cell>
        </row>
        <row r="36">
          <cell r="A36">
            <v>285906</v>
          </cell>
          <cell r="B36">
            <v>2014</v>
          </cell>
          <cell r="C36" t="str">
            <v>360281.2</v>
          </cell>
          <cell r="D36" t="str">
            <v>-</v>
          </cell>
          <cell r="E36" t="str">
            <v xml:space="preserve">ACIDO PERACETICO SOLUCAO A 3,5% + PEROXIDO DE HIDROGENIO 26% GALAO DE 5 LITROS            </v>
          </cell>
          <cell r="F36" t="str">
            <v>GL 5LT</v>
          </cell>
          <cell r="G36" t="str">
            <v>SANEANTES E QUÍMICOS</v>
          </cell>
          <cell r="H36" t="str">
            <v>PRESTAÇÃO DE SERVIÇO</v>
          </cell>
          <cell r="I36" t="str">
            <v>NÃO</v>
          </cell>
          <cell r="J36">
            <v>20</v>
          </cell>
          <cell r="K36">
            <v>0</v>
          </cell>
        </row>
        <row r="37">
          <cell r="A37" t="str">
            <v>-</v>
          </cell>
          <cell r="B37">
            <v>386</v>
          </cell>
          <cell r="C37" t="str">
            <v>-</v>
          </cell>
          <cell r="D37" t="str">
            <v>-</v>
          </cell>
          <cell r="E37" t="str">
            <v xml:space="preserve">ACIDO POLIACRILICO GEL 10G                                                                </v>
          </cell>
          <cell r="F37" t="str">
            <v>BISNAGA 10MG</v>
          </cell>
          <cell r="G37" t="str">
            <v>NÃO PADRÃO</v>
          </cell>
          <cell r="H37" t="str">
            <v>NÃO PADRÃO</v>
          </cell>
          <cell r="I37" t="str">
            <v>NÃO</v>
          </cell>
          <cell r="J37">
            <v>0</v>
          </cell>
          <cell r="K37">
            <v>0</v>
          </cell>
        </row>
        <row r="38">
          <cell r="A38">
            <v>327566</v>
          </cell>
          <cell r="B38">
            <v>387</v>
          </cell>
          <cell r="C38">
            <v>327566</v>
          </cell>
          <cell r="D38">
            <v>2032</v>
          </cell>
          <cell r="E38" t="str">
            <v xml:space="preserve">ACIDO TRANEXAMICO 50MG/ML 5ML SOL INJET                                                   </v>
          </cell>
          <cell r="F38" t="str">
            <v>AMP 5ML</v>
          </cell>
          <cell r="G38" t="str">
            <v>USO GERAL 1</v>
          </cell>
          <cell r="H38" t="str">
            <v>COMPRA REGULAR</v>
          </cell>
          <cell r="I38">
            <v>327566</v>
          </cell>
          <cell r="J38">
            <v>200</v>
          </cell>
          <cell r="K38">
            <v>463.16666666666669</v>
          </cell>
        </row>
        <row r="39">
          <cell r="A39">
            <v>269069</v>
          </cell>
          <cell r="B39">
            <v>2003</v>
          </cell>
          <cell r="C39" t="str">
            <v>269069.1</v>
          </cell>
          <cell r="D39">
            <v>17790</v>
          </cell>
          <cell r="E39" t="str">
            <v xml:space="preserve">ÁCIDO TRICLOROACÉTICO (TCA) DOSAGEM 90 - SOLUÇÃO AQUOSA - 30 ML     </v>
          </cell>
          <cell r="F39" t="str">
            <v>FR 30ML</v>
          </cell>
          <cell r="G39" t="str">
            <v>SANEANTES E QUÍMICOS</v>
          </cell>
          <cell r="H39" t="str">
            <v>ESTOQUE MÍNIMO</v>
          </cell>
          <cell r="I39">
            <v>269069</v>
          </cell>
          <cell r="J39">
            <v>0</v>
          </cell>
          <cell r="K39">
            <v>0</v>
          </cell>
        </row>
        <row r="40">
          <cell r="A40" t="str">
            <v>-</v>
          </cell>
          <cell r="B40">
            <v>89</v>
          </cell>
          <cell r="C40" t="str">
            <v>-</v>
          </cell>
          <cell r="D40" t="str">
            <v>-</v>
          </cell>
          <cell r="E40" t="str">
            <v xml:space="preserve">ACIDO TRICLOROACETICO PA 100G                                                             </v>
          </cell>
          <cell r="F40" t="str">
            <v>FR</v>
          </cell>
          <cell r="G40" t="str">
            <v>NÃO PADRÃO</v>
          </cell>
          <cell r="H40" t="str">
            <v>NÃO PADRÃO</v>
          </cell>
          <cell r="I40" t="str">
            <v>NÃO</v>
          </cell>
          <cell r="J40">
            <v>0</v>
          </cell>
          <cell r="K40">
            <v>0</v>
          </cell>
        </row>
        <row r="41">
          <cell r="A41">
            <v>269460</v>
          </cell>
          <cell r="B41">
            <v>388</v>
          </cell>
          <cell r="C41">
            <v>269460</v>
          </cell>
          <cell r="D41">
            <v>2035</v>
          </cell>
          <cell r="E41" t="str">
            <v xml:space="preserve">ACIDO URSODESOXICOLICO 150MG                                                              </v>
          </cell>
          <cell r="F41" t="str">
            <v>CP</v>
          </cell>
          <cell r="G41" t="str">
            <v>USO GERAL 1</v>
          </cell>
          <cell r="H41" t="str">
            <v>COMPRA REGULAR</v>
          </cell>
          <cell r="I41">
            <v>269460</v>
          </cell>
          <cell r="J41">
            <v>24</v>
          </cell>
          <cell r="K41">
            <v>52</v>
          </cell>
        </row>
        <row r="42">
          <cell r="A42">
            <v>328529</v>
          </cell>
          <cell r="B42">
            <v>145</v>
          </cell>
          <cell r="C42" t="str">
            <v>267504.2</v>
          </cell>
          <cell r="D42">
            <v>13243</v>
          </cell>
          <cell r="E42" t="str">
            <v xml:space="preserve">ACIDO VALPROICO 250MG                                                                     </v>
          </cell>
          <cell r="F42" t="str">
            <v>CÁPSULA</v>
          </cell>
          <cell r="G42" t="str">
            <v>CONTROLADOS 1</v>
          </cell>
          <cell r="H42" t="str">
            <v>COMPRA REGULAR</v>
          </cell>
          <cell r="I42">
            <v>328529</v>
          </cell>
          <cell r="J42">
            <v>6200</v>
          </cell>
          <cell r="K42">
            <v>200</v>
          </cell>
        </row>
        <row r="43">
          <cell r="A43" t="str">
            <v>-</v>
          </cell>
          <cell r="B43">
            <v>832</v>
          </cell>
          <cell r="C43" t="str">
            <v>-</v>
          </cell>
          <cell r="D43" t="str">
            <v>-</v>
          </cell>
          <cell r="E43" t="str">
            <v xml:space="preserve">ACIDO VALPROICO 500MG                                                                     </v>
          </cell>
          <cell r="F43" t="str">
            <v>CÁPSULA</v>
          </cell>
          <cell r="G43" t="str">
            <v>NÃO PADRÃO</v>
          </cell>
          <cell r="H43" t="str">
            <v>NÃO PADRÃO</v>
          </cell>
          <cell r="I43" t="str">
            <v>NÃO</v>
          </cell>
          <cell r="J43">
            <v>0</v>
          </cell>
          <cell r="K43">
            <v>1200</v>
          </cell>
        </row>
        <row r="44">
          <cell r="A44">
            <v>328532</v>
          </cell>
          <cell r="B44">
            <v>146</v>
          </cell>
          <cell r="C44">
            <v>308732</v>
          </cell>
          <cell r="D44">
            <v>13243</v>
          </cell>
          <cell r="E44" t="str">
            <v xml:space="preserve">ACIDO VALPROICO XAROPE 250MG/5ML FR 100ML                                                 </v>
          </cell>
          <cell r="F44" t="str">
            <v>FR 100ML</v>
          </cell>
          <cell r="G44" t="str">
            <v>CONTROLADOS 1</v>
          </cell>
          <cell r="H44" t="str">
            <v>COMPRA REGULAR</v>
          </cell>
          <cell r="I44">
            <v>328532</v>
          </cell>
          <cell r="J44">
            <v>210</v>
          </cell>
          <cell r="K44">
            <v>118.88888888888889</v>
          </cell>
        </row>
        <row r="45">
          <cell r="A45">
            <v>338411</v>
          </cell>
          <cell r="B45">
            <v>377</v>
          </cell>
          <cell r="C45">
            <v>338411</v>
          </cell>
          <cell r="D45">
            <v>13679</v>
          </cell>
          <cell r="E45" t="str">
            <v xml:space="preserve">ACIDO ZOLEDRONICO 4MG                                                                     </v>
          </cell>
          <cell r="F45" t="str">
            <v>F/A</v>
          </cell>
          <cell r="G45" t="str">
            <v>ONCOLÓGICO 1</v>
          </cell>
          <cell r="H45" t="str">
            <v>COMPRA REGULAR</v>
          </cell>
          <cell r="I45">
            <v>338411</v>
          </cell>
          <cell r="J45">
            <v>50</v>
          </cell>
          <cell r="K45">
            <v>23.916666666666668</v>
          </cell>
        </row>
        <row r="46">
          <cell r="A46" t="str">
            <v>-</v>
          </cell>
          <cell r="B46">
            <v>1763</v>
          </cell>
          <cell r="C46" t="str">
            <v>-</v>
          </cell>
          <cell r="D46" t="str">
            <v>-</v>
          </cell>
          <cell r="E46" t="str">
            <v xml:space="preserve">ACIDOS GRAXOS 20ML       </v>
          </cell>
          <cell r="F46" t="str">
            <v>FR</v>
          </cell>
          <cell r="G46" t="str">
            <v>NÃO PADRÃO</v>
          </cell>
          <cell r="H46" t="str">
            <v>NÃO PADRÃO</v>
          </cell>
          <cell r="I46" t="str">
            <v>NÃO</v>
          </cell>
          <cell r="J46">
            <v>0</v>
          </cell>
          <cell r="K46">
            <v>0</v>
          </cell>
        </row>
        <row r="47">
          <cell r="A47">
            <v>348002</v>
          </cell>
          <cell r="B47">
            <v>1590</v>
          </cell>
          <cell r="C47">
            <v>285038</v>
          </cell>
          <cell r="D47">
            <v>18179</v>
          </cell>
          <cell r="E47" t="str">
            <v xml:space="preserve">ACIDOS GRAXOS ESSENCIAIS 100ML                    </v>
          </cell>
          <cell r="F47" t="str">
            <v>FR 100ML</v>
          </cell>
          <cell r="G47" t="str">
            <v>USO GERAL 1</v>
          </cell>
          <cell r="H47" t="str">
            <v>COMPRA REGULAR</v>
          </cell>
          <cell r="I47" t="str">
            <v>NÃO</v>
          </cell>
          <cell r="J47">
            <v>192</v>
          </cell>
          <cell r="K47">
            <v>87.5</v>
          </cell>
        </row>
        <row r="48">
          <cell r="A48" t="str">
            <v>-</v>
          </cell>
          <cell r="B48">
            <v>1040</v>
          </cell>
          <cell r="C48" t="str">
            <v>-</v>
          </cell>
          <cell r="D48" t="str">
            <v>-</v>
          </cell>
          <cell r="E48" t="str">
            <v xml:space="preserve">ACTINOMICINA 0,5MG                                                                        </v>
          </cell>
          <cell r="F48" t="str">
            <v>CP</v>
          </cell>
          <cell r="G48" t="str">
            <v>NÃO PADRÃO</v>
          </cell>
          <cell r="H48" t="str">
            <v>NÃO PADRÃO</v>
          </cell>
          <cell r="I48" t="str">
            <v>NÃO</v>
          </cell>
          <cell r="J48">
            <v>0</v>
          </cell>
          <cell r="K48">
            <v>0</v>
          </cell>
        </row>
        <row r="49">
          <cell r="A49">
            <v>278281</v>
          </cell>
          <cell r="B49">
            <v>389</v>
          </cell>
          <cell r="C49">
            <v>278281</v>
          </cell>
          <cell r="D49">
            <v>2100</v>
          </cell>
          <cell r="E49" t="str">
            <v xml:space="preserve">ADENOSINA 3MG/ML 2ML SOL INJET                                                            </v>
          </cell>
          <cell r="F49" t="str">
            <v>AMP 2ML</v>
          </cell>
          <cell r="G49" t="str">
            <v>USO GERAL 1</v>
          </cell>
          <cell r="H49" t="str">
            <v>COMPRA REGULAR</v>
          </cell>
          <cell r="I49">
            <v>278281</v>
          </cell>
          <cell r="J49">
            <v>20</v>
          </cell>
          <cell r="K49">
            <v>50</v>
          </cell>
        </row>
        <row r="50">
          <cell r="A50" t="str">
            <v>-</v>
          </cell>
          <cell r="B50">
            <v>1538</v>
          </cell>
          <cell r="C50" t="str">
            <v>-</v>
          </cell>
          <cell r="D50" t="str">
            <v>-</v>
          </cell>
          <cell r="E50" t="str">
            <v xml:space="preserve">ADESIVO CIRURGICO N-BUTIL-2 CIANOACRILATO TIPO TISSULAR FRASCO 1ML                        </v>
          </cell>
          <cell r="F50" t="str">
            <v xml:space="preserve">FR 1ML </v>
          </cell>
          <cell r="G50" t="str">
            <v>NÃO PADRÃO</v>
          </cell>
          <cell r="H50" t="str">
            <v>NÃO PADRÃO</v>
          </cell>
          <cell r="I50" t="str">
            <v>NÃO</v>
          </cell>
          <cell r="J50">
            <v>0</v>
          </cell>
          <cell r="K50">
            <v>0</v>
          </cell>
        </row>
        <row r="51">
          <cell r="A51" t="str">
            <v>-</v>
          </cell>
          <cell r="B51">
            <v>390</v>
          </cell>
          <cell r="C51" t="str">
            <v>-</v>
          </cell>
          <cell r="D51" t="str">
            <v>-</v>
          </cell>
          <cell r="E51" t="str">
            <v xml:space="preserve">ADESIVO SELANTE DE FIBRINA 1ML (BERIPLAST)                                                </v>
          </cell>
          <cell r="F51" t="str">
            <v>F/A 1ML</v>
          </cell>
          <cell r="G51" t="str">
            <v>NÃO PADRÃO</v>
          </cell>
          <cell r="H51" t="str">
            <v>NÃO PADRÃO</v>
          </cell>
          <cell r="I51" t="str">
            <v>NÃO</v>
          </cell>
          <cell r="J51">
            <v>0</v>
          </cell>
          <cell r="K51">
            <v>0</v>
          </cell>
        </row>
        <row r="52">
          <cell r="A52" t="str">
            <v>-</v>
          </cell>
          <cell r="B52">
            <v>1247</v>
          </cell>
          <cell r="C52" t="str">
            <v>-</v>
          </cell>
          <cell r="D52" t="str">
            <v>-</v>
          </cell>
          <cell r="E52" t="str">
            <v xml:space="preserve">ADESIVO SELANTE DE FIBRINA 2ML (BERIPLAST)                                                </v>
          </cell>
          <cell r="F52" t="str">
            <v>F/A 2ML</v>
          </cell>
          <cell r="G52" t="str">
            <v>NÃO PADRÃO</v>
          </cell>
          <cell r="H52" t="str">
            <v>NÃO PADRÃO</v>
          </cell>
          <cell r="I52" t="str">
            <v>NÃO</v>
          </cell>
          <cell r="J52">
            <v>0</v>
          </cell>
          <cell r="K52">
            <v>0</v>
          </cell>
        </row>
        <row r="53">
          <cell r="A53" t="str">
            <v>-</v>
          </cell>
          <cell r="B53">
            <v>391</v>
          </cell>
          <cell r="C53" t="str">
            <v>-</v>
          </cell>
          <cell r="D53" t="str">
            <v>-</v>
          </cell>
          <cell r="E53" t="str">
            <v xml:space="preserve">ADESIVO SELANTE DE FIBRINA 3ML (BERIPLAST)                                                </v>
          </cell>
          <cell r="F53" t="str">
            <v>F/A 3ML</v>
          </cell>
          <cell r="G53" t="str">
            <v>NÃO PADRÃO</v>
          </cell>
          <cell r="H53" t="str">
            <v>NÃO PADRÃO</v>
          </cell>
          <cell r="I53" t="str">
            <v>NÃO</v>
          </cell>
          <cell r="J53">
            <v>0</v>
          </cell>
          <cell r="K53">
            <v>0</v>
          </cell>
        </row>
        <row r="54">
          <cell r="A54">
            <v>435951</v>
          </cell>
          <cell r="B54">
            <v>1995</v>
          </cell>
          <cell r="C54" t="str">
            <v>0430315</v>
          </cell>
          <cell r="D54">
            <v>12207</v>
          </cell>
          <cell r="E54" t="str">
            <v xml:space="preserve">AFLIBERCEPTE 40MG/ML FRASCO AMPOLA 0,278ML </v>
          </cell>
          <cell r="F54" t="str">
            <v>F/A</v>
          </cell>
          <cell r="G54" t="str">
            <v>OFTALMOLÓGICOS</v>
          </cell>
          <cell r="H54" t="str">
            <v>COMPRA REGULAR</v>
          </cell>
          <cell r="I54" t="str">
            <v>NÃO</v>
          </cell>
          <cell r="J54">
            <v>12</v>
          </cell>
          <cell r="K54">
            <v>5.4545454545454541</v>
          </cell>
        </row>
        <row r="55">
          <cell r="A55" t="str">
            <v>-</v>
          </cell>
          <cell r="B55">
            <v>92</v>
          </cell>
          <cell r="C55" t="str">
            <v>-</v>
          </cell>
          <cell r="D55" t="str">
            <v>-</v>
          </cell>
          <cell r="E55" t="str">
            <v xml:space="preserve">AGUA BIDESTILADA 1000ML INJET                                                             </v>
          </cell>
          <cell r="G55" t="str">
            <v>NÃO PADRÃO</v>
          </cell>
          <cell r="H55" t="str">
            <v>NÃO PADRÃO</v>
          </cell>
          <cell r="I55" t="str">
            <v>NÃO</v>
          </cell>
          <cell r="J55">
            <v>0</v>
          </cell>
          <cell r="K55">
            <v>0</v>
          </cell>
        </row>
        <row r="56">
          <cell r="A56" t="str">
            <v>-</v>
          </cell>
          <cell r="B56">
            <v>392</v>
          </cell>
          <cell r="C56" t="str">
            <v>-</v>
          </cell>
          <cell r="D56" t="str">
            <v>-</v>
          </cell>
          <cell r="E56" t="str">
            <v xml:space="preserve">AGUA BIDESTILADA 10ML                                                                     </v>
          </cell>
          <cell r="G56" t="str">
            <v>NÃO PADRÃO</v>
          </cell>
          <cell r="H56" t="str">
            <v>NÃO PADRÃO</v>
          </cell>
          <cell r="I56" t="str">
            <v>NÃO</v>
          </cell>
          <cell r="J56">
            <v>0</v>
          </cell>
          <cell r="K56">
            <v>0</v>
          </cell>
        </row>
        <row r="57">
          <cell r="A57" t="str">
            <v>-</v>
          </cell>
          <cell r="B57">
            <v>90</v>
          </cell>
          <cell r="C57" t="str">
            <v>-</v>
          </cell>
          <cell r="D57" t="str">
            <v>-</v>
          </cell>
          <cell r="E57" t="str">
            <v xml:space="preserve">AGUA BIDESTILADA 2000ML                                                                   </v>
          </cell>
          <cell r="F57" t="str">
            <v xml:space="preserve">FR 2000ML </v>
          </cell>
          <cell r="G57" t="str">
            <v>NÃO PADRÃO</v>
          </cell>
          <cell r="H57" t="str">
            <v>NÃO PADRÃO</v>
          </cell>
          <cell r="I57" t="str">
            <v>NÃO</v>
          </cell>
          <cell r="J57">
            <v>0</v>
          </cell>
          <cell r="K57">
            <v>0</v>
          </cell>
        </row>
        <row r="58">
          <cell r="A58" t="str">
            <v>-</v>
          </cell>
          <cell r="B58">
            <v>93</v>
          </cell>
          <cell r="C58" t="str">
            <v>-</v>
          </cell>
          <cell r="D58" t="str">
            <v>-</v>
          </cell>
          <cell r="E58" t="str">
            <v xml:space="preserve">AGUA BIDESTILADA 250ML ESTERIL                                                            </v>
          </cell>
          <cell r="F58" t="str">
            <v>FR 250ML</v>
          </cell>
          <cell r="G58" t="str">
            <v>NÃO PADRÃO</v>
          </cell>
          <cell r="H58" t="str">
            <v>NÃO PADRÃO</v>
          </cell>
          <cell r="I58" t="str">
            <v>NÃO</v>
          </cell>
          <cell r="J58">
            <v>0</v>
          </cell>
          <cell r="K58">
            <v>0</v>
          </cell>
        </row>
        <row r="59">
          <cell r="A59" t="str">
            <v>-</v>
          </cell>
          <cell r="B59">
            <v>91</v>
          </cell>
          <cell r="C59" t="str">
            <v>-</v>
          </cell>
          <cell r="D59" t="str">
            <v>-</v>
          </cell>
          <cell r="E59" t="str">
            <v xml:space="preserve">AGUA BIDESTILADA 500ML INJET                                                              </v>
          </cell>
          <cell r="G59" t="str">
            <v>NÃO PADRÃO</v>
          </cell>
          <cell r="H59" t="str">
            <v>NÃO PADRÃO</v>
          </cell>
          <cell r="I59" t="str">
            <v>NÃO</v>
          </cell>
          <cell r="J59">
            <v>0</v>
          </cell>
          <cell r="K59">
            <v>0</v>
          </cell>
        </row>
        <row r="60">
          <cell r="A60">
            <v>352317</v>
          </cell>
          <cell r="B60">
            <v>1115</v>
          </cell>
          <cell r="C60" t="str">
            <v>352317.1</v>
          </cell>
          <cell r="D60">
            <v>2162</v>
          </cell>
          <cell r="E60" t="str">
            <v xml:space="preserve">ÁGUA DESTILADA 1000ML ESTÉRIL E APIROGÊNICA SISTEMA FECHADO ISENTO PVC (FRASCO/BOLSA)                       </v>
          </cell>
          <cell r="F60" t="str">
            <v xml:space="preserve">FR/BLS 1000ML </v>
          </cell>
          <cell r="G60" t="str">
            <v>FARMACOLÓGICO</v>
          </cell>
          <cell r="H60" t="str">
            <v>COMPRA REGULAR</v>
          </cell>
          <cell r="I60">
            <v>352317</v>
          </cell>
          <cell r="J60">
            <v>74</v>
          </cell>
          <cell r="K60">
            <v>91.416666666666671</v>
          </cell>
        </row>
        <row r="61">
          <cell r="A61" t="str">
            <v>-</v>
          </cell>
          <cell r="B61">
            <v>1118</v>
          </cell>
          <cell r="C61" t="str">
            <v>-</v>
          </cell>
          <cell r="D61" t="str">
            <v>-</v>
          </cell>
          <cell r="E61" t="str">
            <v xml:space="preserve">AGUA DESTILADA 100ML ESTERIL E APIROGENICA SISTEMA FECHADO  (BOLSA)                       </v>
          </cell>
          <cell r="G61" t="str">
            <v>NÃO PADRÃO</v>
          </cell>
          <cell r="H61" t="str">
            <v>NÃO PADRÃO</v>
          </cell>
          <cell r="I61" t="str">
            <v>NÃO</v>
          </cell>
          <cell r="J61">
            <v>0</v>
          </cell>
          <cell r="K61">
            <v>0</v>
          </cell>
        </row>
        <row r="62">
          <cell r="A62">
            <v>315056</v>
          </cell>
          <cell r="B62">
            <v>1116</v>
          </cell>
          <cell r="C62" t="str">
            <v>315056.5</v>
          </cell>
          <cell r="D62">
            <v>2162</v>
          </cell>
          <cell r="E62" t="str">
            <v xml:space="preserve">ÁGUA DESTILADA 10ML ESTÉRIL E APIROGÊNICA SISTEMA FECHADO  (AMPOLA)                        </v>
          </cell>
          <cell r="F62" t="str">
            <v>AMP 10ML</v>
          </cell>
          <cell r="G62" t="str">
            <v>FARMACOLÓGICO</v>
          </cell>
          <cell r="H62" t="str">
            <v>COMPRA REGULAR</v>
          </cell>
          <cell r="I62">
            <v>315056</v>
          </cell>
          <cell r="J62">
            <v>4766</v>
          </cell>
          <cell r="K62">
            <v>5372.083333333333</v>
          </cell>
        </row>
        <row r="63">
          <cell r="A63" t="str">
            <v>-</v>
          </cell>
          <cell r="B63">
            <v>1292</v>
          </cell>
          <cell r="C63" t="str">
            <v>-</v>
          </cell>
          <cell r="D63" t="str">
            <v>-</v>
          </cell>
          <cell r="E63" t="str">
            <v xml:space="preserve">AGUA DESTILADA 2000ML                                                                     </v>
          </cell>
          <cell r="G63" t="str">
            <v>NÃO PADRÃO</v>
          </cell>
          <cell r="H63" t="str">
            <v>NÃO PADRÃO</v>
          </cell>
          <cell r="I63" t="str">
            <v>NÃO</v>
          </cell>
          <cell r="J63">
            <v>0</v>
          </cell>
          <cell r="K63">
            <v>0</v>
          </cell>
        </row>
        <row r="64">
          <cell r="A64">
            <v>352317</v>
          </cell>
          <cell r="B64">
            <v>1111</v>
          </cell>
          <cell r="C64" t="str">
            <v>352317.3</v>
          </cell>
          <cell r="D64">
            <v>2162</v>
          </cell>
          <cell r="E64" t="str">
            <v xml:space="preserve">ÁGUA DESTILADA 250ML ESTÉRIL E APIROGÊNICA SISTEMA FECHADO  (FRASCO/BOLSA)                       </v>
          </cell>
          <cell r="F64" t="str">
            <v>FR/BLS 250ML</v>
          </cell>
          <cell r="G64" t="str">
            <v>FARMACOLÓGICO</v>
          </cell>
          <cell r="H64" t="str">
            <v>COMPRA REGULAR</v>
          </cell>
          <cell r="I64">
            <v>352317</v>
          </cell>
          <cell r="J64">
            <v>642</v>
          </cell>
          <cell r="K64">
            <v>777.75</v>
          </cell>
        </row>
        <row r="65">
          <cell r="A65">
            <v>352317</v>
          </cell>
          <cell r="B65">
            <v>1117</v>
          </cell>
          <cell r="C65" t="str">
            <v>352317.2</v>
          </cell>
          <cell r="D65">
            <v>2162</v>
          </cell>
          <cell r="E65" t="str">
            <v xml:space="preserve">ÁGUA DESTILADA 500ML ESTÉRIL E APIROGÊNICA SISTEMA FECHADO ISENTA (FRASCO/BOLSA)                       </v>
          </cell>
          <cell r="F65" t="str">
            <v>FR/BLS 500ML</v>
          </cell>
          <cell r="G65" t="str">
            <v>FARMACOLÓGICO</v>
          </cell>
          <cell r="H65" t="str">
            <v>COMPRA REGULAR</v>
          </cell>
          <cell r="I65">
            <v>352317</v>
          </cell>
          <cell r="J65">
            <v>130</v>
          </cell>
          <cell r="K65">
            <v>111.58333333333333</v>
          </cell>
        </row>
        <row r="66">
          <cell r="A66" t="str">
            <v>-</v>
          </cell>
          <cell r="B66">
            <v>1494</v>
          </cell>
          <cell r="C66" t="str">
            <v>-</v>
          </cell>
          <cell r="D66" t="str">
            <v>-</v>
          </cell>
          <cell r="E66" t="str">
            <v xml:space="preserve">AGUA PURIFICADA P/IRRIGACAO - 500ML                                                       </v>
          </cell>
          <cell r="F66" t="str">
            <v>FR 500ML</v>
          </cell>
          <cell r="G66" t="str">
            <v>NÃO PADRÃO</v>
          </cell>
          <cell r="H66" t="str">
            <v>NÃO PADRÃO</v>
          </cell>
          <cell r="I66" t="str">
            <v>NÃO</v>
          </cell>
          <cell r="J66">
            <v>0</v>
          </cell>
          <cell r="K66">
            <v>0</v>
          </cell>
        </row>
        <row r="67">
          <cell r="A67">
            <v>347527</v>
          </cell>
          <cell r="B67">
            <v>1068</v>
          </cell>
          <cell r="C67">
            <v>347527</v>
          </cell>
          <cell r="D67">
            <v>10077</v>
          </cell>
          <cell r="E67" t="str">
            <v xml:space="preserve">ALANILGLUTAMINA 200MG/ML - F/A 100ML                                                      </v>
          </cell>
          <cell r="F67" t="str">
            <v>FR 100ML</v>
          </cell>
          <cell r="G67" t="str">
            <v>USO GERAL 1</v>
          </cell>
          <cell r="H67" t="str">
            <v>ESTOQUE MÍNIMO</v>
          </cell>
          <cell r="I67" t="str">
            <v>NÃO</v>
          </cell>
          <cell r="J67">
            <v>0</v>
          </cell>
          <cell r="K67">
            <v>10</v>
          </cell>
        </row>
        <row r="68">
          <cell r="A68" t="str">
            <v>-</v>
          </cell>
          <cell r="B68">
            <v>1412</v>
          </cell>
          <cell r="C68" t="str">
            <v>347527.1</v>
          </cell>
          <cell r="D68" t="str">
            <v>-</v>
          </cell>
          <cell r="E68" t="str">
            <v xml:space="preserve">ALANILGLUTAMINA 200MG/ML - F/A 50ML                                                       </v>
          </cell>
          <cell r="F68" t="str">
            <v>FR 50ML</v>
          </cell>
          <cell r="G68" t="str">
            <v>NÃO PADRÃO</v>
          </cell>
          <cell r="H68" t="str">
            <v>NÃO PADRÃO</v>
          </cell>
          <cell r="I68" t="str">
            <v>NÃO</v>
          </cell>
          <cell r="J68">
            <v>0</v>
          </cell>
          <cell r="K68">
            <v>0</v>
          </cell>
        </row>
        <row r="69">
          <cell r="A69">
            <v>267506</v>
          </cell>
          <cell r="B69">
            <v>393</v>
          </cell>
          <cell r="C69">
            <v>267506</v>
          </cell>
          <cell r="D69">
            <v>350</v>
          </cell>
          <cell r="E69" t="str">
            <v xml:space="preserve">ALBENDAZOL 400MG                                                                          </v>
          </cell>
          <cell r="F69" t="str">
            <v>CP</v>
          </cell>
          <cell r="G69" t="str">
            <v>USO GERAL 1</v>
          </cell>
          <cell r="H69" t="str">
            <v>COMPRA REGULAR</v>
          </cell>
          <cell r="I69">
            <v>267506</v>
          </cell>
          <cell r="J69">
            <v>190</v>
          </cell>
          <cell r="K69">
            <v>118.57142857142857</v>
          </cell>
        </row>
        <row r="70">
          <cell r="A70">
            <v>267507</v>
          </cell>
          <cell r="B70">
            <v>394</v>
          </cell>
          <cell r="C70">
            <v>267507</v>
          </cell>
          <cell r="D70">
            <v>350</v>
          </cell>
          <cell r="E70" t="str">
            <v xml:space="preserve">ALBENDAZOL 40MG/ML 10ML SUSP ORAL                                                         </v>
          </cell>
          <cell r="F70" t="str">
            <v>FR 10ML</v>
          </cell>
          <cell r="G70" t="str">
            <v>USO GERAL 1</v>
          </cell>
          <cell r="H70" t="str">
            <v>COMPRA REGULAR</v>
          </cell>
          <cell r="I70">
            <v>267507</v>
          </cell>
          <cell r="J70">
            <v>80</v>
          </cell>
          <cell r="K70">
            <v>54.090909090909093</v>
          </cell>
        </row>
        <row r="71">
          <cell r="A71">
            <v>268376</v>
          </cell>
          <cell r="B71">
            <v>395</v>
          </cell>
          <cell r="C71">
            <v>268377</v>
          </cell>
          <cell r="D71">
            <v>2239</v>
          </cell>
          <cell r="E71" t="str">
            <v xml:space="preserve">ALBUMINA HUMANA 20% 50ML SOL INJET                                                        </v>
          </cell>
          <cell r="F71" t="str">
            <v>FR 50ML</v>
          </cell>
          <cell r="G71" t="str">
            <v xml:space="preserve">BIOLÓGICOS </v>
          </cell>
          <cell r="H71" t="str">
            <v>COMPRA REGULAR</v>
          </cell>
          <cell r="I71">
            <v>268376</v>
          </cell>
          <cell r="J71">
            <v>400</v>
          </cell>
          <cell r="K71">
            <v>94.090909090909093</v>
          </cell>
        </row>
        <row r="72">
          <cell r="A72" t="str">
            <v>-</v>
          </cell>
          <cell r="B72">
            <v>1240</v>
          </cell>
          <cell r="C72">
            <v>277541</v>
          </cell>
          <cell r="D72" t="str">
            <v>-</v>
          </cell>
          <cell r="E72" t="str">
            <v xml:space="preserve">ALCOOL  P/SUPERFICIE 70%                                                                  </v>
          </cell>
          <cell r="F72" t="str">
            <v>FR 1000ML</v>
          </cell>
          <cell r="G72" t="str">
            <v>NÃO PADRÃO</v>
          </cell>
          <cell r="H72" t="str">
            <v>NÃO PADRÃO</v>
          </cell>
          <cell r="I72" t="str">
            <v>NÃO</v>
          </cell>
          <cell r="J72">
            <v>0</v>
          </cell>
          <cell r="K72">
            <v>0</v>
          </cell>
        </row>
        <row r="73">
          <cell r="A73" t="str">
            <v>-</v>
          </cell>
          <cell r="B73">
            <v>1233</v>
          </cell>
          <cell r="C73" t="str">
            <v>-</v>
          </cell>
          <cell r="D73" t="str">
            <v>-</v>
          </cell>
          <cell r="E73" t="str">
            <v xml:space="preserve">ALCOOL 70% ANTISSEPTICO 1000ML                                                            </v>
          </cell>
          <cell r="G73" t="str">
            <v>NÃO PADRÃO</v>
          </cell>
          <cell r="H73" t="str">
            <v>NÃO PADRÃO</v>
          </cell>
          <cell r="I73" t="str">
            <v>NÃO</v>
          </cell>
          <cell r="J73">
            <v>0</v>
          </cell>
          <cell r="K73">
            <v>0</v>
          </cell>
        </row>
        <row r="74">
          <cell r="A74">
            <v>269941</v>
          </cell>
          <cell r="B74">
            <v>2041</v>
          </cell>
          <cell r="C74">
            <v>277541</v>
          </cell>
          <cell r="D74">
            <v>2259</v>
          </cell>
          <cell r="E74" t="str">
            <v xml:space="preserve">ALCOOL 70% SUPERFICIE 1000ML FRASCO                                                        </v>
          </cell>
          <cell r="F74" t="str">
            <v>FR 1000ML</v>
          </cell>
          <cell r="G74" t="str">
            <v>SANEANTES E QUÍMICOS</v>
          </cell>
          <cell r="H74" t="str">
            <v>COMPRA REGULAR</v>
          </cell>
          <cell r="I74">
            <v>269941</v>
          </cell>
          <cell r="J74">
            <v>83</v>
          </cell>
          <cell r="K74">
            <v>68.599999999999994</v>
          </cell>
        </row>
        <row r="75">
          <cell r="A75">
            <v>346633</v>
          </cell>
          <cell r="B75">
            <v>95</v>
          </cell>
          <cell r="C75">
            <v>346633</v>
          </cell>
          <cell r="D75">
            <v>18189</v>
          </cell>
          <cell r="E75" t="str">
            <v xml:space="preserve">ALCOOL ABSOLUTO 99% 1000ML       FRASCO                                                         </v>
          </cell>
          <cell r="F75" t="str">
            <v>FR 1000ML</v>
          </cell>
          <cell r="G75" t="str">
            <v>SANEANTES E QUÍMICOS</v>
          </cell>
          <cell r="H75" t="str">
            <v>COMPRA REGULAR</v>
          </cell>
          <cell r="I75" t="str">
            <v>NÃO</v>
          </cell>
          <cell r="J75">
            <v>40</v>
          </cell>
          <cell r="K75">
            <v>39.083333333333336</v>
          </cell>
        </row>
        <row r="76">
          <cell r="A76" t="str">
            <v>-</v>
          </cell>
          <cell r="B76">
            <v>847</v>
          </cell>
          <cell r="C76" t="str">
            <v>-</v>
          </cell>
          <cell r="D76" t="str">
            <v>-</v>
          </cell>
          <cell r="E76" t="str">
            <v xml:space="preserve">ALCOOL ABSOLUTO 99,3%                                                                     </v>
          </cell>
          <cell r="G76" t="str">
            <v>NÃO PADRÃO</v>
          </cell>
          <cell r="H76" t="str">
            <v>NÃO PADRÃO</v>
          </cell>
          <cell r="I76" t="str">
            <v>NÃO</v>
          </cell>
          <cell r="J76">
            <v>0</v>
          </cell>
          <cell r="K76">
            <v>0</v>
          </cell>
        </row>
        <row r="77">
          <cell r="A77">
            <v>443454</v>
          </cell>
          <cell r="B77">
            <v>1378</v>
          </cell>
          <cell r="C77" t="str">
            <v>277541.1</v>
          </cell>
          <cell r="D77">
            <v>2259</v>
          </cell>
          <cell r="E77" t="str">
            <v xml:space="preserve">ALCOOL ETILICO GLICERINADO 70%  - 100ML              FRASCO                                     </v>
          </cell>
          <cell r="F77" t="str">
            <v>FR 100ML</v>
          </cell>
          <cell r="G77" t="str">
            <v>SANEANTES E QUÍMICOS</v>
          </cell>
          <cell r="H77" t="str">
            <v>COMPRA REGULAR</v>
          </cell>
          <cell r="I77" t="str">
            <v>NÃO</v>
          </cell>
          <cell r="J77">
            <v>103</v>
          </cell>
          <cell r="K77">
            <v>161.4</v>
          </cell>
        </row>
        <row r="78">
          <cell r="A78" t="str">
            <v>-</v>
          </cell>
          <cell r="B78">
            <v>96</v>
          </cell>
          <cell r="C78" t="str">
            <v>269941.2</v>
          </cell>
          <cell r="D78" t="str">
            <v>-</v>
          </cell>
          <cell r="E78" t="str">
            <v xml:space="preserve">ALCOOL ETILICO USO TOPICO 70% 1000ML                                                      </v>
          </cell>
          <cell r="F78" t="str">
            <v>FR 1000ML</v>
          </cell>
          <cell r="G78" t="str">
            <v>NÃO PADRÃO</v>
          </cell>
          <cell r="H78" t="str">
            <v>NÃO PADRÃO</v>
          </cell>
          <cell r="I78" t="str">
            <v>NÃO</v>
          </cell>
          <cell r="J78">
            <v>0</v>
          </cell>
          <cell r="K78">
            <v>0</v>
          </cell>
        </row>
        <row r="79">
          <cell r="A79">
            <v>269941</v>
          </cell>
          <cell r="B79">
            <v>1447</v>
          </cell>
          <cell r="C79" t="str">
            <v>269941.1</v>
          </cell>
          <cell r="D79">
            <v>2259</v>
          </cell>
          <cell r="E79" t="str">
            <v xml:space="preserve">ALCOOL ETILICO USO TOPICO ANTISSEPTICO 70% 100ML             FRASCO                                          </v>
          </cell>
          <cell r="F79" t="str">
            <v>FR 100ML</v>
          </cell>
          <cell r="G79" t="str">
            <v>SANEANTES E QUÍMICOS</v>
          </cell>
          <cell r="H79" t="str">
            <v>COMPRA REGULAR</v>
          </cell>
          <cell r="I79">
            <v>269941</v>
          </cell>
          <cell r="J79">
            <v>3119</v>
          </cell>
          <cell r="K79">
            <v>3319.4166666666665</v>
          </cell>
        </row>
        <row r="80">
          <cell r="A80">
            <v>269943</v>
          </cell>
          <cell r="B80">
            <v>97</v>
          </cell>
          <cell r="C80">
            <v>273231</v>
          </cell>
          <cell r="D80">
            <v>2259</v>
          </cell>
          <cell r="E80" t="str">
            <v xml:space="preserve">ALCOOL GEL 70 A 80% 800ML                                                                 </v>
          </cell>
          <cell r="F80" t="str">
            <v>BOLSA 800ML</v>
          </cell>
          <cell r="G80" t="str">
            <v>SANEANTES E QUÍMICOS</v>
          </cell>
          <cell r="H80" t="str">
            <v>PROPOR DESPADRONIZAÇÃO</v>
          </cell>
          <cell r="I80" t="str">
            <v>NÃO</v>
          </cell>
          <cell r="J80">
            <v>0</v>
          </cell>
          <cell r="K80">
            <v>0</v>
          </cell>
        </row>
        <row r="81">
          <cell r="A81" t="str">
            <v>-</v>
          </cell>
          <cell r="B81">
            <v>2048</v>
          </cell>
          <cell r="C81" t="str">
            <v>273231.1</v>
          </cell>
          <cell r="D81" t="str">
            <v>-</v>
          </cell>
          <cell r="E81" t="str">
            <v xml:space="preserve">ALCOOL GEL 70% C/BICO DOSADOR FRASCO 500 ML                                               </v>
          </cell>
          <cell r="F81" t="str">
            <v>FR 500ML</v>
          </cell>
          <cell r="G81" t="str">
            <v>NÃO PADRÃO</v>
          </cell>
          <cell r="H81" t="str">
            <v>NÃO PADRÃO</v>
          </cell>
          <cell r="I81" t="str">
            <v>NÃO</v>
          </cell>
          <cell r="J81">
            <v>0</v>
          </cell>
          <cell r="K81">
            <v>0</v>
          </cell>
        </row>
        <row r="82">
          <cell r="A82" t="str">
            <v>-</v>
          </cell>
          <cell r="B82">
            <v>98</v>
          </cell>
          <cell r="C82" t="str">
            <v>-</v>
          </cell>
          <cell r="D82" t="str">
            <v>-</v>
          </cell>
          <cell r="E82" t="str">
            <v xml:space="preserve">ALCOOL GLICERINADO C/ DISPENSADOR 70% DE 1000ML                                           </v>
          </cell>
          <cell r="G82" t="str">
            <v>NÃO PADRÃO</v>
          </cell>
          <cell r="H82" t="str">
            <v>NÃO PADRÃO</v>
          </cell>
          <cell r="I82" t="str">
            <v>NÃO</v>
          </cell>
          <cell r="J82">
            <v>0</v>
          </cell>
          <cell r="K82">
            <v>0</v>
          </cell>
        </row>
        <row r="83">
          <cell r="A83" t="str">
            <v>-</v>
          </cell>
          <cell r="B83">
            <v>1416</v>
          </cell>
          <cell r="C83" t="str">
            <v>-</v>
          </cell>
          <cell r="D83" t="str">
            <v>-</v>
          </cell>
          <cell r="E83" t="str">
            <v xml:space="preserve">ALCOOL GLICERINADO C/ DISPENSADOR 70% FRASCO DE  500ML                                    </v>
          </cell>
          <cell r="G83" t="str">
            <v>NÃO PADRÃO</v>
          </cell>
          <cell r="H83" t="str">
            <v>NÃO PADRÃO</v>
          </cell>
          <cell r="I83" t="str">
            <v>NÃO</v>
          </cell>
          <cell r="J83">
            <v>0</v>
          </cell>
          <cell r="K83">
            <v>0</v>
          </cell>
        </row>
        <row r="84">
          <cell r="A84" t="str">
            <v>-</v>
          </cell>
          <cell r="B84">
            <v>99</v>
          </cell>
          <cell r="C84" t="str">
            <v>-</v>
          </cell>
          <cell r="D84" t="str">
            <v>-</v>
          </cell>
          <cell r="E84" t="str">
            <v xml:space="preserve">ALCOOL METILICO 1000ML                                                                    </v>
          </cell>
          <cell r="F84" t="str">
            <v>LT 1000ML</v>
          </cell>
          <cell r="G84" t="str">
            <v>NÃO PADRÃO</v>
          </cell>
          <cell r="H84" t="str">
            <v>NÃO PADRÃO</v>
          </cell>
          <cell r="I84" t="str">
            <v>NÃO</v>
          </cell>
          <cell r="J84">
            <v>0</v>
          </cell>
          <cell r="K84">
            <v>0</v>
          </cell>
        </row>
        <row r="85">
          <cell r="A85" t="str">
            <v>-</v>
          </cell>
          <cell r="B85">
            <v>1723</v>
          </cell>
          <cell r="C85" t="str">
            <v>-</v>
          </cell>
          <cell r="D85" t="str">
            <v>-</v>
          </cell>
          <cell r="E85" t="str">
            <v xml:space="preserve">ALFAINTERFERONA 2B RECOMBINANTE 10.000.000 UI                                             </v>
          </cell>
          <cell r="F85" t="str">
            <v>F/A</v>
          </cell>
          <cell r="G85" t="str">
            <v>NÃO PADRÃO</v>
          </cell>
          <cell r="H85" t="str">
            <v>NÃO PADRÃO</v>
          </cell>
          <cell r="I85" t="str">
            <v>NÃO</v>
          </cell>
          <cell r="J85">
            <v>0</v>
          </cell>
          <cell r="K85">
            <v>0</v>
          </cell>
        </row>
        <row r="86">
          <cell r="A86">
            <v>268378</v>
          </cell>
          <cell r="B86">
            <v>147</v>
          </cell>
          <cell r="C86">
            <v>268378</v>
          </cell>
          <cell r="D86">
            <v>2277</v>
          </cell>
          <cell r="E86" t="str">
            <v xml:space="preserve">ALFENTANIL CLORIDRATO 0,5MG/ML 5ML                                                        </v>
          </cell>
          <cell r="F86" t="str">
            <v>AMP 5ML</v>
          </cell>
          <cell r="G86" t="str">
            <v>CONTROLADOS 1</v>
          </cell>
          <cell r="H86" t="str">
            <v>COMPRA REGULAR</v>
          </cell>
          <cell r="I86">
            <v>268378</v>
          </cell>
          <cell r="J86">
            <v>50</v>
          </cell>
          <cell r="K86">
            <v>21.555555555555557</v>
          </cell>
        </row>
        <row r="87">
          <cell r="A87">
            <v>267508</v>
          </cell>
          <cell r="B87">
            <v>396</v>
          </cell>
          <cell r="C87">
            <v>267508</v>
          </cell>
          <cell r="D87">
            <v>2360</v>
          </cell>
          <cell r="E87" t="str">
            <v xml:space="preserve">ALOPURINOL 100MG                                                                          </v>
          </cell>
          <cell r="F87" t="str">
            <v>CP</v>
          </cell>
          <cell r="G87" t="str">
            <v>USO GERAL 1</v>
          </cell>
          <cell r="H87" t="str">
            <v>COMPRA REGULAR</v>
          </cell>
          <cell r="I87">
            <v>267508</v>
          </cell>
          <cell r="J87">
            <v>200</v>
          </cell>
          <cell r="K87">
            <v>484.28571428571428</v>
          </cell>
        </row>
        <row r="88">
          <cell r="A88">
            <v>268380</v>
          </cell>
          <cell r="B88">
            <v>397</v>
          </cell>
          <cell r="C88" t="str">
            <v>268380.2</v>
          </cell>
          <cell r="D88">
            <v>2363</v>
          </cell>
          <cell r="E88" t="str">
            <v xml:space="preserve">ALPROSTADIL 20MCG INJET                                                                   </v>
          </cell>
          <cell r="F88" t="str">
            <v>AMP 1ML</v>
          </cell>
          <cell r="G88" t="str">
            <v>USO GERAL 1</v>
          </cell>
          <cell r="H88" t="str">
            <v>ESTOQUE MÍNIMO</v>
          </cell>
          <cell r="I88" t="str">
            <v>NÃO</v>
          </cell>
          <cell r="J88">
            <v>0</v>
          </cell>
          <cell r="K88">
            <v>5</v>
          </cell>
        </row>
        <row r="89">
          <cell r="A89" t="str">
            <v>-</v>
          </cell>
          <cell r="B89">
            <v>1846</v>
          </cell>
          <cell r="C89" t="str">
            <v>268380.1</v>
          </cell>
          <cell r="D89" t="str">
            <v>-</v>
          </cell>
          <cell r="E89" t="str">
            <v xml:space="preserve">ALPROSTADIL 20MCG/ML AMPOLA 1,2ML                                    </v>
          </cell>
          <cell r="F89" t="str">
            <v>AMP 1,2ML</v>
          </cell>
          <cell r="G89" t="str">
            <v>NÃO PADRÃO</v>
          </cell>
          <cell r="H89" t="str">
            <v>NÃO PADRÃO</v>
          </cell>
          <cell r="I89" t="str">
            <v>NÃO</v>
          </cell>
          <cell r="J89">
            <v>0</v>
          </cell>
          <cell r="K89">
            <v>0</v>
          </cell>
        </row>
        <row r="90">
          <cell r="A90">
            <v>333142</v>
          </cell>
          <cell r="B90">
            <v>398</v>
          </cell>
          <cell r="C90">
            <v>333142</v>
          </cell>
          <cell r="D90">
            <v>2363</v>
          </cell>
          <cell r="E90" t="str">
            <v xml:space="preserve">ALPROSTADIL 500MCG INJET                                                                  </v>
          </cell>
          <cell r="F90" t="str">
            <v>F/A</v>
          </cell>
          <cell r="G90" t="str">
            <v>USO GERAL 1</v>
          </cell>
          <cell r="H90" t="str">
            <v>ESTOQUE MÍNIMO</v>
          </cell>
          <cell r="I90">
            <v>333142</v>
          </cell>
          <cell r="J90">
            <v>0</v>
          </cell>
          <cell r="K90">
            <v>0</v>
          </cell>
        </row>
        <row r="91">
          <cell r="A91">
            <v>436616</v>
          </cell>
          <cell r="B91">
            <v>399</v>
          </cell>
          <cell r="C91">
            <v>275423</v>
          </cell>
          <cell r="D91">
            <v>9501</v>
          </cell>
          <cell r="E91" t="str">
            <v xml:space="preserve">ALTEPLASE (ATIVADOR DO PLASMINOGENIO TISSULAR) 1MG/ML 50ML                                </v>
          </cell>
          <cell r="F91" t="str">
            <v>F/A 50ML</v>
          </cell>
          <cell r="G91" t="str">
            <v>USO GERAL 1</v>
          </cell>
          <cell r="H91" t="str">
            <v>COMPRA REGULAR</v>
          </cell>
          <cell r="I91" t="str">
            <v>NÃO</v>
          </cell>
          <cell r="J91">
            <v>2</v>
          </cell>
          <cell r="K91">
            <v>1.75</v>
          </cell>
        </row>
        <row r="92">
          <cell r="A92">
            <v>446264</v>
          </cell>
          <cell r="B92">
            <v>1849</v>
          </cell>
          <cell r="C92" t="str">
            <v>-</v>
          </cell>
          <cell r="D92" t="str">
            <v>-</v>
          </cell>
          <cell r="E92" t="str">
            <v xml:space="preserve">AMBROXOL 3 MG/ML 100ML XPE              </v>
          </cell>
          <cell r="F92" t="str">
            <v>FR</v>
          </cell>
          <cell r="G92" t="str">
            <v>USO GERAL 1**</v>
          </cell>
          <cell r="H92" t="str">
            <v>NÃO PADRÃO</v>
          </cell>
          <cell r="I92" t="str">
            <v>NÃO</v>
          </cell>
          <cell r="J92">
            <v>0</v>
          </cell>
          <cell r="K92">
            <v>0</v>
          </cell>
        </row>
        <row r="93">
          <cell r="A93">
            <v>446263</v>
          </cell>
          <cell r="B93">
            <v>763</v>
          </cell>
          <cell r="C93" t="str">
            <v>271659.1</v>
          </cell>
          <cell r="D93" t="str">
            <v>-</v>
          </cell>
          <cell r="E93" t="str">
            <v xml:space="preserve">AMBROXOL 30MG/5ML 120ML           </v>
          </cell>
          <cell r="F93" t="str">
            <v>FR</v>
          </cell>
          <cell r="G93" t="str">
            <v>USO GERAL 1**</v>
          </cell>
          <cell r="H93" t="str">
            <v>NÃO PADRÃO</v>
          </cell>
          <cell r="I93" t="str">
            <v>NÃO</v>
          </cell>
          <cell r="J93">
            <v>0</v>
          </cell>
          <cell r="K93">
            <v>0</v>
          </cell>
        </row>
        <row r="94">
          <cell r="A94">
            <v>446263</v>
          </cell>
          <cell r="B94">
            <v>400</v>
          </cell>
          <cell r="C94" t="str">
            <v>271659.2</v>
          </cell>
          <cell r="D94">
            <v>5130</v>
          </cell>
          <cell r="E94" t="str">
            <v xml:space="preserve">AMBROXOL CLORIDRATO 6MG/ML                                                                </v>
          </cell>
          <cell r="F94" t="str">
            <v>FR 100ML</v>
          </cell>
          <cell r="G94" t="str">
            <v>USO GERAL 1</v>
          </cell>
          <cell r="H94" t="str">
            <v>COMPRA REGULAR</v>
          </cell>
          <cell r="I94" t="str">
            <v>NÃO</v>
          </cell>
          <cell r="J94">
            <v>40</v>
          </cell>
          <cell r="K94">
            <v>35.1</v>
          </cell>
        </row>
        <row r="95">
          <cell r="A95" t="str">
            <v>-</v>
          </cell>
          <cell r="B95">
            <v>983</v>
          </cell>
          <cell r="C95" t="str">
            <v>-</v>
          </cell>
          <cell r="D95" t="str">
            <v>-</v>
          </cell>
          <cell r="E95" t="str">
            <v xml:space="preserve">AMICACINA (SULFATO) 500MG 2ML AMPOLA SOL INJE     </v>
          </cell>
          <cell r="F95" t="str">
            <v>AMP 2ML</v>
          </cell>
          <cell r="G95" t="str">
            <v>NÃO PADRÃO</v>
          </cell>
          <cell r="H95" t="str">
            <v>NÃO PADRÃO</v>
          </cell>
          <cell r="I95" t="str">
            <v>NÃO</v>
          </cell>
          <cell r="J95">
            <v>0</v>
          </cell>
          <cell r="K95">
            <v>0</v>
          </cell>
        </row>
        <row r="96">
          <cell r="A96" t="str">
            <v>-</v>
          </cell>
          <cell r="B96">
            <v>902</v>
          </cell>
          <cell r="C96" t="str">
            <v>-</v>
          </cell>
          <cell r="D96" t="str">
            <v>-</v>
          </cell>
          <cell r="E96" t="str">
            <v xml:space="preserve">AMICACINA (SULFATO)100MG 1ML SOL INJET                                                    </v>
          </cell>
          <cell r="F96" t="str">
            <v>AMP 1ML</v>
          </cell>
          <cell r="G96" t="str">
            <v>NÃO PADRÃO</v>
          </cell>
          <cell r="H96" t="str">
            <v>NÃO PADRÃO</v>
          </cell>
          <cell r="I96" t="str">
            <v>NÃO</v>
          </cell>
          <cell r="J96">
            <v>0</v>
          </cell>
          <cell r="K96">
            <v>0</v>
          </cell>
        </row>
        <row r="97">
          <cell r="A97">
            <v>268381</v>
          </cell>
          <cell r="B97">
            <v>4</v>
          </cell>
          <cell r="C97">
            <v>268381</v>
          </cell>
          <cell r="D97">
            <v>12320</v>
          </cell>
          <cell r="E97" t="str">
            <v xml:space="preserve">AMICACINA 250MG/ML 2ML                                                                    </v>
          </cell>
          <cell r="F97" t="str">
            <v xml:space="preserve">AMP 2ML </v>
          </cell>
          <cell r="G97" t="str">
            <v>ANTIMICROBIANOS 1</v>
          </cell>
          <cell r="H97" t="str">
            <v>COMPRA REGULAR</v>
          </cell>
          <cell r="I97">
            <v>268381</v>
          </cell>
          <cell r="J97">
            <v>320</v>
          </cell>
          <cell r="K97">
            <v>160.83333333333334</v>
          </cell>
        </row>
        <row r="98">
          <cell r="A98">
            <v>268383</v>
          </cell>
          <cell r="B98">
            <v>5</v>
          </cell>
          <cell r="C98">
            <v>268383</v>
          </cell>
          <cell r="D98">
            <v>12320</v>
          </cell>
          <cell r="E98" t="str">
            <v xml:space="preserve">AMICACINA 50MG/ML 2ML                                                                     </v>
          </cell>
          <cell r="F98" t="str">
            <v xml:space="preserve">AMP 2ML </v>
          </cell>
          <cell r="G98" t="str">
            <v>ANTIMICROBIANOS 1</v>
          </cell>
          <cell r="H98" t="str">
            <v>COMPRA REGULAR</v>
          </cell>
          <cell r="I98" t="str">
            <v>NÃO</v>
          </cell>
          <cell r="J98">
            <v>40</v>
          </cell>
          <cell r="K98">
            <v>150</v>
          </cell>
        </row>
        <row r="99">
          <cell r="A99" t="str">
            <v>-</v>
          </cell>
          <cell r="B99">
            <v>100</v>
          </cell>
          <cell r="C99">
            <v>289130</v>
          </cell>
          <cell r="D99" t="str">
            <v>-</v>
          </cell>
          <cell r="E99" t="str">
            <v xml:space="preserve">AMIDO-HIDROXIETILICO 130/04 500ML                                                         </v>
          </cell>
          <cell r="F99" t="str">
            <v>FR 500ML</v>
          </cell>
          <cell r="G99" t="str">
            <v>NÃO PADRÃO</v>
          </cell>
          <cell r="H99" t="str">
            <v>NÃO PADRÃO</v>
          </cell>
          <cell r="I99" t="str">
            <v>NÃO</v>
          </cell>
          <cell r="J99">
            <v>0</v>
          </cell>
          <cell r="K99">
            <v>0</v>
          </cell>
        </row>
        <row r="100">
          <cell r="A100" t="str">
            <v>-</v>
          </cell>
          <cell r="B100">
            <v>401</v>
          </cell>
          <cell r="C100" t="str">
            <v>-</v>
          </cell>
          <cell r="D100" t="str">
            <v>-</v>
          </cell>
          <cell r="E100" t="str">
            <v>AMINOACIDO MULTILAM 3 X 1 BOLSA EMULS LIPIDA+BOLSA DE AA+BOLSA CARBOHID 1 KCAL/ML 1000ML (</v>
          </cell>
          <cell r="F100" t="str">
            <v>BOLSA 1000ML</v>
          </cell>
          <cell r="G100" t="str">
            <v>NÃO PADRÃO</v>
          </cell>
          <cell r="H100" t="str">
            <v>NÃO PADRÃO</v>
          </cell>
          <cell r="I100" t="str">
            <v>NÃO</v>
          </cell>
          <cell r="J100">
            <v>0</v>
          </cell>
          <cell r="K100">
            <v>0</v>
          </cell>
        </row>
        <row r="101">
          <cell r="B101">
            <v>1518</v>
          </cell>
          <cell r="C101">
            <v>343646</v>
          </cell>
          <cell r="D101" t="str">
            <v>-</v>
          </cell>
          <cell r="E101" t="str">
            <v>AMINOACIDOS COMPOSIÇÃO COM TAURINA E CISTEINA ISENTA DE CARBOIDRATOS E ELETRÓLITOS 10%</v>
          </cell>
          <cell r="F101" t="str">
            <v>FA</v>
          </cell>
          <cell r="G101" t="str">
            <v>NÃO PADRÃO</v>
          </cell>
          <cell r="H101" t="str">
            <v>NÃO PADRÃO</v>
          </cell>
          <cell r="I101" t="str">
            <v>NÃO</v>
          </cell>
          <cell r="J101">
            <v>0</v>
          </cell>
          <cell r="K101">
            <v>0</v>
          </cell>
        </row>
        <row r="102">
          <cell r="A102" t="str">
            <v>-</v>
          </cell>
          <cell r="B102">
            <v>404</v>
          </cell>
          <cell r="C102">
            <v>267511</v>
          </cell>
          <cell r="D102" t="str">
            <v>-</v>
          </cell>
          <cell r="E102" t="str">
            <v xml:space="preserve">AMINOFILINA 100MG                                                                         </v>
          </cell>
          <cell r="F102" t="str">
            <v>CP</v>
          </cell>
          <cell r="G102" t="str">
            <v>NÃO PADRÃO</v>
          </cell>
          <cell r="H102" t="str">
            <v>NÃO PADRÃO</v>
          </cell>
          <cell r="I102" t="str">
            <v>NÃO</v>
          </cell>
          <cell r="J102">
            <v>0</v>
          </cell>
          <cell r="K102">
            <v>0</v>
          </cell>
        </row>
        <row r="103">
          <cell r="A103" t="str">
            <v>-</v>
          </cell>
          <cell r="B103">
            <v>406</v>
          </cell>
          <cell r="C103" t="str">
            <v>-</v>
          </cell>
          <cell r="D103" t="str">
            <v>-</v>
          </cell>
          <cell r="E103" t="str">
            <v xml:space="preserve">AMINOFILINA 240MG/ML SOL ORAL                                                             </v>
          </cell>
          <cell r="F103" t="str">
            <v xml:space="preserve">FR </v>
          </cell>
          <cell r="G103" t="str">
            <v>NÃO PADRÃO</v>
          </cell>
          <cell r="H103" t="str">
            <v>NÃO PADRÃO</v>
          </cell>
          <cell r="I103" t="str">
            <v>NÃO</v>
          </cell>
          <cell r="J103">
            <v>0</v>
          </cell>
          <cell r="K103">
            <v>0</v>
          </cell>
        </row>
        <row r="104">
          <cell r="A104">
            <v>292402</v>
          </cell>
          <cell r="B104">
            <v>405</v>
          </cell>
          <cell r="C104">
            <v>292402</v>
          </cell>
          <cell r="D104">
            <v>351</v>
          </cell>
          <cell r="E104" t="str">
            <v xml:space="preserve">AMINOFILINA 24MG/ML 10ML SOL INJET                                                        </v>
          </cell>
          <cell r="F104" t="str">
            <v>AMP 10ML</v>
          </cell>
          <cell r="G104" t="str">
            <v>USO GERAL 1</v>
          </cell>
          <cell r="H104" t="str">
            <v>COMPRA REGULAR</v>
          </cell>
          <cell r="I104">
            <v>292402</v>
          </cell>
          <cell r="J104">
            <v>40</v>
          </cell>
          <cell r="K104">
            <v>100</v>
          </cell>
        </row>
        <row r="105">
          <cell r="A105">
            <v>267510</v>
          </cell>
          <cell r="B105">
            <v>407</v>
          </cell>
          <cell r="C105">
            <v>267510</v>
          </cell>
          <cell r="D105">
            <v>2420</v>
          </cell>
          <cell r="E105" t="str">
            <v xml:space="preserve">AMIODARONA CLORIDRATO 200MG                                                               </v>
          </cell>
          <cell r="F105" t="str">
            <v>CP</v>
          </cell>
          <cell r="G105" t="str">
            <v>USO GERAL 1</v>
          </cell>
          <cell r="H105" t="str">
            <v>COMPRA REGULAR</v>
          </cell>
          <cell r="I105" t="str">
            <v>NÃO</v>
          </cell>
          <cell r="J105">
            <v>200</v>
          </cell>
          <cell r="K105">
            <v>367.14285714285717</v>
          </cell>
        </row>
        <row r="106">
          <cell r="A106">
            <v>271710</v>
          </cell>
          <cell r="B106">
            <v>408</v>
          </cell>
          <cell r="C106" t="str">
            <v>271710.1</v>
          </cell>
          <cell r="D106">
            <v>2420</v>
          </cell>
          <cell r="E106" t="str">
            <v xml:space="preserve">AMIODARONA CLORIDRATO 50MG/ML 3ML                                                         </v>
          </cell>
          <cell r="F106" t="str">
            <v>AMP 3ML</v>
          </cell>
          <cell r="G106" t="str">
            <v>USO GERAL 1</v>
          </cell>
          <cell r="H106" t="str">
            <v>COMPRA REGULAR</v>
          </cell>
          <cell r="I106">
            <v>271710</v>
          </cell>
          <cell r="J106">
            <v>400</v>
          </cell>
          <cell r="K106">
            <v>248.33333333333334</v>
          </cell>
        </row>
        <row r="107">
          <cell r="A107">
            <v>267512</v>
          </cell>
          <cell r="B107">
            <v>148</v>
          </cell>
          <cell r="C107">
            <v>267512</v>
          </cell>
          <cell r="D107">
            <v>5134</v>
          </cell>
          <cell r="E107" t="str">
            <v xml:space="preserve">AMITRIPTILINA CLORIDRATO 25MG                                                             </v>
          </cell>
          <cell r="F107" t="str">
            <v>CP</v>
          </cell>
          <cell r="G107" t="str">
            <v>CONTROLADOS 1</v>
          </cell>
          <cell r="H107" t="str">
            <v>COMPRA REGULAR</v>
          </cell>
          <cell r="I107">
            <v>267512</v>
          </cell>
          <cell r="J107">
            <v>6280</v>
          </cell>
          <cell r="K107">
            <v>2521.6666666666665</v>
          </cell>
        </row>
        <row r="108">
          <cell r="A108" t="str">
            <v>-</v>
          </cell>
          <cell r="B108">
            <v>1535</v>
          </cell>
          <cell r="C108" t="str">
            <v>-</v>
          </cell>
          <cell r="D108" t="str">
            <v>-</v>
          </cell>
          <cell r="E108" t="str">
            <v xml:space="preserve">AMOXICILINA 1000MG + SULBACTAM 500MG F/A 5ML                                              </v>
          </cell>
          <cell r="F108" t="str">
            <v>F/A 5ML</v>
          </cell>
          <cell r="G108" t="str">
            <v>NÃO PADRÃO</v>
          </cell>
          <cell r="H108" t="str">
            <v>NÃO PADRÃO</v>
          </cell>
          <cell r="I108" t="str">
            <v>NÃO</v>
          </cell>
          <cell r="J108">
            <v>0</v>
          </cell>
          <cell r="K108">
            <v>0</v>
          </cell>
        </row>
        <row r="109">
          <cell r="A109">
            <v>271089</v>
          </cell>
          <cell r="B109">
            <v>9</v>
          </cell>
          <cell r="C109">
            <v>271089</v>
          </cell>
          <cell r="D109">
            <v>2436</v>
          </cell>
          <cell r="E109" t="str">
            <v xml:space="preserve">AMOXICILINA 500MG                                                                         </v>
          </cell>
          <cell r="F109" t="str">
            <v>CP</v>
          </cell>
          <cell r="G109" t="str">
            <v>ANTIMICROBIANOS 1</v>
          </cell>
          <cell r="H109" t="str">
            <v>COMPRA REGULAR</v>
          </cell>
          <cell r="I109">
            <v>271089</v>
          </cell>
          <cell r="J109">
            <v>2100</v>
          </cell>
          <cell r="K109">
            <v>1041.5</v>
          </cell>
        </row>
        <row r="110">
          <cell r="A110">
            <v>271091</v>
          </cell>
          <cell r="B110">
            <v>10</v>
          </cell>
          <cell r="C110" t="str">
            <v>-</v>
          </cell>
          <cell r="D110" t="str">
            <v>-</v>
          </cell>
          <cell r="E110" t="str">
            <v xml:space="preserve">AMOXICILINA PO P/SUSP ORAL 250MG/5ML 150ML                                   </v>
          </cell>
          <cell r="F110" t="str">
            <v>FR 150ML</v>
          </cell>
          <cell r="G110" t="str">
            <v>ANTIMICROBIANOS 1**</v>
          </cell>
          <cell r="H110" t="str">
            <v>NÃO PADRÃO</v>
          </cell>
          <cell r="I110" t="str">
            <v>NÃO</v>
          </cell>
          <cell r="J110">
            <v>0</v>
          </cell>
          <cell r="K110">
            <v>0</v>
          </cell>
        </row>
        <row r="111">
          <cell r="A111">
            <v>271111</v>
          </cell>
          <cell r="B111">
            <v>775</v>
          </cell>
          <cell r="C111" t="str">
            <v>271111.3</v>
          </cell>
          <cell r="D111">
            <v>2436</v>
          </cell>
          <cell r="E111" t="str">
            <v xml:space="preserve">AMOXICILINA PO P/SUSP ORAL 50MG/ML 60ML                                                   </v>
          </cell>
          <cell r="F111" t="str">
            <v>FR 60ML</v>
          </cell>
          <cell r="G111" t="str">
            <v>ANTIMICROBIANOS 1</v>
          </cell>
          <cell r="H111" t="str">
            <v>COMPRA REGULAR</v>
          </cell>
          <cell r="I111">
            <v>271111</v>
          </cell>
          <cell r="J111">
            <v>60</v>
          </cell>
          <cell r="K111">
            <v>22</v>
          </cell>
        </row>
        <row r="112">
          <cell r="A112">
            <v>448841</v>
          </cell>
          <cell r="B112">
            <v>8</v>
          </cell>
          <cell r="C112">
            <v>271218</v>
          </cell>
          <cell r="D112">
            <v>2436</v>
          </cell>
          <cell r="E112" t="str">
            <v xml:space="preserve">AMOXICILINA+CLAVULANATO 250MG + 62,5MG/5ML 75ML SUSP ORAL                                 </v>
          </cell>
          <cell r="F112" t="str">
            <v>FR 75ML</v>
          </cell>
          <cell r="G112" t="str">
            <v>ANTIMICROBIANOS 1</v>
          </cell>
          <cell r="H112" t="str">
            <v>COMPRA REGULAR</v>
          </cell>
          <cell r="I112">
            <v>448841</v>
          </cell>
          <cell r="J112">
            <v>70</v>
          </cell>
          <cell r="K112">
            <v>37</v>
          </cell>
        </row>
        <row r="113">
          <cell r="A113">
            <v>271100</v>
          </cell>
          <cell r="B113">
            <v>7</v>
          </cell>
          <cell r="C113">
            <v>271100</v>
          </cell>
          <cell r="D113">
            <v>2436</v>
          </cell>
          <cell r="E113" t="str">
            <v xml:space="preserve">AMOXICILINA+CLAVULANATO(POTASSICO) 1G + 200MG INJET                                       </v>
          </cell>
          <cell r="F113" t="str">
            <v>F/A</v>
          </cell>
          <cell r="G113" t="str">
            <v>ANTIMICROBIANOS 1</v>
          </cell>
          <cell r="H113" t="str">
            <v>COMPRA REGULAR</v>
          </cell>
          <cell r="I113">
            <v>271100</v>
          </cell>
          <cell r="J113">
            <v>800</v>
          </cell>
          <cell r="K113">
            <v>402.66666666666669</v>
          </cell>
        </row>
        <row r="114">
          <cell r="A114">
            <v>271217</v>
          </cell>
          <cell r="B114">
            <v>6</v>
          </cell>
          <cell r="C114">
            <v>271217</v>
          </cell>
          <cell r="D114">
            <v>2436</v>
          </cell>
          <cell r="E114" t="str">
            <v xml:space="preserve">AMOXICILINA+CLAVULANATO(POTASSIO)500MG + 125MG                                            </v>
          </cell>
          <cell r="F114" t="str">
            <v>CP</v>
          </cell>
          <cell r="G114" t="str">
            <v>ANTIMICROBIANOS 1</v>
          </cell>
          <cell r="H114" t="str">
            <v>COMPRA REGULAR</v>
          </cell>
          <cell r="I114">
            <v>271217</v>
          </cell>
          <cell r="J114">
            <v>4440</v>
          </cell>
          <cell r="K114">
            <v>703.5</v>
          </cell>
        </row>
        <row r="115">
          <cell r="A115">
            <v>442727</v>
          </cell>
          <cell r="B115">
            <v>978</v>
          </cell>
          <cell r="C115">
            <v>268393</v>
          </cell>
          <cell r="D115" t="str">
            <v>-</v>
          </cell>
          <cell r="E115" t="str">
            <v xml:space="preserve">AMPICILINA 500MG F/A                                                                      </v>
          </cell>
          <cell r="F115" t="str">
            <v>F/A</v>
          </cell>
          <cell r="G115" t="str">
            <v>ANTIMICROBIANOS 1**</v>
          </cell>
          <cell r="H115" t="str">
            <v>NÃO PADRÃO</v>
          </cell>
          <cell r="I115">
            <v>442727</v>
          </cell>
          <cell r="J115">
            <v>0</v>
          </cell>
          <cell r="K115">
            <v>0</v>
          </cell>
        </row>
        <row r="116">
          <cell r="A116" t="str">
            <v>-</v>
          </cell>
          <cell r="B116">
            <v>777</v>
          </cell>
          <cell r="C116" t="str">
            <v>-</v>
          </cell>
          <cell r="D116" t="str">
            <v>-</v>
          </cell>
          <cell r="E116" t="str">
            <v>AMPICILINA SUSPENSAO ORAL, 50MG, FR 60ML.</v>
          </cell>
          <cell r="F116" t="str">
            <v>FR 60ML</v>
          </cell>
          <cell r="G116" t="str">
            <v>NÃO PADRÃO</v>
          </cell>
          <cell r="H116" t="str">
            <v>NÃO PADRÃO</v>
          </cell>
          <cell r="I116" t="str">
            <v>NÃO</v>
          </cell>
          <cell r="J116">
            <v>0</v>
          </cell>
          <cell r="K116">
            <v>0</v>
          </cell>
        </row>
        <row r="117">
          <cell r="A117">
            <v>268207</v>
          </cell>
          <cell r="B117">
            <v>11</v>
          </cell>
          <cell r="C117">
            <v>268207</v>
          </cell>
          <cell r="D117">
            <v>349</v>
          </cell>
          <cell r="E117" t="str">
            <v xml:space="preserve">AMPICILINA(SODICA) 1G INJET                                                               </v>
          </cell>
          <cell r="F117" t="str">
            <v>F/A</v>
          </cell>
          <cell r="G117" t="str">
            <v>ANTIMICROBIANOS 1</v>
          </cell>
          <cell r="H117" t="str">
            <v>COMPRA REGULAR</v>
          </cell>
          <cell r="I117" t="str">
            <v>NÃO</v>
          </cell>
          <cell r="J117">
            <v>200</v>
          </cell>
          <cell r="K117">
            <v>100</v>
          </cell>
        </row>
        <row r="118">
          <cell r="A118" t="str">
            <v>-</v>
          </cell>
          <cell r="B118">
            <v>1209</v>
          </cell>
          <cell r="C118" t="str">
            <v>-</v>
          </cell>
          <cell r="D118" t="str">
            <v>-</v>
          </cell>
          <cell r="E118" t="str">
            <v xml:space="preserve">AMPICILINA+SULBACTAM 1G + 500 MG                                                          </v>
          </cell>
          <cell r="F118" t="str">
            <v>F/A</v>
          </cell>
          <cell r="G118" t="str">
            <v>NÃO PADRÃO</v>
          </cell>
          <cell r="H118" t="str">
            <v>NÃO PADRÃO</v>
          </cell>
          <cell r="I118" t="str">
            <v>NÃO</v>
          </cell>
          <cell r="J118">
            <v>0</v>
          </cell>
          <cell r="K118">
            <v>0</v>
          </cell>
        </row>
        <row r="119">
          <cell r="A119">
            <v>442689</v>
          </cell>
          <cell r="B119">
            <v>12</v>
          </cell>
          <cell r="C119">
            <v>270555</v>
          </cell>
          <cell r="D119">
            <v>349</v>
          </cell>
          <cell r="E119" t="str">
            <v xml:space="preserve">AMPICILINA+SULBACTAM INJ 2G + 1G                                                          </v>
          </cell>
          <cell r="F119" t="str">
            <v>F/A</v>
          </cell>
          <cell r="G119" t="str">
            <v>ANTIMICROBIANOS 1</v>
          </cell>
          <cell r="H119" t="str">
            <v>COMPRA REGULAR</v>
          </cell>
          <cell r="I119">
            <v>442689</v>
          </cell>
          <cell r="J119">
            <v>20</v>
          </cell>
          <cell r="K119">
            <v>68</v>
          </cell>
        </row>
        <row r="120">
          <cell r="A120" t="str">
            <v>-</v>
          </cell>
          <cell r="B120">
            <v>149</v>
          </cell>
          <cell r="C120" t="str">
            <v>-</v>
          </cell>
          <cell r="D120" t="str">
            <v>-</v>
          </cell>
          <cell r="E120" t="str">
            <v xml:space="preserve">AMPRENAVIR 150MG                                                                          </v>
          </cell>
          <cell r="F120" t="str">
            <v>CP</v>
          </cell>
          <cell r="G120" t="str">
            <v>NÃO PADRÃO</v>
          </cell>
          <cell r="H120" t="str">
            <v>NÃO PADRÃO</v>
          </cell>
          <cell r="I120" t="str">
            <v>NÃO</v>
          </cell>
          <cell r="J120">
            <v>0</v>
          </cell>
          <cell r="K120">
            <v>0</v>
          </cell>
        </row>
        <row r="121">
          <cell r="A121" t="str">
            <v>-</v>
          </cell>
          <cell r="B121">
            <v>1079</v>
          </cell>
          <cell r="C121" t="str">
            <v>-</v>
          </cell>
          <cell r="D121" t="str">
            <v>-</v>
          </cell>
          <cell r="E121" t="str">
            <v xml:space="preserve">ANAGERELIDA CLORIDRATO 0,5MG                                                              </v>
          </cell>
          <cell r="F121" t="str">
            <v>CP</v>
          </cell>
          <cell r="G121" t="str">
            <v>NÃO PADRÃO</v>
          </cell>
          <cell r="H121" t="str">
            <v>NÃO PADRÃO</v>
          </cell>
          <cell r="I121" t="str">
            <v>NÃO</v>
          </cell>
          <cell r="J121">
            <v>0</v>
          </cell>
          <cell r="K121">
            <v>0</v>
          </cell>
        </row>
        <row r="122">
          <cell r="A122">
            <v>277649</v>
          </cell>
          <cell r="B122">
            <v>1658</v>
          </cell>
          <cell r="C122">
            <v>277649</v>
          </cell>
          <cell r="D122">
            <v>18036</v>
          </cell>
          <cell r="E122" t="str">
            <v xml:space="preserve">ANAGRELIDA CLORIDRATO 0,5MG                       </v>
          </cell>
          <cell r="F122" t="str">
            <v>CP</v>
          </cell>
          <cell r="G122" t="str">
            <v>ONCOLÓGICO 1</v>
          </cell>
          <cell r="H122" t="str">
            <v>COMPRA REGULAR</v>
          </cell>
          <cell r="I122" t="str">
            <v>NÃO</v>
          </cell>
          <cell r="J122">
            <v>300</v>
          </cell>
          <cell r="K122">
            <v>327.27272727272725</v>
          </cell>
        </row>
        <row r="123">
          <cell r="A123">
            <v>278348</v>
          </cell>
          <cell r="B123">
            <v>285</v>
          </cell>
          <cell r="C123">
            <v>278348</v>
          </cell>
          <cell r="D123">
            <v>2482</v>
          </cell>
          <cell r="E123" t="str">
            <v xml:space="preserve">ANASTROZOL 1MG                                                                            </v>
          </cell>
          <cell r="F123" t="str">
            <v>CP</v>
          </cell>
          <cell r="G123" t="str">
            <v>ONCOLÓGICO 1</v>
          </cell>
          <cell r="H123" t="str">
            <v>COMPRA REGULAR</v>
          </cell>
          <cell r="I123" t="str">
            <v>NÃO</v>
          </cell>
          <cell r="J123">
            <v>9000</v>
          </cell>
          <cell r="K123">
            <v>8569</v>
          </cell>
        </row>
        <row r="124">
          <cell r="A124">
            <v>268395</v>
          </cell>
          <cell r="B124">
            <v>14</v>
          </cell>
          <cell r="C124">
            <v>268395</v>
          </cell>
          <cell r="D124">
            <v>2517</v>
          </cell>
          <cell r="E124" t="str">
            <v xml:space="preserve">ANFOTERICINA B 50MG INJET                                                                 </v>
          </cell>
          <cell r="F124" t="str">
            <v>F/A</v>
          </cell>
          <cell r="G124" t="str">
            <v>ANTIMICROBIANOS 1</v>
          </cell>
          <cell r="H124" t="str">
            <v>ESTOQUE MÍNIMO</v>
          </cell>
          <cell r="I124">
            <v>268395</v>
          </cell>
          <cell r="J124">
            <v>0</v>
          </cell>
          <cell r="K124">
            <v>50</v>
          </cell>
        </row>
        <row r="125">
          <cell r="A125">
            <v>332888</v>
          </cell>
          <cell r="B125">
            <v>834</v>
          </cell>
          <cell r="C125">
            <v>332888</v>
          </cell>
          <cell r="D125">
            <v>2517</v>
          </cell>
          <cell r="E125" t="str">
            <v xml:space="preserve">ANFOTERICINA B COMPLEXO LIPIDICO 100MG/20ML                                               </v>
          </cell>
          <cell r="F125" t="str">
            <v>FR 20ML</v>
          </cell>
          <cell r="G125" t="str">
            <v>ANTIMICROBIANOS 1</v>
          </cell>
          <cell r="H125" t="str">
            <v>COMPRA REGULAR</v>
          </cell>
          <cell r="I125" t="str">
            <v>NÃO</v>
          </cell>
          <cell r="J125">
            <v>60</v>
          </cell>
          <cell r="K125">
            <v>0</v>
          </cell>
        </row>
        <row r="126">
          <cell r="A126">
            <v>332887</v>
          </cell>
          <cell r="B126">
            <v>2153</v>
          </cell>
          <cell r="C126" t="str">
            <v>324358.1</v>
          </cell>
          <cell r="D126" t="str">
            <v>-</v>
          </cell>
          <cell r="E126" t="str">
            <v xml:space="preserve">ANFOTERICINA B COMPLEXO LIPIDICO 5MG/ML 10ML                                              </v>
          </cell>
          <cell r="F126" t="str">
            <v>FR 10ML</v>
          </cell>
          <cell r="G126" t="str">
            <v>ANTIMICROBIANOS 1**</v>
          </cell>
          <cell r="H126" t="str">
            <v>NÃO PADRÃO</v>
          </cell>
          <cell r="I126" t="str">
            <v>NÃO</v>
          </cell>
          <cell r="J126">
            <v>0</v>
          </cell>
          <cell r="K126">
            <v>41.833333333333336</v>
          </cell>
        </row>
        <row r="127">
          <cell r="A127">
            <v>268394</v>
          </cell>
          <cell r="B127">
            <v>15</v>
          </cell>
          <cell r="C127" t="str">
            <v>268394.1</v>
          </cell>
          <cell r="D127">
            <v>2517</v>
          </cell>
          <cell r="E127" t="str">
            <v xml:space="preserve">ANFOTERICINA B LIPOSSOMAL 50MG                                                            </v>
          </cell>
          <cell r="F127" t="str">
            <v>F/A</v>
          </cell>
          <cell r="G127" t="str">
            <v>ANTIMICROBIANOS 1</v>
          </cell>
          <cell r="H127" t="str">
            <v>COMPRA REGULAR</v>
          </cell>
          <cell r="I127">
            <v>268394</v>
          </cell>
          <cell r="J127">
            <v>60</v>
          </cell>
          <cell r="K127">
            <v>56.222222222222221</v>
          </cell>
        </row>
        <row r="128">
          <cell r="A128">
            <v>379002</v>
          </cell>
          <cell r="B128">
            <v>1428</v>
          </cell>
          <cell r="C128">
            <v>370902</v>
          </cell>
          <cell r="D128">
            <v>5092</v>
          </cell>
          <cell r="E128" t="str">
            <v xml:space="preserve">ANIDULAFUNGINA 100MG F/A                                                                  </v>
          </cell>
          <cell r="F128" t="str">
            <v>F/A</v>
          </cell>
          <cell r="G128" t="str">
            <v>ANTIMICROBIANOS 1</v>
          </cell>
          <cell r="H128" t="str">
            <v>COMPRA REGULAR</v>
          </cell>
          <cell r="I128" t="str">
            <v>NÃO</v>
          </cell>
          <cell r="J128">
            <v>30</v>
          </cell>
          <cell r="K128">
            <v>22.375</v>
          </cell>
        </row>
        <row r="129">
          <cell r="A129">
            <v>268896</v>
          </cell>
          <cell r="B129">
            <v>410</v>
          </cell>
          <cell r="C129">
            <v>268896</v>
          </cell>
          <cell r="D129">
            <v>2411</v>
          </cell>
          <cell r="E129" t="str">
            <v xml:space="preserve">ANLODIPINA 10MG                                                                           </v>
          </cell>
          <cell r="F129" t="str">
            <v>CP</v>
          </cell>
          <cell r="G129" t="str">
            <v>USO GERAL 1</v>
          </cell>
          <cell r="H129" t="str">
            <v>COMPRA REGULAR</v>
          </cell>
          <cell r="I129" t="str">
            <v>NÃO</v>
          </cell>
          <cell r="J129">
            <v>400</v>
          </cell>
          <cell r="K129">
            <v>475</v>
          </cell>
        </row>
        <row r="130">
          <cell r="A130">
            <v>272434</v>
          </cell>
          <cell r="B130">
            <v>409</v>
          </cell>
          <cell r="C130">
            <v>272434</v>
          </cell>
          <cell r="D130">
            <v>2411</v>
          </cell>
          <cell r="E130" t="str">
            <v xml:space="preserve">ANLODIPINA 5MG                                                                            </v>
          </cell>
          <cell r="F130" t="str">
            <v>CP</v>
          </cell>
          <cell r="G130" t="str">
            <v>USO GERAL 1</v>
          </cell>
          <cell r="H130" t="str">
            <v>COMPRA REGULAR</v>
          </cell>
          <cell r="I130" t="str">
            <v>NÃO</v>
          </cell>
          <cell r="J130">
            <v>600</v>
          </cell>
          <cell r="K130">
            <v>709.09090909090912</v>
          </cell>
        </row>
        <row r="131">
          <cell r="A131" t="str">
            <v>-</v>
          </cell>
          <cell r="B131">
            <v>1533</v>
          </cell>
          <cell r="C131" t="str">
            <v>-</v>
          </cell>
          <cell r="D131" t="str">
            <v>-</v>
          </cell>
          <cell r="E131" t="str">
            <v xml:space="preserve">ANTIMONIATO DE MEGLUMINA 300MG/ML AMP 5ML         </v>
          </cell>
          <cell r="F131" t="str">
            <v>AMP 5ML</v>
          </cell>
          <cell r="G131" t="str">
            <v>NÃO PADRÃO</v>
          </cell>
          <cell r="H131" t="str">
            <v>NÃO PADRÃO</v>
          </cell>
          <cell r="I131" t="str">
            <v>NÃO</v>
          </cell>
          <cell r="J131">
            <v>0</v>
          </cell>
          <cell r="K131">
            <v>0</v>
          </cell>
        </row>
        <row r="132">
          <cell r="A132">
            <v>457206</v>
          </cell>
          <cell r="B132">
            <v>2027</v>
          </cell>
          <cell r="C132">
            <v>457206</v>
          </cell>
          <cell r="D132">
            <v>19669</v>
          </cell>
          <cell r="E132" t="str">
            <v>APALUTAMIDA 60MG</v>
          </cell>
          <cell r="F132" t="str">
            <v>CP</v>
          </cell>
          <cell r="G132" t="str">
            <v>SOB DEMANDA - ONCO</v>
          </cell>
          <cell r="H132" t="str">
            <v>SOB DEMANDA</v>
          </cell>
          <cell r="I132" t="str">
            <v>NÃO</v>
          </cell>
          <cell r="J132">
            <v>0</v>
          </cell>
          <cell r="K132">
            <v>360</v>
          </cell>
        </row>
        <row r="133">
          <cell r="A133" t="str">
            <v>-</v>
          </cell>
          <cell r="B133">
            <v>981</v>
          </cell>
          <cell r="C133" t="str">
            <v>-</v>
          </cell>
          <cell r="D133" t="str">
            <v>-</v>
          </cell>
          <cell r="E133" t="str">
            <v xml:space="preserve">ASPARAGINASE-L 1000UI F/A                                                                 </v>
          </cell>
          <cell r="F133" t="str">
            <v>F/A</v>
          </cell>
          <cell r="G133" t="str">
            <v>NÃO PADRÃO</v>
          </cell>
          <cell r="H133" t="str">
            <v>NÃO PADRÃO</v>
          </cell>
          <cell r="I133" t="str">
            <v>NÃO</v>
          </cell>
          <cell r="J133">
            <v>0</v>
          </cell>
          <cell r="K133">
            <v>0</v>
          </cell>
        </row>
        <row r="134">
          <cell r="A134" t="str">
            <v>-</v>
          </cell>
          <cell r="B134">
            <v>150</v>
          </cell>
          <cell r="C134" t="str">
            <v>-</v>
          </cell>
          <cell r="D134" t="str">
            <v>-</v>
          </cell>
          <cell r="E134" t="str">
            <v xml:space="preserve">ATAZANAVIR 150MG                                                                          </v>
          </cell>
          <cell r="F134" t="str">
            <v>CP</v>
          </cell>
          <cell r="G134" t="str">
            <v>HIV</v>
          </cell>
          <cell r="H134" t="str">
            <v>REPASSE SES</v>
          </cell>
          <cell r="I134" t="str">
            <v>NÃO</v>
          </cell>
          <cell r="J134">
            <v>0</v>
          </cell>
          <cell r="K134">
            <v>0</v>
          </cell>
        </row>
        <row r="135">
          <cell r="A135" t="str">
            <v>-</v>
          </cell>
          <cell r="B135">
            <v>151</v>
          </cell>
          <cell r="C135" t="str">
            <v>-</v>
          </cell>
          <cell r="D135" t="str">
            <v>-</v>
          </cell>
          <cell r="E135" t="str">
            <v xml:space="preserve">ATAZANAVIR 200MG                                                                          </v>
          </cell>
          <cell r="F135" t="str">
            <v>CP</v>
          </cell>
          <cell r="G135" t="str">
            <v>HIV</v>
          </cell>
          <cell r="H135" t="str">
            <v>REPASSE SES</v>
          </cell>
          <cell r="I135" t="str">
            <v>NÃO</v>
          </cell>
          <cell r="J135">
            <v>0</v>
          </cell>
          <cell r="K135">
            <v>0</v>
          </cell>
        </row>
        <row r="136">
          <cell r="A136" t="str">
            <v>-</v>
          </cell>
          <cell r="B136">
            <v>1246</v>
          </cell>
          <cell r="C136" t="str">
            <v>-</v>
          </cell>
          <cell r="D136" t="str">
            <v>-</v>
          </cell>
          <cell r="E136" t="str">
            <v xml:space="preserve">ATAZANAVIR 300MG                                                                          </v>
          </cell>
          <cell r="F136" t="str">
            <v>CP</v>
          </cell>
          <cell r="G136" t="str">
            <v>HIV</v>
          </cell>
          <cell r="H136" t="str">
            <v>REPASSE SES</v>
          </cell>
          <cell r="I136" t="str">
            <v>NÃO</v>
          </cell>
          <cell r="J136">
            <v>0</v>
          </cell>
          <cell r="K136">
            <v>312</v>
          </cell>
        </row>
        <row r="137">
          <cell r="A137" t="str">
            <v>-</v>
          </cell>
          <cell r="B137">
            <v>412</v>
          </cell>
          <cell r="C137" t="str">
            <v>-</v>
          </cell>
          <cell r="D137" t="str">
            <v>-</v>
          </cell>
          <cell r="E137" t="str">
            <v xml:space="preserve">ATENOLOL 100MG                                                                            </v>
          </cell>
          <cell r="F137" t="str">
            <v>CP</v>
          </cell>
          <cell r="G137" t="str">
            <v>NÃO PADRÃO</v>
          </cell>
          <cell r="H137" t="str">
            <v>NÃO PADRÃO</v>
          </cell>
          <cell r="I137" t="str">
            <v>NÃO</v>
          </cell>
          <cell r="J137">
            <v>0</v>
          </cell>
          <cell r="K137">
            <v>0</v>
          </cell>
        </row>
        <row r="138">
          <cell r="A138">
            <v>267517</v>
          </cell>
          <cell r="B138">
            <v>413</v>
          </cell>
          <cell r="C138">
            <v>267517</v>
          </cell>
          <cell r="D138">
            <v>3106</v>
          </cell>
          <cell r="E138" t="str">
            <v xml:space="preserve">ATENOLOL 50MG                                                                             </v>
          </cell>
          <cell r="F138" t="str">
            <v>CP</v>
          </cell>
          <cell r="G138" t="str">
            <v>USO GERAL 1</v>
          </cell>
          <cell r="H138" t="str">
            <v>COMPRA REGULAR</v>
          </cell>
          <cell r="I138">
            <v>267517</v>
          </cell>
          <cell r="J138">
            <v>600</v>
          </cell>
          <cell r="K138">
            <v>626.25</v>
          </cell>
        </row>
        <row r="139">
          <cell r="A139">
            <v>449866</v>
          </cell>
          <cell r="B139">
            <v>2010</v>
          </cell>
          <cell r="C139">
            <v>449866</v>
          </cell>
          <cell r="D139">
            <v>9525</v>
          </cell>
          <cell r="E139" t="str">
            <v xml:space="preserve">ATEZOLIZUMABE 60 MG/ ML - 20 ML                                                           </v>
          </cell>
          <cell r="F139" t="str">
            <v>F/A</v>
          </cell>
          <cell r="G139" t="str">
            <v>NÃO PADRÃO/JUDICIAL</v>
          </cell>
          <cell r="H139" t="str">
            <v>SOB DEMANDA</v>
          </cell>
          <cell r="I139" t="str">
            <v>NÃO</v>
          </cell>
          <cell r="J139">
            <v>0</v>
          </cell>
          <cell r="K139">
            <v>0</v>
          </cell>
        </row>
        <row r="140">
          <cell r="A140" t="str">
            <v>-</v>
          </cell>
          <cell r="B140">
            <v>1521</v>
          </cell>
          <cell r="C140">
            <v>268080</v>
          </cell>
          <cell r="D140" t="str">
            <v>-</v>
          </cell>
          <cell r="E140" t="str">
            <v xml:space="preserve">ATORVASTATINA 10MG CPM                                                                    </v>
          </cell>
          <cell r="F140" t="str">
            <v>CP</v>
          </cell>
          <cell r="G140" t="str">
            <v>HIV</v>
          </cell>
          <cell r="H140" t="str">
            <v>REPASSE SES</v>
          </cell>
          <cell r="I140" t="str">
            <v>NÃO</v>
          </cell>
          <cell r="J140">
            <v>0</v>
          </cell>
          <cell r="K140">
            <v>1534.2857142857142</v>
          </cell>
        </row>
        <row r="141">
          <cell r="A141">
            <v>268396</v>
          </cell>
          <cell r="B141">
            <v>414</v>
          </cell>
          <cell r="C141" t="str">
            <v>268396.2</v>
          </cell>
          <cell r="D141">
            <v>3512</v>
          </cell>
          <cell r="E141" t="str">
            <v xml:space="preserve">ATRACURIO (BESILATO) 10MG/ML 2,5ML SOL INJET                                              </v>
          </cell>
          <cell r="F141" t="str">
            <v>AMP 2,5ML</v>
          </cell>
          <cell r="G141" t="str">
            <v>USO GERAL 1</v>
          </cell>
          <cell r="H141" t="str">
            <v>COMPRA REGULAR</v>
          </cell>
          <cell r="I141">
            <v>268396</v>
          </cell>
          <cell r="J141">
            <v>100</v>
          </cell>
          <cell r="K141">
            <v>0</v>
          </cell>
        </row>
        <row r="142">
          <cell r="A142">
            <v>268396</v>
          </cell>
          <cell r="B142">
            <v>2092</v>
          </cell>
          <cell r="C142" t="str">
            <v>268396.1</v>
          </cell>
          <cell r="D142" t="str">
            <v>-</v>
          </cell>
          <cell r="E142" t="str">
            <v xml:space="preserve">ATRACURIO (BESILATO) 10MG/ML 5ML SOL INJET                                              </v>
          </cell>
          <cell r="F142" t="str">
            <v>AMP 5ML</v>
          </cell>
          <cell r="G142" t="str">
            <v>USO GERAL 1**</v>
          </cell>
          <cell r="H142" t="str">
            <v>NÃO PADRÃO</v>
          </cell>
          <cell r="I142">
            <v>268396</v>
          </cell>
          <cell r="J142">
            <v>0</v>
          </cell>
          <cell r="K142">
            <v>0</v>
          </cell>
        </row>
        <row r="143">
          <cell r="A143">
            <v>268214</v>
          </cell>
          <cell r="B143">
            <v>415</v>
          </cell>
          <cell r="C143">
            <v>268214</v>
          </cell>
          <cell r="D143">
            <v>355</v>
          </cell>
          <cell r="E143" t="str">
            <v xml:space="preserve">ATROPINA 0,25MG/ML SOL INJET                                                              </v>
          </cell>
          <cell r="F143" t="str">
            <v>AMP 1ML</v>
          </cell>
          <cell r="G143" t="str">
            <v>USO GERAL 1</v>
          </cell>
          <cell r="H143" t="str">
            <v>COMPRA REGULAR</v>
          </cell>
          <cell r="I143">
            <v>268214</v>
          </cell>
          <cell r="J143">
            <v>1200</v>
          </cell>
          <cell r="K143">
            <v>677.5</v>
          </cell>
        </row>
        <row r="144">
          <cell r="A144">
            <v>271050</v>
          </cell>
          <cell r="B144">
            <v>252</v>
          </cell>
          <cell r="C144">
            <v>271050</v>
          </cell>
          <cell r="D144">
            <v>355</v>
          </cell>
          <cell r="E144" t="str">
            <v xml:space="preserve">ATROPINA 0,5% 5ML                                                                         </v>
          </cell>
          <cell r="F144" t="str">
            <v>FR 5ML</v>
          </cell>
          <cell r="G144" t="str">
            <v>OFTALMOLÓGICOS</v>
          </cell>
          <cell r="H144" t="str">
            <v>COMPRA REGULAR</v>
          </cell>
          <cell r="I144">
            <v>271050</v>
          </cell>
          <cell r="J144">
            <v>5</v>
          </cell>
          <cell r="K144">
            <v>15.5</v>
          </cell>
        </row>
        <row r="145">
          <cell r="A145">
            <v>271051</v>
          </cell>
          <cell r="B145">
            <v>253</v>
          </cell>
          <cell r="C145">
            <v>271051</v>
          </cell>
          <cell r="D145">
            <v>355</v>
          </cell>
          <cell r="E145" t="str">
            <v xml:space="preserve">ATROPINA 1% 5ML                                                                           </v>
          </cell>
          <cell r="F145" t="str">
            <v>FR 5ML</v>
          </cell>
          <cell r="G145" t="str">
            <v>OFTALMOLÓGICOS</v>
          </cell>
          <cell r="H145" t="str">
            <v>COMPRA REGULAR</v>
          </cell>
          <cell r="I145" t="str">
            <v>NÃO</v>
          </cell>
          <cell r="J145">
            <v>25</v>
          </cell>
          <cell r="K145">
            <v>18.625</v>
          </cell>
        </row>
        <row r="146">
          <cell r="A146">
            <v>439259</v>
          </cell>
          <cell r="B146">
            <v>2119</v>
          </cell>
          <cell r="C146">
            <v>439259</v>
          </cell>
          <cell r="D146">
            <v>19480</v>
          </cell>
          <cell r="E146" t="str">
            <v>AXITINIBE 5 MG</v>
          </cell>
          <cell r="F146" t="str">
            <v>CP</v>
          </cell>
          <cell r="G146" t="str">
            <v>SOB DEMANDA - ONCO</v>
          </cell>
          <cell r="H146" t="str">
            <v>SOB DEMANDA</v>
          </cell>
          <cell r="I146" t="str">
            <v>NÃO</v>
          </cell>
          <cell r="J146">
            <v>0</v>
          </cell>
          <cell r="K146">
            <v>60</v>
          </cell>
        </row>
        <row r="147">
          <cell r="A147">
            <v>383436</v>
          </cell>
          <cell r="B147">
            <v>1511</v>
          </cell>
          <cell r="C147">
            <v>383436</v>
          </cell>
          <cell r="D147">
            <v>15134</v>
          </cell>
          <cell r="E147" t="str">
            <v xml:space="preserve">AZACITIDIMA 100MG F/A                             </v>
          </cell>
          <cell r="F147" t="str">
            <v>F/A</v>
          </cell>
          <cell r="G147" t="str">
            <v>SOB DEMANDA - ONCO</v>
          </cell>
          <cell r="H147" t="str">
            <v>SOB DEMANDA</v>
          </cell>
          <cell r="I147" t="str">
            <v>NÃO</v>
          </cell>
          <cell r="J147">
            <v>0</v>
          </cell>
          <cell r="K147">
            <v>9.1666666666666661</v>
          </cell>
        </row>
        <row r="148">
          <cell r="A148">
            <v>268083</v>
          </cell>
          <cell r="B148">
            <v>416</v>
          </cell>
          <cell r="C148">
            <v>268083</v>
          </cell>
          <cell r="D148">
            <v>3163</v>
          </cell>
          <cell r="E148" t="str">
            <v xml:space="preserve">AZATIOPRINA 50MG                                                                          </v>
          </cell>
          <cell r="F148" t="str">
            <v>CP</v>
          </cell>
          <cell r="G148" t="str">
            <v>USO GERAL 1</v>
          </cell>
          <cell r="H148" t="str">
            <v>COMPRA REGULAR</v>
          </cell>
          <cell r="I148" t="str">
            <v>NÃO</v>
          </cell>
          <cell r="J148">
            <v>20</v>
          </cell>
          <cell r="K148">
            <v>233.33333333333334</v>
          </cell>
        </row>
        <row r="149">
          <cell r="A149">
            <v>267140</v>
          </cell>
          <cell r="B149">
            <v>16</v>
          </cell>
          <cell r="C149">
            <v>267140</v>
          </cell>
          <cell r="D149">
            <v>3167</v>
          </cell>
          <cell r="E149" t="str">
            <v xml:space="preserve">AZITROMICINA (DIIDRATADA) 500MG                                                           </v>
          </cell>
          <cell r="F149" t="str">
            <v>CP</v>
          </cell>
          <cell r="G149" t="str">
            <v>ANTIMICROBIANOS 1</v>
          </cell>
          <cell r="H149" t="str">
            <v>COMPRA REGULAR</v>
          </cell>
          <cell r="I149">
            <v>267140</v>
          </cell>
          <cell r="J149">
            <v>240</v>
          </cell>
          <cell r="K149">
            <v>233</v>
          </cell>
        </row>
        <row r="150">
          <cell r="A150" t="str">
            <v>-</v>
          </cell>
          <cell r="B150">
            <v>910</v>
          </cell>
          <cell r="C150" t="str">
            <v>-</v>
          </cell>
          <cell r="D150" t="str">
            <v>-</v>
          </cell>
          <cell r="E150" t="str">
            <v xml:space="preserve">AZITROMICINA 500MG                                                                        </v>
          </cell>
          <cell r="F150" t="str">
            <v>CP</v>
          </cell>
          <cell r="G150" t="str">
            <v>NÃO PADRÃO</v>
          </cell>
          <cell r="H150" t="str">
            <v>NÃO PADRÃO</v>
          </cell>
          <cell r="I150" t="str">
            <v>NÃO</v>
          </cell>
          <cell r="J150">
            <v>0</v>
          </cell>
          <cell r="K150">
            <v>0</v>
          </cell>
        </row>
        <row r="151">
          <cell r="A151">
            <v>268952</v>
          </cell>
          <cell r="B151">
            <v>17</v>
          </cell>
          <cell r="C151">
            <v>268952</v>
          </cell>
          <cell r="D151">
            <v>3167</v>
          </cell>
          <cell r="E151" t="str">
            <v xml:space="preserve">AZITROMICINA 500MG F/A                                                                    </v>
          </cell>
          <cell r="F151" t="str">
            <v>F/A</v>
          </cell>
          <cell r="G151" t="str">
            <v>ANTIMICROBIANOS 1</v>
          </cell>
          <cell r="H151" t="str">
            <v>COMPRA REGULAR</v>
          </cell>
          <cell r="I151">
            <v>268952</v>
          </cell>
          <cell r="J151">
            <v>20</v>
          </cell>
          <cell r="K151">
            <v>30</v>
          </cell>
        </row>
        <row r="152">
          <cell r="A152" t="str">
            <v>-</v>
          </cell>
          <cell r="B152">
            <v>18</v>
          </cell>
          <cell r="C152">
            <v>442690</v>
          </cell>
          <cell r="D152" t="str">
            <v>-</v>
          </cell>
          <cell r="E152" t="str">
            <v xml:space="preserve">AZTREONAM 1G INJET                                                                        </v>
          </cell>
          <cell r="F152" t="str">
            <v>F/A</v>
          </cell>
          <cell r="G152" t="str">
            <v>NÃO PADRÃO</v>
          </cell>
          <cell r="H152" t="str">
            <v>NÃO PADRÃO</v>
          </cell>
          <cell r="I152" t="str">
            <v>NÃO</v>
          </cell>
          <cell r="J152">
            <v>0</v>
          </cell>
          <cell r="K152">
            <v>0</v>
          </cell>
        </row>
        <row r="153">
          <cell r="A153">
            <v>397396</v>
          </cell>
          <cell r="B153">
            <v>2207</v>
          </cell>
          <cell r="C153">
            <v>397396</v>
          </cell>
          <cell r="D153">
            <v>8291</v>
          </cell>
          <cell r="E153" t="str">
            <v xml:space="preserve">AZUL BRILHANTE G 0,05% </v>
          </cell>
          <cell r="F153" t="str">
            <v>F/A</v>
          </cell>
          <cell r="G153" t="str">
            <v>OFTALMOLÓGICOS</v>
          </cell>
          <cell r="H153" t="str">
            <v>COMPRA REGULAR</v>
          </cell>
          <cell r="I153" t="str">
            <v>NÃO</v>
          </cell>
          <cell r="J153">
            <v>0</v>
          </cell>
          <cell r="K153">
            <v>10</v>
          </cell>
        </row>
        <row r="154">
          <cell r="A154">
            <v>277529</v>
          </cell>
          <cell r="B154">
            <v>417</v>
          </cell>
          <cell r="C154">
            <v>277529</v>
          </cell>
          <cell r="D154">
            <v>3182</v>
          </cell>
          <cell r="E154" t="str">
            <v xml:space="preserve">AZUL DE METILENO 1% (METILTIONINIO CLORETO 1%)                                                                       </v>
          </cell>
          <cell r="F154" t="str">
            <v>AMP 5ML</v>
          </cell>
          <cell r="G154" t="str">
            <v>USO GERAL 1</v>
          </cell>
          <cell r="H154" t="str">
            <v>COMPRA REGULAR</v>
          </cell>
          <cell r="I154">
            <v>277529</v>
          </cell>
          <cell r="J154">
            <v>120</v>
          </cell>
          <cell r="K154">
            <v>65.833333333333329</v>
          </cell>
        </row>
        <row r="155">
          <cell r="A155">
            <v>292408</v>
          </cell>
          <cell r="B155">
            <v>418</v>
          </cell>
          <cell r="C155">
            <v>292408</v>
          </cell>
          <cell r="D155">
            <v>3190</v>
          </cell>
          <cell r="E155" t="str">
            <v xml:space="preserve">AZUL PATENTE 2,5% 2ML                                                                     </v>
          </cell>
          <cell r="F155" t="str">
            <v>AMP 2ML</v>
          </cell>
          <cell r="G155" t="str">
            <v>USO GERAL 1</v>
          </cell>
          <cell r="H155" t="str">
            <v>COMPRA REGULAR</v>
          </cell>
          <cell r="I155">
            <v>292408</v>
          </cell>
          <cell r="J155">
            <v>20</v>
          </cell>
          <cell r="K155">
            <v>21.666666666666668</v>
          </cell>
        </row>
        <row r="156">
          <cell r="A156">
            <v>327563</v>
          </cell>
          <cell r="B156">
            <v>419</v>
          </cell>
          <cell r="C156">
            <v>327324</v>
          </cell>
          <cell r="D156">
            <v>18931</v>
          </cell>
          <cell r="E156" t="str">
            <v>AZUL TRIPAN 0,1% 1ML</v>
          </cell>
          <cell r="F156" t="str">
            <v>AMP 1ML</v>
          </cell>
          <cell r="G156" t="str">
            <v>OFTALMOLÓGICOS</v>
          </cell>
          <cell r="H156" t="str">
            <v>COMPRA REGULAR</v>
          </cell>
          <cell r="I156" t="str">
            <v>NÃO</v>
          </cell>
          <cell r="J156">
            <v>10</v>
          </cell>
          <cell r="K156">
            <v>18.888888888888889</v>
          </cell>
        </row>
        <row r="157">
          <cell r="A157">
            <v>271746</v>
          </cell>
          <cell r="B157">
            <v>420</v>
          </cell>
          <cell r="C157">
            <v>271746</v>
          </cell>
          <cell r="D157">
            <v>3195</v>
          </cell>
          <cell r="E157" t="str">
            <v xml:space="preserve">BACLOFENO 10MG                                                                            </v>
          </cell>
          <cell r="F157" t="str">
            <v>CP</v>
          </cell>
          <cell r="G157" t="str">
            <v>USO GERAL 1</v>
          </cell>
          <cell r="H157" t="str">
            <v>COMPRA REGULAR</v>
          </cell>
          <cell r="I157">
            <v>271746</v>
          </cell>
          <cell r="J157">
            <v>200</v>
          </cell>
          <cell r="K157">
            <v>133.33333333333334</v>
          </cell>
        </row>
        <row r="158">
          <cell r="A158">
            <v>272028</v>
          </cell>
          <cell r="B158">
            <v>422</v>
          </cell>
          <cell r="C158">
            <v>272028</v>
          </cell>
          <cell r="D158">
            <v>16631</v>
          </cell>
          <cell r="E158" t="str">
            <v xml:space="preserve">BAMIFILINA 300MG                                                                          </v>
          </cell>
          <cell r="F158" t="str">
            <v>DRÁGEA</v>
          </cell>
          <cell r="G158" t="str">
            <v>USO GERAL 1</v>
          </cell>
          <cell r="H158" t="str">
            <v>COMPRA REGULAR</v>
          </cell>
          <cell r="I158" t="str">
            <v>NÃO</v>
          </cell>
          <cell r="J158">
            <v>40</v>
          </cell>
          <cell r="K158">
            <v>0</v>
          </cell>
        </row>
        <row r="159">
          <cell r="A159" t="str">
            <v>-</v>
          </cell>
          <cell r="B159">
            <v>2131</v>
          </cell>
          <cell r="C159">
            <v>472278</v>
          </cell>
          <cell r="D159" t="str">
            <v>-</v>
          </cell>
          <cell r="E159" t="str">
            <v>BARICITINIBE 4MG</v>
          </cell>
          <cell r="F159" t="str">
            <v>CP</v>
          </cell>
          <cell r="G159" t="str">
            <v>NÃO PADRÃO</v>
          </cell>
          <cell r="H159" t="str">
            <v>NÃO PADRÃO</v>
          </cell>
          <cell r="I159" t="str">
            <v>NÃO</v>
          </cell>
          <cell r="J159">
            <v>0</v>
          </cell>
          <cell r="K159">
            <v>0</v>
          </cell>
        </row>
        <row r="160">
          <cell r="A160" t="str">
            <v>-</v>
          </cell>
          <cell r="B160">
            <v>474</v>
          </cell>
          <cell r="C160" t="str">
            <v>-</v>
          </cell>
          <cell r="D160" t="str">
            <v>-</v>
          </cell>
          <cell r="E160" t="str">
            <v xml:space="preserve">BARIO SULFATO 1 MG/ML SUSP GELEIA 150ML                                                   </v>
          </cell>
          <cell r="F160" t="str">
            <v>FR 150ML</v>
          </cell>
          <cell r="G160" t="str">
            <v>NÃO PADRÃO</v>
          </cell>
          <cell r="H160" t="str">
            <v>NÃO PADRÃO</v>
          </cell>
          <cell r="I160" t="str">
            <v>NÃO</v>
          </cell>
          <cell r="J160">
            <v>0</v>
          </cell>
          <cell r="K160">
            <v>0</v>
          </cell>
        </row>
        <row r="161">
          <cell r="A161" t="str">
            <v>-</v>
          </cell>
          <cell r="B161">
            <v>423</v>
          </cell>
          <cell r="C161" t="str">
            <v>-</v>
          </cell>
          <cell r="D161" t="str">
            <v>-</v>
          </cell>
          <cell r="E161" t="str">
            <v xml:space="preserve">BARIO SULFATO 1G/ML SUSP GELEIA 150ML 150G + 2,05G                                        </v>
          </cell>
          <cell r="F161" t="str">
            <v>FR 150ML</v>
          </cell>
          <cell r="G161" t="str">
            <v>NÃO PADRÃO</v>
          </cell>
          <cell r="H161" t="str">
            <v>NÃO PADRÃO</v>
          </cell>
          <cell r="I161" t="str">
            <v>NÃO</v>
          </cell>
          <cell r="J161">
            <v>0</v>
          </cell>
          <cell r="K161">
            <v>0</v>
          </cell>
        </row>
        <row r="162">
          <cell r="A162" t="str">
            <v>-</v>
          </cell>
          <cell r="B162">
            <v>927</v>
          </cell>
          <cell r="C162">
            <v>292409</v>
          </cell>
          <cell r="D162" t="str">
            <v>-</v>
          </cell>
          <cell r="E162" t="str">
            <v>BASILIXIMABE 20MG</v>
          </cell>
          <cell r="F162" t="str">
            <v>F/A</v>
          </cell>
          <cell r="G162" t="str">
            <v>NÃO PADRÃO</v>
          </cell>
          <cell r="H162" t="str">
            <v>NÃO PADRÃO</v>
          </cell>
          <cell r="I162" t="str">
            <v>NÃO</v>
          </cell>
          <cell r="J162">
            <v>0</v>
          </cell>
          <cell r="K162">
            <v>0</v>
          </cell>
        </row>
        <row r="163">
          <cell r="A163" t="str">
            <v>-</v>
          </cell>
          <cell r="B163">
            <v>425</v>
          </cell>
          <cell r="C163" t="str">
            <v>-</v>
          </cell>
          <cell r="D163" t="str">
            <v>-</v>
          </cell>
          <cell r="E163" t="str">
            <v xml:space="preserve">BECLOMETASONA DIPROPIONATO AEROSOL 250MCG 200 DOSES                                       </v>
          </cell>
          <cell r="F163" t="str">
            <v>FR 200 DOSES</v>
          </cell>
          <cell r="G163" t="str">
            <v>NÃO PADRÃO</v>
          </cell>
          <cell r="H163" t="str">
            <v>NÃO PADRÃO</v>
          </cell>
          <cell r="I163" t="str">
            <v>NÃO</v>
          </cell>
          <cell r="J163">
            <v>0</v>
          </cell>
          <cell r="K163">
            <v>0</v>
          </cell>
        </row>
        <row r="164">
          <cell r="A164" t="str">
            <v>-</v>
          </cell>
          <cell r="B164">
            <v>426</v>
          </cell>
          <cell r="C164" t="str">
            <v>308726.1</v>
          </cell>
          <cell r="D164" t="str">
            <v>-</v>
          </cell>
          <cell r="E164" t="str">
            <v xml:space="preserve">BENZOATO DE BENZILA EMULSAO 25% 60A 100ML                                                 </v>
          </cell>
          <cell r="F164" t="str">
            <v>FR 100ML</v>
          </cell>
          <cell r="G164" t="str">
            <v>NÃO PADRÃO</v>
          </cell>
          <cell r="H164" t="str">
            <v>NÃO PADRÃO</v>
          </cell>
          <cell r="I164" t="str">
            <v>NÃO</v>
          </cell>
          <cell r="J164">
            <v>5</v>
          </cell>
          <cell r="K164">
            <v>0</v>
          </cell>
        </row>
        <row r="165">
          <cell r="A165" t="str">
            <v>-</v>
          </cell>
          <cell r="B165">
            <v>1762</v>
          </cell>
          <cell r="C165" t="str">
            <v>-</v>
          </cell>
          <cell r="D165" t="str">
            <v>-</v>
          </cell>
          <cell r="E165" t="str">
            <v xml:space="preserve">BENZOATO DE SODIO 100 MG/ML SOL ORAL 250 ML                                               </v>
          </cell>
          <cell r="F165" t="str">
            <v>FR 250ML</v>
          </cell>
          <cell r="G165" t="str">
            <v>NÃO PADRÃO</v>
          </cell>
          <cell r="H165" t="str">
            <v>NÃO PADRÃO</v>
          </cell>
          <cell r="I165" t="str">
            <v>NÃO</v>
          </cell>
          <cell r="J165">
            <v>0</v>
          </cell>
          <cell r="K165">
            <v>0</v>
          </cell>
        </row>
        <row r="166">
          <cell r="A166">
            <v>311390</v>
          </cell>
          <cell r="B166">
            <v>287</v>
          </cell>
          <cell r="C166">
            <v>311390</v>
          </cell>
          <cell r="D166">
            <v>18741</v>
          </cell>
          <cell r="E166" t="str">
            <v xml:space="preserve">BEVACIZUMABE 100MG                                                                        </v>
          </cell>
          <cell r="F166" t="str">
            <v>FR 4ML</v>
          </cell>
          <cell r="G166" t="str">
            <v>SOB DEMANDA - ONCO</v>
          </cell>
          <cell r="H166" t="str">
            <v>ESTOQUE MÍNIMO</v>
          </cell>
          <cell r="I166" t="str">
            <v>NÃO</v>
          </cell>
          <cell r="J166">
            <v>0</v>
          </cell>
          <cell r="K166">
            <v>0</v>
          </cell>
        </row>
        <row r="167">
          <cell r="A167" t="str">
            <v>-</v>
          </cell>
          <cell r="B167">
            <v>1482</v>
          </cell>
          <cell r="C167" t="str">
            <v>-</v>
          </cell>
          <cell r="D167" t="str">
            <v>-</v>
          </cell>
          <cell r="E167" t="str">
            <v xml:space="preserve">BEVACIZUMABE 25MG/ML - 4ML FR                          </v>
          </cell>
          <cell r="F167" t="str">
            <v>FR</v>
          </cell>
          <cell r="G167" t="str">
            <v>NÃO PADRÃO</v>
          </cell>
          <cell r="H167" t="str">
            <v>NÃO PADRÃO</v>
          </cell>
          <cell r="I167" t="str">
            <v>NÃO</v>
          </cell>
          <cell r="J167">
            <v>0</v>
          </cell>
          <cell r="K167">
            <v>0</v>
          </cell>
        </row>
        <row r="168">
          <cell r="A168">
            <v>311390</v>
          </cell>
          <cell r="B168">
            <v>1453</v>
          </cell>
          <cell r="C168" t="str">
            <v>311390.2</v>
          </cell>
          <cell r="D168">
            <v>18741</v>
          </cell>
          <cell r="E168" t="str">
            <v xml:space="preserve">BEVACIZUMABE 400 MG - F/A.                                                                </v>
          </cell>
          <cell r="F168" t="str">
            <v>FR 16ML</v>
          </cell>
          <cell r="G168" t="str">
            <v>SOB DEMANDA - ONCO</v>
          </cell>
          <cell r="H168" t="str">
            <v>SOB DEMANDA</v>
          </cell>
          <cell r="I168" t="str">
            <v>NÃO</v>
          </cell>
          <cell r="J168">
            <v>0</v>
          </cell>
          <cell r="K168">
            <v>0</v>
          </cell>
        </row>
        <row r="169">
          <cell r="A169">
            <v>271761</v>
          </cell>
          <cell r="B169">
            <v>288</v>
          </cell>
          <cell r="C169">
            <v>271761</v>
          </cell>
          <cell r="D169">
            <v>3519</v>
          </cell>
          <cell r="E169" t="str">
            <v xml:space="preserve">BICALUTAMIDA 50MG                                                                         </v>
          </cell>
          <cell r="F169" t="str">
            <v>CP</v>
          </cell>
          <cell r="G169" t="str">
            <v>ONCOLÓGICO 1</v>
          </cell>
          <cell r="H169" t="str">
            <v>COMPRA REGULAR</v>
          </cell>
          <cell r="I169" t="str">
            <v>NÃO</v>
          </cell>
          <cell r="J169">
            <v>560</v>
          </cell>
          <cell r="K169">
            <v>250</v>
          </cell>
        </row>
        <row r="170">
          <cell r="A170">
            <v>268222</v>
          </cell>
          <cell r="B170">
            <v>428</v>
          </cell>
          <cell r="C170" t="str">
            <v>268222.2</v>
          </cell>
          <cell r="D170">
            <v>1249</v>
          </cell>
          <cell r="E170" t="str">
            <v xml:space="preserve">BICARBONATO DE SODIO 8,40% 10ML SOL INJET                                                 </v>
          </cell>
          <cell r="F170" t="str">
            <v>AMP 10ML</v>
          </cell>
          <cell r="G170" t="str">
            <v>USO GERAL 2</v>
          </cell>
          <cell r="H170" t="str">
            <v>COMPRA REGULAR</v>
          </cell>
          <cell r="I170">
            <v>268222</v>
          </cell>
          <cell r="J170">
            <v>400</v>
          </cell>
          <cell r="K170">
            <v>612.5</v>
          </cell>
        </row>
        <row r="171">
          <cell r="A171">
            <v>268222</v>
          </cell>
          <cell r="B171">
            <v>101</v>
          </cell>
          <cell r="C171">
            <v>394088</v>
          </cell>
          <cell r="D171">
            <v>1249</v>
          </cell>
          <cell r="E171" t="str">
            <v xml:space="preserve">BICARBONATO DE SÓDIO 8,40% 250ML SOL INJET                                                </v>
          </cell>
          <cell r="F171" t="str">
            <v>FR 250ML</v>
          </cell>
          <cell r="G171" t="str">
            <v>FARMACOLÓGICO</v>
          </cell>
          <cell r="H171" t="str">
            <v>COMPRA REGULAR</v>
          </cell>
          <cell r="I171">
            <v>268222</v>
          </cell>
          <cell r="J171">
            <v>53</v>
          </cell>
          <cell r="K171">
            <v>43.75</v>
          </cell>
        </row>
        <row r="172">
          <cell r="A172">
            <v>270140</v>
          </cell>
          <cell r="B172">
            <v>152</v>
          </cell>
          <cell r="C172">
            <v>270140</v>
          </cell>
          <cell r="D172">
            <v>3567</v>
          </cell>
          <cell r="E172" t="str">
            <v xml:space="preserve">BIPERIDENO 2MG                                                                            </v>
          </cell>
          <cell r="F172" t="str">
            <v>CP</v>
          </cell>
          <cell r="G172" t="str">
            <v>CONTROLADOS 1</v>
          </cell>
          <cell r="H172" t="str">
            <v>COMPRA REGULAR</v>
          </cell>
          <cell r="I172" t="str">
            <v>NÃO</v>
          </cell>
          <cell r="J172">
            <v>220</v>
          </cell>
          <cell r="K172">
            <v>0</v>
          </cell>
        </row>
        <row r="173">
          <cell r="A173">
            <v>269603</v>
          </cell>
          <cell r="B173">
            <v>429</v>
          </cell>
          <cell r="C173">
            <v>269603</v>
          </cell>
          <cell r="D173">
            <v>3570</v>
          </cell>
          <cell r="E173" t="str">
            <v xml:space="preserve">BISACODIL 5MG                                                                             </v>
          </cell>
          <cell r="F173" t="str">
            <v>CP</v>
          </cell>
          <cell r="G173" t="str">
            <v>USO GERAL 2</v>
          </cell>
          <cell r="H173" t="str">
            <v>COMPRA REGULAR</v>
          </cell>
          <cell r="I173" t="str">
            <v>NÃO</v>
          </cell>
          <cell r="J173">
            <v>600</v>
          </cell>
          <cell r="K173">
            <v>776.66666666666663</v>
          </cell>
        </row>
        <row r="174">
          <cell r="A174">
            <v>398707</v>
          </cell>
          <cell r="B174">
            <v>289</v>
          </cell>
          <cell r="C174">
            <v>398707</v>
          </cell>
          <cell r="D174">
            <v>3591</v>
          </cell>
          <cell r="E174" t="str">
            <v xml:space="preserve">BLEOMICINA SULFATO 15UI                                                                   </v>
          </cell>
          <cell r="F174" t="str">
            <v>F/A</v>
          </cell>
          <cell r="G174" t="str">
            <v>ONCOLÓGICO 1</v>
          </cell>
          <cell r="H174" t="str">
            <v>COMPRA REGULAR</v>
          </cell>
          <cell r="I174">
            <v>398707</v>
          </cell>
          <cell r="J174">
            <v>16</v>
          </cell>
          <cell r="K174">
            <v>10</v>
          </cell>
        </row>
        <row r="175">
          <cell r="A175">
            <v>441571</v>
          </cell>
          <cell r="B175">
            <v>2210</v>
          </cell>
          <cell r="C175">
            <v>441571</v>
          </cell>
          <cell r="E175" t="str">
            <v>BLINATUMOMABE 38,5MCG</v>
          </cell>
          <cell r="F175" t="str">
            <v>F/A</v>
          </cell>
          <cell r="G175" t="str">
            <v>SOB DEMANDA - ONCO</v>
          </cell>
          <cell r="H175" t="str">
            <v>SOB DEMANDA</v>
          </cell>
          <cell r="I175" t="str">
            <v>NÃO</v>
          </cell>
          <cell r="J175">
            <v>0</v>
          </cell>
          <cell r="K175">
            <v>0</v>
          </cell>
        </row>
        <row r="176">
          <cell r="A176">
            <v>280201</v>
          </cell>
          <cell r="B176">
            <v>290</v>
          </cell>
          <cell r="C176">
            <v>280201</v>
          </cell>
          <cell r="D176">
            <v>18094</v>
          </cell>
          <cell r="E176" t="str">
            <v xml:space="preserve">BORTEZOMIBE 3,5MG                                                                         </v>
          </cell>
          <cell r="F176" t="str">
            <v>F/A</v>
          </cell>
          <cell r="G176" t="str">
            <v>ONCOLÓGICO 1</v>
          </cell>
          <cell r="H176" t="str">
            <v>COMPRA REGULAR</v>
          </cell>
          <cell r="I176" t="str">
            <v>NÃO</v>
          </cell>
          <cell r="J176">
            <v>20</v>
          </cell>
          <cell r="K176">
            <v>20.818181818181817</v>
          </cell>
        </row>
        <row r="177">
          <cell r="A177" t="str">
            <v>-</v>
          </cell>
          <cell r="B177">
            <v>1989</v>
          </cell>
          <cell r="C177" t="str">
            <v>-</v>
          </cell>
          <cell r="D177" t="str">
            <v>-</v>
          </cell>
          <cell r="E177" t="str">
            <v xml:space="preserve">BOSENTANA 62,5MG </v>
          </cell>
          <cell r="F177" t="str">
            <v>UNIDADE</v>
          </cell>
          <cell r="G177" t="str">
            <v>NÃO PADRÃO</v>
          </cell>
          <cell r="H177" t="str">
            <v>NÃO PADRÃO</v>
          </cell>
          <cell r="I177" t="str">
            <v>NÃO</v>
          </cell>
          <cell r="J177">
            <v>0</v>
          </cell>
          <cell r="K177">
            <v>0</v>
          </cell>
        </row>
        <row r="178">
          <cell r="A178">
            <v>412830</v>
          </cell>
          <cell r="B178">
            <v>1824</v>
          </cell>
          <cell r="C178">
            <v>412830</v>
          </cell>
          <cell r="D178">
            <v>12212</v>
          </cell>
          <cell r="E178" t="str">
            <v>BRENTUXIMABE VEDOTINA 50MG</v>
          </cell>
          <cell r="F178" t="str">
            <v>F/A</v>
          </cell>
          <cell r="G178" t="str">
            <v>SOB DEMANDA - ONCO</v>
          </cell>
          <cell r="H178" t="str">
            <v>SOB DEMANDA</v>
          </cell>
          <cell r="I178" t="str">
            <v>NÃO</v>
          </cell>
          <cell r="J178">
            <v>0</v>
          </cell>
          <cell r="K178">
            <v>3.5</v>
          </cell>
        </row>
        <row r="179">
          <cell r="A179" t="str">
            <v>-</v>
          </cell>
          <cell r="B179">
            <v>1415</v>
          </cell>
          <cell r="C179" t="str">
            <v>-</v>
          </cell>
          <cell r="D179" t="str">
            <v>-</v>
          </cell>
          <cell r="E179" t="str">
            <v xml:space="preserve">BRIMONIDINA + TIMOLOL 0,2% + 0,5% SOL OFTALMICA 5ML -FRASCO                               </v>
          </cell>
          <cell r="F179" t="str">
            <v>FR 5ML</v>
          </cell>
          <cell r="G179" t="str">
            <v>NÃO PADRÃO</v>
          </cell>
          <cell r="H179" t="str">
            <v>NÃO PADRÃO</v>
          </cell>
          <cell r="I179" t="str">
            <v>NÃO</v>
          </cell>
          <cell r="J179">
            <v>0</v>
          </cell>
          <cell r="K179">
            <v>0</v>
          </cell>
        </row>
        <row r="180">
          <cell r="A180">
            <v>268352</v>
          </cell>
          <cell r="B180">
            <v>254</v>
          </cell>
          <cell r="C180" t="str">
            <v>-</v>
          </cell>
          <cell r="D180" t="str">
            <v>-</v>
          </cell>
          <cell r="E180" t="str">
            <v xml:space="preserve">BRIMONIDINA TARTARATO 0,2% 10ML SOL OFT                                                   </v>
          </cell>
          <cell r="F180" t="str">
            <v>FR 10ML</v>
          </cell>
          <cell r="G180" t="str">
            <v>NÃO PADRÃO</v>
          </cell>
          <cell r="H180" t="str">
            <v>NÃO PADRÃO</v>
          </cell>
          <cell r="I180" t="str">
            <v>NÃO</v>
          </cell>
          <cell r="J180">
            <v>0</v>
          </cell>
          <cell r="K180">
            <v>0</v>
          </cell>
        </row>
        <row r="181">
          <cell r="A181">
            <v>268352</v>
          </cell>
          <cell r="B181">
            <v>1596</v>
          </cell>
          <cell r="C181" t="str">
            <v>268352.2</v>
          </cell>
          <cell r="D181">
            <v>12553</v>
          </cell>
          <cell r="E181" t="str">
            <v xml:space="preserve">BRIMONIDINA TARTARATO COLIRIO -DOSAGEM 2MG/ML -FRASCO 5ML                                 </v>
          </cell>
          <cell r="F181" t="str">
            <v>FR 10ML</v>
          </cell>
          <cell r="G181" t="str">
            <v>NÃO PADRÃO</v>
          </cell>
          <cell r="H181" t="str">
            <v>NÃO PADRÃO</v>
          </cell>
          <cell r="I181" t="str">
            <v>NÃO</v>
          </cell>
          <cell r="J181">
            <v>302</v>
          </cell>
          <cell r="K181">
            <v>10</v>
          </cell>
        </row>
        <row r="182">
          <cell r="A182" t="str">
            <v>-</v>
          </cell>
          <cell r="B182">
            <v>1283</v>
          </cell>
          <cell r="C182" t="str">
            <v>-</v>
          </cell>
          <cell r="D182" t="str">
            <v>-</v>
          </cell>
          <cell r="E182" t="str">
            <v xml:space="preserve">BROMETO DE IPRATROPIO 20MCG/DOSE FRASCO 15ML                                              </v>
          </cell>
          <cell r="F182" t="str">
            <v>FR 15ML</v>
          </cell>
          <cell r="G182" t="str">
            <v>NÃO PADRÃO</v>
          </cell>
          <cell r="H182" t="str">
            <v>NÃO PADRÃO</v>
          </cell>
          <cell r="I182" t="str">
            <v>NÃO</v>
          </cell>
          <cell r="J182">
            <v>0</v>
          </cell>
          <cell r="K182">
            <v>0</v>
          </cell>
        </row>
        <row r="183">
          <cell r="A183">
            <v>269954</v>
          </cell>
          <cell r="B183">
            <v>430</v>
          </cell>
          <cell r="C183">
            <v>269954</v>
          </cell>
          <cell r="D183">
            <v>3929</v>
          </cell>
          <cell r="E183" t="str">
            <v xml:space="preserve">BROMOPRIDA 10MG                                                                           </v>
          </cell>
          <cell r="F183" t="str">
            <v>CP</v>
          </cell>
          <cell r="G183" t="str">
            <v>USO GERAL 2</v>
          </cell>
          <cell r="H183" t="str">
            <v>COMPRA REGULAR</v>
          </cell>
          <cell r="I183" t="str">
            <v>NÃO</v>
          </cell>
          <cell r="J183">
            <v>14000</v>
          </cell>
          <cell r="K183">
            <v>4016.6666666666665</v>
          </cell>
        </row>
        <row r="184">
          <cell r="A184">
            <v>269956</v>
          </cell>
          <cell r="B184">
            <v>432</v>
          </cell>
          <cell r="C184">
            <v>269956</v>
          </cell>
          <cell r="D184">
            <v>3929</v>
          </cell>
          <cell r="E184" t="str">
            <v xml:space="preserve">BROMOPRIDA 4MG/ML 10 A 20ML SOL ORAL                                                      </v>
          </cell>
          <cell r="F184" t="str">
            <v>FR 20ML</v>
          </cell>
          <cell r="G184" t="str">
            <v>USO GERAL 2</v>
          </cell>
          <cell r="H184" t="str">
            <v>COMPRA REGULAR</v>
          </cell>
          <cell r="I184">
            <v>269956</v>
          </cell>
          <cell r="J184">
            <v>80</v>
          </cell>
          <cell r="K184">
            <v>53.5</v>
          </cell>
        </row>
        <row r="185">
          <cell r="A185">
            <v>269958</v>
          </cell>
          <cell r="B185">
            <v>431</v>
          </cell>
          <cell r="C185">
            <v>269958</v>
          </cell>
          <cell r="D185">
            <v>3929</v>
          </cell>
          <cell r="E185" t="str">
            <v xml:space="preserve">BROMOPRIDA 5MG/ML 2ML SOL INJET                                                           </v>
          </cell>
          <cell r="F185" t="str">
            <v>AMP 2ML</v>
          </cell>
          <cell r="G185" t="str">
            <v>USO GERAL 2</v>
          </cell>
          <cell r="H185" t="str">
            <v>COMPRA REGULAR</v>
          </cell>
          <cell r="I185">
            <v>269958</v>
          </cell>
          <cell r="J185">
            <v>2400</v>
          </cell>
          <cell r="K185">
            <v>2040.5454545454545</v>
          </cell>
        </row>
        <row r="186">
          <cell r="A186" t="str">
            <v>-</v>
          </cell>
          <cell r="B186">
            <v>1580</v>
          </cell>
          <cell r="C186" t="str">
            <v>-</v>
          </cell>
          <cell r="D186" t="str">
            <v>-</v>
          </cell>
          <cell r="E186" t="str">
            <v xml:space="preserve">BUDESONIDA 3MG - CAPSULA- FRASCO COM 45 CAPSULAS                                          </v>
          </cell>
          <cell r="F186" t="str">
            <v>CP</v>
          </cell>
          <cell r="G186" t="str">
            <v>NÃO PADRÃO</v>
          </cell>
          <cell r="H186" t="str">
            <v>NÃO PADRÃO</v>
          </cell>
          <cell r="I186" t="str">
            <v>NÃO</v>
          </cell>
          <cell r="J186">
            <v>0</v>
          </cell>
          <cell r="K186">
            <v>0</v>
          </cell>
        </row>
        <row r="187">
          <cell r="A187" t="str">
            <v>-</v>
          </cell>
          <cell r="B187">
            <v>434</v>
          </cell>
          <cell r="C187" t="str">
            <v>-</v>
          </cell>
          <cell r="D187" t="str">
            <v>-</v>
          </cell>
          <cell r="E187" t="str">
            <v xml:space="preserve">BUDESONIDA AEROSOL BUCAL 200MCG 100 DOSES                                                 </v>
          </cell>
          <cell r="F187" t="str">
            <v>FR 100 DOSES</v>
          </cell>
          <cell r="G187" t="str">
            <v>NÃO PADRÃO</v>
          </cell>
          <cell r="H187" t="str">
            <v>NÃO PADRÃO</v>
          </cell>
          <cell r="I187" t="str">
            <v>NÃO</v>
          </cell>
          <cell r="J187">
            <v>0</v>
          </cell>
          <cell r="K187">
            <v>0</v>
          </cell>
        </row>
        <row r="188">
          <cell r="A188" t="str">
            <v>-</v>
          </cell>
          <cell r="B188">
            <v>435</v>
          </cell>
          <cell r="C188" t="str">
            <v>-</v>
          </cell>
          <cell r="D188" t="str">
            <v>-</v>
          </cell>
          <cell r="E188" t="str">
            <v xml:space="preserve">BUDESONIDA AEROSOL BUCAL 50MCG 100 DOSES                                                  </v>
          </cell>
          <cell r="F188" t="str">
            <v>FR 100 DOSES</v>
          </cell>
          <cell r="G188" t="str">
            <v>NÃO PADRÃO</v>
          </cell>
          <cell r="H188" t="str">
            <v>NÃO PADRÃO</v>
          </cell>
          <cell r="I188" t="str">
            <v>NÃO</v>
          </cell>
          <cell r="J188">
            <v>0</v>
          </cell>
          <cell r="K188">
            <v>0</v>
          </cell>
        </row>
        <row r="189">
          <cell r="A189">
            <v>266706</v>
          </cell>
          <cell r="B189">
            <v>436</v>
          </cell>
          <cell r="C189">
            <v>266706</v>
          </cell>
          <cell r="D189">
            <v>3946</v>
          </cell>
          <cell r="E189" t="str">
            <v xml:space="preserve">BUDESONIDA SPRAY NASAL 32MCG/DOSE                                                         </v>
          </cell>
          <cell r="F189" t="str">
            <v>FR 120 DOSES</v>
          </cell>
          <cell r="G189" t="str">
            <v>USO GERAL 2</v>
          </cell>
          <cell r="H189" t="str">
            <v>COMPRA REGULAR</v>
          </cell>
          <cell r="I189" t="str">
            <v>NÃO</v>
          </cell>
          <cell r="J189">
            <v>1640</v>
          </cell>
          <cell r="K189">
            <v>0</v>
          </cell>
        </row>
        <row r="190">
          <cell r="A190">
            <v>273893</v>
          </cell>
          <cell r="B190">
            <v>437</v>
          </cell>
          <cell r="C190">
            <v>273893</v>
          </cell>
          <cell r="D190">
            <v>3946</v>
          </cell>
          <cell r="E190" t="str">
            <v xml:space="preserve">BUDESONIDA SUSPENSAO P/NEBULIZACAO 0,25 MG/ML 2ML FLACONETE                               </v>
          </cell>
          <cell r="F190" t="str">
            <v>FR 2ML</v>
          </cell>
          <cell r="G190" t="str">
            <v>USO GERAL 2</v>
          </cell>
          <cell r="H190" t="str">
            <v>COMPRA REGULAR</v>
          </cell>
          <cell r="I190">
            <v>273893</v>
          </cell>
          <cell r="J190">
            <v>200</v>
          </cell>
          <cell r="K190">
            <v>114.28571428571429</v>
          </cell>
        </row>
        <row r="191">
          <cell r="A191">
            <v>270096</v>
          </cell>
          <cell r="B191">
            <v>442</v>
          </cell>
          <cell r="C191">
            <v>270096</v>
          </cell>
          <cell r="D191">
            <v>5144</v>
          </cell>
          <cell r="E191" t="str">
            <v xml:space="preserve">BUPIVACAINA C/EPINEFRINA 0,50% 20ML SOL INJET                                             </v>
          </cell>
          <cell r="F191" t="str">
            <v>FR 20ML</v>
          </cell>
          <cell r="G191" t="str">
            <v>USO GERAL 2</v>
          </cell>
          <cell r="H191" t="str">
            <v>COMPRA REGULAR</v>
          </cell>
          <cell r="I191" t="str">
            <v>NÃO</v>
          </cell>
          <cell r="J191">
            <v>5</v>
          </cell>
          <cell r="K191">
            <v>15</v>
          </cell>
        </row>
        <row r="192">
          <cell r="A192" t="str">
            <v>-</v>
          </cell>
          <cell r="B192">
            <v>438</v>
          </cell>
          <cell r="C192" t="str">
            <v>-</v>
          </cell>
          <cell r="D192" t="str">
            <v>-</v>
          </cell>
          <cell r="E192" t="str">
            <v xml:space="preserve">BUPIVACAINA C/VASODILATADOR 0,5% 1,8ML                                                    </v>
          </cell>
          <cell r="F192" t="str">
            <v>TUBETE 1,8ML</v>
          </cell>
          <cell r="G192" t="str">
            <v>NÃO PADRÃO</v>
          </cell>
          <cell r="H192" t="str">
            <v>NÃO PADRÃO</v>
          </cell>
          <cell r="I192" t="str">
            <v>NÃO</v>
          </cell>
          <cell r="J192">
            <v>0</v>
          </cell>
          <cell r="K192">
            <v>0</v>
          </cell>
        </row>
        <row r="193">
          <cell r="A193">
            <v>270095</v>
          </cell>
          <cell r="B193">
            <v>441</v>
          </cell>
          <cell r="C193">
            <v>270095</v>
          </cell>
          <cell r="D193">
            <v>5144</v>
          </cell>
          <cell r="E193" t="str">
            <v xml:space="preserve">BUPIVACAINA CLORIDRATO + GLICOSE 0,5% + 8% 4ML                                            </v>
          </cell>
          <cell r="F193" t="str">
            <v>AMP 4ML</v>
          </cell>
          <cell r="G193" t="str">
            <v>USO GERAL 2</v>
          </cell>
          <cell r="H193" t="str">
            <v>COMPRA REGULAR</v>
          </cell>
          <cell r="I193">
            <v>270095</v>
          </cell>
          <cell r="J193">
            <v>80</v>
          </cell>
          <cell r="K193">
            <v>77.272727272727266</v>
          </cell>
        </row>
        <row r="194">
          <cell r="A194">
            <v>269574</v>
          </cell>
          <cell r="B194">
            <v>439</v>
          </cell>
          <cell r="C194">
            <v>269574</v>
          </cell>
          <cell r="D194">
            <v>5144</v>
          </cell>
          <cell r="E194" t="str">
            <v xml:space="preserve">BUPIVACAINA CLORIDRATO S/VASOC 0,50% 20ML                                                 </v>
          </cell>
          <cell r="F194" t="str">
            <v>FR 20ML</v>
          </cell>
          <cell r="G194" t="str">
            <v>USO GERAL 2</v>
          </cell>
          <cell r="H194" t="str">
            <v>COMPRA REGULAR</v>
          </cell>
          <cell r="I194">
            <v>269574</v>
          </cell>
          <cell r="J194">
            <v>30</v>
          </cell>
          <cell r="K194">
            <v>25</v>
          </cell>
        </row>
        <row r="195">
          <cell r="A195">
            <v>269575</v>
          </cell>
          <cell r="B195">
            <v>440</v>
          </cell>
          <cell r="C195">
            <v>269575</v>
          </cell>
          <cell r="D195">
            <v>5144</v>
          </cell>
          <cell r="E195" t="str">
            <v xml:space="preserve">BUPIVACAINA CLORIDRATO S/VASOCONSTRITOR 0,75% 20ML                                        </v>
          </cell>
          <cell r="F195" t="str">
            <v>FR 20ML</v>
          </cell>
          <cell r="G195" t="str">
            <v>USO GERAL 2</v>
          </cell>
          <cell r="H195" t="str">
            <v>COMPRA REGULAR</v>
          </cell>
          <cell r="I195" t="str">
            <v>NÃO</v>
          </cell>
          <cell r="J195">
            <v>20</v>
          </cell>
          <cell r="K195">
            <v>20</v>
          </cell>
        </row>
        <row r="196">
          <cell r="A196">
            <v>269572</v>
          </cell>
          <cell r="B196">
            <v>443</v>
          </cell>
          <cell r="C196">
            <v>269572</v>
          </cell>
          <cell r="D196">
            <v>5144</v>
          </cell>
          <cell r="E196" t="str">
            <v xml:space="preserve">BUPIVACAINA ISOBARICA 0,50% 4ML SOL INJET                                                 </v>
          </cell>
          <cell r="F196" t="str">
            <v>AMP 4ML</v>
          </cell>
          <cell r="G196" t="str">
            <v>USO GERAL 2</v>
          </cell>
          <cell r="H196" t="str">
            <v>COMPRA REGULAR</v>
          </cell>
          <cell r="I196" t="str">
            <v>NÃO</v>
          </cell>
          <cell r="J196">
            <v>240</v>
          </cell>
          <cell r="K196">
            <v>50</v>
          </cell>
        </row>
        <row r="197">
          <cell r="A197" t="str">
            <v>-</v>
          </cell>
          <cell r="B197">
            <v>1906</v>
          </cell>
          <cell r="C197" t="str">
            <v>-</v>
          </cell>
          <cell r="D197" t="str">
            <v>-</v>
          </cell>
          <cell r="E197" t="str">
            <v xml:space="preserve">BUPRENORFINA 10 MG ADESIVO TRANSDÉRMICO           </v>
          </cell>
          <cell r="F197" t="str">
            <v>UNIDADE</v>
          </cell>
          <cell r="G197" t="str">
            <v>NÃO PADRÃO</v>
          </cell>
          <cell r="H197" t="str">
            <v>NÃO PADRÃO</v>
          </cell>
          <cell r="I197" t="str">
            <v>NÃO</v>
          </cell>
          <cell r="J197">
            <v>0</v>
          </cell>
          <cell r="K197">
            <v>0</v>
          </cell>
        </row>
        <row r="198">
          <cell r="A198" t="str">
            <v>-</v>
          </cell>
          <cell r="B198">
            <v>1905</v>
          </cell>
          <cell r="C198" t="str">
            <v>-</v>
          </cell>
          <cell r="D198" t="str">
            <v>-</v>
          </cell>
          <cell r="E198" t="str">
            <v xml:space="preserve">BUPRENORFINA 5MG ADESIVO TRANSDÉRMICO             </v>
          </cell>
          <cell r="F198" t="str">
            <v>UNIDADE</v>
          </cell>
          <cell r="G198" t="str">
            <v>NÃO PADRÃO</v>
          </cell>
          <cell r="H198" t="str">
            <v>NÃO PADRÃO</v>
          </cell>
          <cell r="I198" t="str">
            <v>NÃO</v>
          </cell>
          <cell r="J198">
            <v>0</v>
          </cell>
          <cell r="K198">
            <v>0</v>
          </cell>
        </row>
        <row r="199">
          <cell r="A199" t="str">
            <v>-</v>
          </cell>
          <cell r="B199">
            <v>291</v>
          </cell>
          <cell r="C199" t="str">
            <v>-</v>
          </cell>
          <cell r="D199" t="str">
            <v>-</v>
          </cell>
          <cell r="E199" t="str">
            <v xml:space="preserve">BUSSULFANO 2 MG                                                                           </v>
          </cell>
          <cell r="F199" t="str">
            <v>CP</v>
          </cell>
          <cell r="G199" t="str">
            <v>NÃO PADRÃO</v>
          </cell>
          <cell r="H199" t="str">
            <v>NÃO PADRÃO</v>
          </cell>
          <cell r="I199" t="str">
            <v>NÃO</v>
          </cell>
          <cell r="J199">
            <v>0</v>
          </cell>
          <cell r="K199">
            <v>0</v>
          </cell>
        </row>
        <row r="200">
          <cell r="A200">
            <v>301510</v>
          </cell>
          <cell r="B200">
            <v>836</v>
          </cell>
          <cell r="C200">
            <v>354714</v>
          </cell>
          <cell r="D200">
            <v>4186</v>
          </cell>
          <cell r="E200" t="str">
            <v xml:space="preserve">CAL SODADA 4,50KG                    BALDE                                                     </v>
          </cell>
          <cell r="F200" t="str">
            <v>BALDE 4,5KG</v>
          </cell>
          <cell r="G200" t="str">
            <v>SANEANTES E QUÍMICOS</v>
          </cell>
          <cell r="H200" t="str">
            <v>COMPRA REGULAR</v>
          </cell>
          <cell r="I200" t="str">
            <v>NÃO</v>
          </cell>
          <cell r="J200">
            <v>8</v>
          </cell>
          <cell r="K200">
            <v>6.7272727272727275</v>
          </cell>
        </row>
        <row r="201">
          <cell r="A201">
            <v>271101</v>
          </cell>
          <cell r="B201">
            <v>914</v>
          </cell>
          <cell r="C201">
            <v>271101</v>
          </cell>
          <cell r="D201">
            <v>4216</v>
          </cell>
          <cell r="E201" t="str">
            <v xml:space="preserve">CALCITRIOL 0,25 MG                                                                        </v>
          </cell>
          <cell r="F201" t="str">
            <v>CP</v>
          </cell>
          <cell r="G201" t="str">
            <v>USO GERAL 2</v>
          </cell>
          <cell r="H201" t="str">
            <v>COMPRA REGULAR</v>
          </cell>
          <cell r="I201" t="str">
            <v>NÃO</v>
          </cell>
          <cell r="J201">
            <v>100</v>
          </cell>
          <cell r="K201">
            <v>55</v>
          </cell>
        </row>
        <row r="202">
          <cell r="A202">
            <v>301510</v>
          </cell>
          <cell r="B202">
            <v>2114</v>
          </cell>
          <cell r="C202">
            <v>301510</v>
          </cell>
          <cell r="D202">
            <v>4186</v>
          </cell>
          <cell r="E202" t="str">
            <v xml:space="preserve">CAL SODADA 4,30KG               BALDE                                                          </v>
          </cell>
          <cell r="F202" t="str">
            <v>BALDE 4,3KG</v>
          </cell>
          <cell r="G202" t="str">
            <v>SANEANTES E QUÍMICOS</v>
          </cell>
          <cell r="H202" t="str">
            <v>NÃO PADRÃO</v>
          </cell>
          <cell r="I202" t="str">
            <v>NÃO</v>
          </cell>
          <cell r="J202">
            <v>8</v>
          </cell>
          <cell r="K202">
            <v>4</v>
          </cell>
        </row>
        <row r="203">
          <cell r="A203">
            <v>268403</v>
          </cell>
          <cell r="B203">
            <v>293</v>
          </cell>
          <cell r="C203">
            <v>268403</v>
          </cell>
          <cell r="D203">
            <v>4488</v>
          </cell>
          <cell r="E203" t="str">
            <v xml:space="preserve">CAPECITABINA 500 MG                                                                       </v>
          </cell>
          <cell r="F203" t="str">
            <v>CP</v>
          </cell>
          <cell r="G203" t="str">
            <v>ONCOLÓGICO 1</v>
          </cell>
          <cell r="H203" t="str">
            <v>COMPRA REGULAR</v>
          </cell>
          <cell r="I203" t="str">
            <v>NÃO</v>
          </cell>
          <cell r="J203">
            <v>3000</v>
          </cell>
          <cell r="K203">
            <v>5720</v>
          </cell>
        </row>
        <row r="204">
          <cell r="A204" t="str">
            <v>-</v>
          </cell>
          <cell r="B204">
            <v>1519</v>
          </cell>
          <cell r="C204" t="str">
            <v>-</v>
          </cell>
          <cell r="D204" t="str">
            <v>-</v>
          </cell>
          <cell r="E204" t="str">
            <v xml:space="preserve">CALCITONINA SINTETICA COMPOSICAO DE SALMAO CONCENTRACAO 100UI - AMPOLA DE 1ML             </v>
          </cell>
          <cell r="G204" t="str">
            <v>NÃO PADRÃO</v>
          </cell>
          <cell r="H204" t="str">
            <v>NÃO PADRÃO</v>
          </cell>
          <cell r="I204" t="str">
            <v>NÃO</v>
          </cell>
          <cell r="J204">
            <v>0</v>
          </cell>
          <cell r="K204">
            <v>0</v>
          </cell>
        </row>
        <row r="205">
          <cell r="A205">
            <v>267614</v>
          </cell>
          <cell r="B205">
            <v>444</v>
          </cell>
          <cell r="C205">
            <v>267614</v>
          </cell>
          <cell r="D205">
            <v>4505</v>
          </cell>
          <cell r="E205" t="str">
            <v xml:space="preserve">CAPTOPRIL 12,5MG                                                                          </v>
          </cell>
          <cell r="F205" t="str">
            <v>CP</v>
          </cell>
          <cell r="G205" t="str">
            <v>USO GERAL 2</v>
          </cell>
          <cell r="H205" t="str">
            <v>COMPRA REGULAR</v>
          </cell>
          <cell r="I205" t="str">
            <v>NÃO</v>
          </cell>
          <cell r="J205">
            <v>200</v>
          </cell>
          <cell r="K205">
            <v>0</v>
          </cell>
        </row>
        <row r="206">
          <cell r="A206" t="str">
            <v>-</v>
          </cell>
          <cell r="B206">
            <v>292</v>
          </cell>
          <cell r="C206" t="str">
            <v>-</v>
          </cell>
          <cell r="D206" t="str">
            <v>-</v>
          </cell>
          <cell r="E206" t="str">
            <v xml:space="preserve">CAPECITABINA 150 MG                                                                       </v>
          </cell>
          <cell r="F206" t="str">
            <v>CP</v>
          </cell>
          <cell r="G206" t="str">
            <v>NÃO PADRÃO</v>
          </cell>
          <cell r="H206" t="str">
            <v>NÃO PADRÃO</v>
          </cell>
          <cell r="I206" t="str">
            <v>NÃO</v>
          </cell>
          <cell r="J206">
            <v>0</v>
          </cell>
          <cell r="K206">
            <v>0</v>
          </cell>
        </row>
        <row r="207">
          <cell r="A207">
            <v>267613</v>
          </cell>
          <cell r="B207">
            <v>445</v>
          </cell>
          <cell r="C207">
            <v>267613</v>
          </cell>
          <cell r="D207">
            <v>4505</v>
          </cell>
          <cell r="E207" t="str">
            <v xml:space="preserve">CAPTOPRIL 25MG                                                                            </v>
          </cell>
          <cell r="F207" t="str">
            <v>CP</v>
          </cell>
          <cell r="G207" t="str">
            <v>USO GERAL 2</v>
          </cell>
          <cell r="H207" t="str">
            <v>COMPRA REGULAR</v>
          </cell>
          <cell r="I207">
            <v>267613</v>
          </cell>
          <cell r="J207">
            <v>800</v>
          </cell>
          <cell r="K207">
            <v>614.28571428571433</v>
          </cell>
        </row>
        <row r="208">
          <cell r="A208">
            <v>267615</v>
          </cell>
          <cell r="B208">
            <v>446</v>
          </cell>
          <cell r="C208">
            <v>267615</v>
          </cell>
          <cell r="D208">
            <v>4505</v>
          </cell>
          <cell r="E208" t="str">
            <v xml:space="preserve">CAPTOPRIL 50MG                                                                            </v>
          </cell>
          <cell r="F208" t="str">
            <v>CP</v>
          </cell>
          <cell r="G208" t="str">
            <v>USO GERAL 2</v>
          </cell>
          <cell r="H208" t="str">
            <v>COMPRA REGULAR</v>
          </cell>
          <cell r="I208" t="str">
            <v>NÃO</v>
          </cell>
          <cell r="J208">
            <v>200</v>
          </cell>
          <cell r="K208">
            <v>0</v>
          </cell>
        </row>
        <row r="209">
          <cell r="A209">
            <v>282220</v>
          </cell>
          <cell r="B209">
            <v>1125</v>
          </cell>
          <cell r="C209" t="str">
            <v>282220.2</v>
          </cell>
          <cell r="D209">
            <v>4508</v>
          </cell>
          <cell r="E209" t="str">
            <v xml:space="preserve">CARBACOL 0,1MG/ML 2ML F/A SOL INJET INTRAOCULAR                                           </v>
          </cell>
          <cell r="F209" t="str">
            <v>AMP 2ML</v>
          </cell>
          <cell r="G209" t="str">
            <v>OFTALMOLÓGICOS</v>
          </cell>
          <cell r="H209" t="str">
            <v>COMPRA REGULAR</v>
          </cell>
          <cell r="I209" t="str">
            <v>NÃO</v>
          </cell>
          <cell r="J209">
            <v>20</v>
          </cell>
          <cell r="K209">
            <v>23</v>
          </cell>
        </row>
        <row r="210">
          <cell r="A210">
            <v>272454</v>
          </cell>
          <cell r="B210">
            <v>154</v>
          </cell>
          <cell r="C210" t="str">
            <v>272454.2</v>
          </cell>
          <cell r="D210">
            <v>4509</v>
          </cell>
          <cell r="E210" t="str">
            <v xml:space="preserve">CARBAMAZEPINA 100MG/5ML 100ML SOL ORAL                                                    </v>
          </cell>
          <cell r="F210" t="str">
            <v>FR 100ML</v>
          </cell>
          <cell r="G210" t="str">
            <v>CONTROLADOS 1</v>
          </cell>
          <cell r="H210" t="str">
            <v>COMPRA REGULAR</v>
          </cell>
          <cell r="I210">
            <v>272454</v>
          </cell>
          <cell r="J210">
            <v>84</v>
          </cell>
          <cell r="K210">
            <v>77.099999999999994</v>
          </cell>
        </row>
        <row r="211">
          <cell r="A211">
            <v>282220</v>
          </cell>
          <cell r="B211">
            <v>255</v>
          </cell>
          <cell r="C211" t="str">
            <v>-</v>
          </cell>
          <cell r="D211" t="str">
            <v>-</v>
          </cell>
          <cell r="E211" t="str">
            <v xml:space="preserve">CARBACOL 0,1MG/ML 1,5ML SOL OFT INJET                                                     </v>
          </cell>
          <cell r="F211" t="str">
            <v>AMP 1,5ML</v>
          </cell>
          <cell r="G211" t="str">
            <v>OFTALMOLÓGICOS**</v>
          </cell>
          <cell r="H211" t="str">
            <v>NÃO PADRÃO</v>
          </cell>
          <cell r="I211" t="str">
            <v>NÃO</v>
          </cell>
          <cell r="J211">
            <v>0</v>
          </cell>
          <cell r="K211">
            <v>0</v>
          </cell>
        </row>
        <row r="212">
          <cell r="A212">
            <v>267618</v>
          </cell>
          <cell r="B212">
            <v>153</v>
          </cell>
          <cell r="C212">
            <v>267618</v>
          </cell>
          <cell r="D212">
            <v>4509</v>
          </cell>
          <cell r="E212" t="str">
            <v xml:space="preserve">CARBAMAZEPINA 200MG                                                                       </v>
          </cell>
          <cell r="F212" t="str">
            <v>CP</v>
          </cell>
          <cell r="G212" t="str">
            <v>CONTROLADOS 1</v>
          </cell>
          <cell r="H212" t="str">
            <v>COMPRA REGULAR</v>
          </cell>
          <cell r="I212">
            <v>267618</v>
          </cell>
          <cell r="J212">
            <v>10200</v>
          </cell>
          <cell r="K212">
            <v>4937.5</v>
          </cell>
        </row>
        <row r="213">
          <cell r="A213">
            <v>268225</v>
          </cell>
          <cell r="B213">
            <v>448</v>
          </cell>
          <cell r="C213">
            <v>270895</v>
          </cell>
          <cell r="D213">
            <v>15870</v>
          </cell>
          <cell r="E213" t="str">
            <v xml:space="preserve">CARBONATO CALCIO 500MG                                                                    </v>
          </cell>
          <cell r="F213" t="str">
            <v>CP</v>
          </cell>
          <cell r="G213" t="str">
            <v>USO GERAL 2</v>
          </cell>
          <cell r="H213" t="str">
            <v>COMPRA REGULAR</v>
          </cell>
          <cell r="I213" t="str">
            <v>NÃO</v>
          </cell>
          <cell r="J213">
            <v>400</v>
          </cell>
          <cell r="K213">
            <v>265</v>
          </cell>
        </row>
        <row r="214">
          <cell r="A214">
            <v>327766</v>
          </cell>
          <cell r="B214">
            <v>1760</v>
          </cell>
          <cell r="C214">
            <v>417829</v>
          </cell>
          <cell r="D214">
            <v>15870</v>
          </cell>
          <cell r="E214" t="str">
            <v>CARBONATO DE CALCIO 600MG + VITAMINA D3</v>
          </cell>
          <cell r="F214" t="str">
            <v>CP</v>
          </cell>
          <cell r="G214" t="str">
            <v>USO GERAL 2</v>
          </cell>
          <cell r="H214" t="str">
            <v>PROPOR DESPADRONIZAÇÃO</v>
          </cell>
          <cell r="I214" t="str">
            <v>NÃO</v>
          </cell>
          <cell r="J214">
            <v>1100</v>
          </cell>
          <cell r="K214">
            <v>0</v>
          </cell>
        </row>
        <row r="215">
          <cell r="A215" t="str">
            <v>-</v>
          </cell>
          <cell r="B215">
            <v>447</v>
          </cell>
          <cell r="C215" t="str">
            <v>-</v>
          </cell>
          <cell r="D215" t="str">
            <v>-</v>
          </cell>
          <cell r="E215" t="str">
            <v xml:space="preserve">CARBIDOPA + LEVODOPA 25MG + 250MG                                                         </v>
          </cell>
          <cell r="F215" t="str">
            <v>CP</v>
          </cell>
          <cell r="G215" t="str">
            <v>NÃO PADRÃO</v>
          </cell>
          <cell r="H215" t="str">
            <v>NÃO PADRÃO</v>
          </cell>
          <cell r="I215" t="str">
            <v>NÃO</v>
          </cell>
          <cell r="J215">
            <v>0</v>
          </cell>
          <cell r="K215">
            <v>0</v>
          </cell>
        </row>
        <row r="216">
          <cell r="A216">
            <v>270409</v>
          </cell>
          <cell r="B216">
            <v>295</v>
          </cell>
          <cell r="C216">
            <v>270409</v>
          </cell>
          <cell r="D216">
            <v>4520</v>
          </cell>
          <cell r="E216" t="str">
            <v xml:space="preserve">CARBOPLATINA 10 MG/ML 45 ML                                                               </v>
          </cell>
          <cell r="F216" t="str">
            <v>F/A 45ML</v>
          </cell>
          <cell r="G216" t="str">
            <v>ONCOLÓGICO 1</v>
          </cell>
          <cell r="H216" t="str">
            <v>COMPRA REGULAR</v>
          </cell>
          <cell r="I216" t="str">
            <v>NÃO</v>
          </cell>
          <cell r="J216">
            <v>20</v>
          </cell>
          <cell r="K216">
            <v>29.818181818181817</v>
          </cell>
        </row>
        <row r="217">
          <cell r="A217" t="str">
            <v>-</v>
          </cell>
          <cell r="B217">
            <v>1982</v>
          </cell>
          <cell r="C217">
            <v>357072</v>
          </cell>
          <cell r="D217" t="str">
            <v>-</v>
          </cell>
          <cell r="E217" t="str">
            <v xml:space="preserve">CARBONATO DE CÁLCIO 500MG + VITAMINA D3 CONCENTRACAO 1250MG EQUIVALENTE A 500MG DE CALCIO </v>
          </cell>
          <cell r="F217" t="str">
            <v>CP</v>
          </cell>
          <cell r="G217" t="str">
            <v>NÃO PADRÃO</v>
          </cell>
          <cell r="H217" t="str">
            <v>NÃO PADRÃO</v>
          </cell>
          <cell r="I217" t="str">
            <v>NÃO</v>
          </cell>
          <cell r="J217">
            <v>0</v>
          </cell>
          <cell r="K217">
            <v>0</v>
          </cell>
        </row>
        <row r="218">
          <cell r="A218">
            <v>270411</v>
          </cell>
          <cell r="B218">
            <v>294</v>
          </cell>
          <cell r="C218">
            <v>270411</v>
          </cell>
          <cell r="D218">
            <v>4520</v>
          </cell>
          <cell r="E218" t="str">
            <v xml:space="preserve">CARBOPLATINA 10MG/ML 15ML                                                                 </v>
          </cell>
          <cell r="F218" t="str">
            <v>F/A 15ML</v>
          </cell>
          <cell r="G218" t="str">
            <v>ONCOLÓGICO 1</v>
          </cell>
          <cell r="H218" t="str">
            <v>COMPRA REGULAR</v>
          </cell>
          <cell r="I218" t="str">
            <v>NÃO</v>
          </cell>
          <cell r="J218">
            <v>4</v>
          </cell>
          <cell r="K218">
            <v>29.333333333333332</v>
          </cell>
        </row>
        <row r="219">
          <cell r="A219" t="str">
            <v>-</v>
          </cell>
          <cell r="B219">
            <v>155</v>
          </cell>
          <cell r="C219" t="str">
            <v>-</v>
          </cell>
          <cell r="D219" t="str">
            <v>-</v>
          </cell>
          <cell r="E219" t="str">
            <v xml:space="preserve">CARBONATO DE LITIO 300MG                                                                  </v>
          </cell>
          <cell r="F219" t="str">
            <v>CP</v>
          </cell>
          <cell r="G219" t="str">
            <v>NÃO PADRÃO</v>
          </cell>
          <cell r="H219" t="str">
            <v>NÃO PADRÃO</v>
          </cell>
          <cell r="I219" t="str">
            <v>NÃO</v>
          </cell>
          <cell r="J219">
            <v>0</v>
          </cell>
          <cell r="K219">
            <v>0</v>
          </cell>
        </row>
        <row r="220">
          <cell r="A220">
            <v>305428</v>
          </cell>
          <cell r="B220">
            <v>1908</v>
          </cell>
          <cell r="C220" t="str">
            <v>305428.2</v>
          </cell>
          <cell r="D220">
            <v>18664</v>
          </cell>
          <cell r="E220" t="str">
            <v>CARBOXIMETILCELULOSE COLÍRIO 0,5% SOL OFTALMICA 5ML</v>
          </cell>
          <cell r="F220" t="str">
            <v>FR 5ML</v>
          </cell>
          <cell r="G220" t="str">
            <v>OFTALMOLÓGICOS</v>
          </cell>
          <cell r="H220" t="str">
            <v>COMPRA REGULAR</v>
          </cell>
          <cell r="I220" t="str">
            <v>NÃO</v>
          </cell>
          <cell r="J220">
            <v>60</v>
          </cell>
          <cell r="K220">
            <v>19.09090909090909</v>
          </cell>
        </row>
        <row r="221">
          <cell r="A221">
            <v>267564</v>
          </cell>
          <cell r="B221">
            <v>449</v>
          </cell>
          <cell r="C221">
            <v>267564</v>
          </cell>
          <cell r="D221">
            <v>4677</v>
          </cell>
          <cell r="E221" t="str">
            <v xml:space="preserve">CARVEDILOL 12,5MG                                                                         </v>
          </cell>
          <cell r="F221" t="str">
            <v>CP</v>
          </cell>
          <cell r="G221" t="str">
            <v>USO GERAL 2</v>
          </cell>
          <cell r="H221" t="str">
            <v>COMPRA REGULAR</v>
          </cell>
          <cell r="I221" t="str">
            <v>NÃO</v>
          </cell>
          <cell r="J221">
            <v>800</v>
          </cell>
          <cell r="K221">
            <v>441.81818181818181</v>
          </cell>
        </row>
        <row r="222">
          <cell r="A222">
            <v>267566</v>
          </cell>
          <cell r="B222">
            <v>450</v>
          </cell>
          <cell r="C222">
            <v>267566</v>
          </cell>
          <cell r="D222">
            <v>4677</v>
          </cell>
          <cell r="E222" t="str">
            <v xml:space="preserve">CARVEDILOL 3,125MG                                                                        </v>
          </cell>
          <cell r="F222" t="str">
            <v>CP</v>
          </cell>
          <cell r="G222" t="str">
            <v>USO GERAL 2</v>
          </cell>
          <cell r="H222" t="str">
            <v>COMPRA REGULAR</v>
          </cell>
          <cell r="I222" t="str">
            <v>NÃO</v>
          </cell>
          <cell r="J222">
            <v>600</v>
          </cell>
          <cell r="K222">
            <v>677.14285714285711</v>
          </cell>
        </row>
        <row r="223">
          <cell r="A223">
            <v>305428</v>
          </cell>
          <cell r="B223">
            <v>281</v>
          </cell>
          <cell r="C223" t="str">
            <v>305428.1</v>
          </cell>
          <cell r="D223" t="str">
            <v>-</v>
          </cell>
          <cell r="E223" t="str">
            <v xml:space="preserve">CARBOXIMETILCELULOSE COLIRIO 0,50% 15ML                                       </v>
          </cell>
          <cell r="F223" t="str">
            <v>FR 15ML</v>
          </cell>
          <cell r="G223" t="str">
            <v>OFTALMOLÓGICOS**</v>
          </cell>
          <cell r="H223" t="str">
            <v>NÃO PADRÃO</v>
          </cell>
          <cell r="I223" t="str">
            <v>NÃO</v>
          </cell>
          <cell r="J223">
            <v>0</v>
          </cell>
          <cell r="K223">
            <v>0</v>
          </cell>
        </row>
        <row r="224">
          <cell r="A224">
            <v>305428</v>
          </cell>
          <cell r="B224">
            <v>1021</v>
          </cell>
          <cell r="C224" t="str">
            <v>-</v>
          </cell>
          <cell r="D224" t="str">
            <v>-</v>
          </cell>
          <cell r="E224" t="str">
            <v xml:space="preserve">CARBOXIMETILCELULOSE SODICA 5MG/ML SOL OFT 3ML FRASCO                                     </v>
          </cell>
          <cell r="F224" t="str">
            <v>FR 3ML</v>
          </cell>
          <cell r="G224" t="str">
            <v>OFTALMOLÓGICOS**</v>
          </cell>
          <cell r="H224" t="str">
            <v>NÃO PADRÃO</v>
          </cell>
          <cell r="I224" t="str">
            <v>NÃO</v>
          </cell>
          <cell r="J224">
            <v>0</v>
          </cell>
          <cell r="K224">
            <v>0</v>
          </cell>
        </row>
        <row r="225">
          <cell r="A225">
            <v>305429</v>
          </cell>
          <cell r="B225">
            <v>1724</v>
          </cell>
          <cell r="C225" t="str">
            <v>-</v>
          </cell>
          <cell r="D225" t="str">
            <v>-</v>
          </cell>
          <cell r="E225" t="str">
            <v xml:space="preserve">CARMELOSE 1% SOLUCAO OFTALMICA 15ML                                                       </v>
          </cell>
          <cell r="F225" t="str">
            <v>FR 15ML</v>
          </cell>
          <cell r="G225" t="str">
            <v>OFTALMOLÓGICOS**</v>
          </cell>
          <cell r="H225" t="str">
            <v>NÃO PADRÃO</v>
          </cell>
          <cell r="I225" t="str">
            <v>NÃO</v>
          </cell>
          <cell r="J225">
            <v>0</v>
          </cell>
          <cell r="K225">
            <v>0</v>
          </cell>
        </row>
        <row r="226">
          <cell r="A226">
            <v>331555</v>
          </cell>
          <cell r="B226">
            <v>22</v>
          </cell>
          <cell r="C226" t="str">
            <v>331555.2</v>
          </cell>
          <cell r="D226">
            <v>4720</v>
          </cell>
          <cell r="E226" t="str">
            <v xml:space="preserve">CEFALEXINA 250MG/5ML SUSPENSAO 60ML                                                       </v>
          </cell>
          <cell r="F226" t="str">
            <v>FR 60ML</v>
          </cell>
          <cell r="G226" t="str">
            <v>ANTIMICROBIANOS 1</v>
          </cell>
          <cell r="H226" t="str">
            <v>COMPRA REGULAR</v>
          </cell>
          <cell r="I226">
            <v>331555</v>
          </cell>
          <cell r="J226">
            <v>60</v>
          </cell>
          <cell r="K226">
            <v>25.428571428571427</v>
          </cell>
        </row>
        <row r="227">
          <cell r="A227">
            <v>267625</v>
          </cell>
          <cell r="B227">
            <v>23</v>
          </cell>
          <cell r="C227">
            <v>267625</v>
          </cell>
          <cell r="D227">
            <v>4720</v>
          </cell>
          <cell r="E227" t="str">
            <v xml:space="preserve">CEFALEXINA 500MG                                                                          </v>
          </cell>
          <cell r="F227" t="str">
            <v>CÁPSULA</v>
          </cell>
          <cell r="G227" t="str">
            <v>ANTIMICROBIANOS 1</v>
          </cell>
          <cell r="H227" t="str">
            <v>COMPRA REGULAR</v>
          </cell>
          <cell r="I227">
            <v>267625</v>
          </cell>
          <cell r="J227">
            <v>3400</v>
          </cell>
          <cell r="K227">
            <v>1790.909090909091</v>
          </cell>
        </row>
        <row r="228">
          <cell r="A228" t="str">
            <v>-</v>
          </cell>
          <cell r="B228">
            <v>20</v>
          </cell>
          <cell r="C228" t="str">
            <v>-</v>
          </cell>
          <cell r="D228" t="str">
            <v>-</v>
          </cell>
          <cell r="E228" t="str">
            <v xml:space="preserve">CASPOFUNGINA ACETATO 50MG                                                                 </v>
          </cell>
          <cell r="F228" t="str">
            <v>F/A</v>
          </cell>
          <cell r="G228" t="str">
            <v>NÃO PADRÃO</v>
          </cell>
          <cell r="H228" t="str">
            <v>NÃO PADRÃO</v>
          </cell>
          <cell r="I228" t="str">
            <v>NÃO</v>
          </cell>
          <cell r="J228">
            <v>0</v>
          </cell>
          <cell r="K228">
            <v>0</v>
          </cell>
        </row>
        <row r="229">
          <cell r="A229" t="str">
            <v>-</v>
          </cell>
          <cell r="B229">
            <v>21</v>
          </cell>
          <cell r="C229" t="str">
            <v>-</v>
          </cell>
          <cell r="D229" t="str">
            <v>-</v>
          </cell>
          <cell r="E229" t="str">
            <v xml:space="preserve">CASPOFUNGINA ACETATO 70MG                                                                 </v>
          </cell>
          <cell r="F229" t="str">
            <v>F/A</v>
          </cell>
          <cell r="G229" t="str">
            <v>NÃO PADRÃO</v>
          </cell>
          <cell r="H229" t="str">
            <v>NÃO PADRÃO</v>
          </cell>
          <cell r="I229" t="str">
            <v>NÃO</v>
          </cell>
          <cell r="J229">
            <v>0</v>
          </cell>
          <cell r="K229">
            <v>0</v>
          </cell>
        </row>
        <row r="230">
          <cell r="A230">
            <v>442693</v>
          </cell>
          <cell r="B230">
            <v>24</v>
          </cell>
          <cell r="C230">
            <v>268405</v>
          </cell>
          <cell r="D230">
            <v>4723</v>
          </cell>
          <cell r="E230" t="str">
            <v xml:space="preserve">CEFAZOLINA 1G INJET                                                                       </v>
          </cell>
          <cell r="F230" t="str">
            <v>F/A</v>
          </cell>
          <cell r="G230" t="str">
            <v>ANTIMICROBIANOS 1</v>
          </cell>
          <cell r="H230" t="str">
            <v>COMPRA REGULAR</v>
          </cell>
          <cell r="I230">
            <v>442693</v>
          </cell>
          <cell r="J230">
            <v>1200</v>
          </cell>
          <cell r="K230">
            <v>805.58333333333337</v>
          </cell>
        </row>
        <row r="231">
          <cell r="A231">
            <v>331555</v>
          </cell>
          <cell r="B231">
            <v>1725</v>
          </cell>
          <cell r="C231" t="str">
            <v>331555.1</v>
          </cell>
          <cell r="D231" t="str">
            <v>-</v>
          </cell>
          <cell r="E231" t="str">
            <v xml:space="preserve">CEFALEXINA 250MG/ML 5ML SUSPENSAO ORAL 100ML                                              </v>
          </cell>
          <cell r="F231" t="str">
            <v>FR 100ML</v>
          </cell>
          <cell r="G231" t="str">
            <v>ANTIMICROBIANOS 1**</v>
          </cell>
          <cell r="H231" t="str">
            <v>NÃO PADRÃO</v>
          </cell>
          <cell r="I231">
            <v>331555</v>
          </cell>
          <cell r="J231">
            <v>0</v>
          </cell>
          <cell r="K231">
            <v>0</v>
          </cell>
        </row>
        <row r="232">
          <cell r="A232">
            <v>339846</v>
          </cell>
          <cell r="B232">
            <v>26</v>
          </cell>
          <cell r="C232">
            <v>339846</v>
          </cell>
          <cell r="D232">
            <v>4724</v>
          </cell>
          <cell r="E232" t="str">
            <v xml:space="preserve">CEFEPIMA 1G INJET                                                                         </v>
          </cell>
          <cell r="F232" t="str">
            <v>F/A</v>
          </cell>
          <cell r="G232" t="str">
            <v>ANTIMICROBIANOS 1</v>
          </cell>
          <cell r="H232" t="str">
            <v>COMPRA REGULAR</v>
          </cell>
          <cell r="I232">
            <v>339846</v>
          </cell>
          <cell r="J232">
            <v>300</v>
          </cell>
          <cell r="K232">
            <v>189.25</v>
          </cell>
        </row>
        <row r="233">
          <cell r="A233" t="str">
            <v>-</v>
          </cell>
          <cell r="B233">
            <v>1127</v>
          </cell>
          <cell r="C233">
            <v>445915</v>
          </cell>
          <cell r="D233" t="str">
            <v>-</v>
          </cell>
          <cell r="E233" t="str">
            <v>CEFALOTINA 1G</v>
          </cell>
          <cell r="F233" t="str">
            <v>F/A</v>
          </cell>
          <cell r="G233" t="str">
            <v>NÃO PADRÃO</v>
          </cell>
          <cell r="H233" t="str">
            <v>NÃO PADRÃO</v>
          </cell>
          <cell r="I233" t="str">
            <v>NÃO</v>
          </cell>
          <cell r="J233">
            <v>0</v>
          </cell>
          <cell r="K233">
            <v>0</v>
          </cell>
        </row>
        <row r="234">
          <cell r="A234">
            <v>339847</v>
          </cell>
          <cell r="B234">
            <v>25</v>
          </cell>
          <cell r="C234">
            <v>339847</v>
          </cell>
          <cell r="D234">
            <v>4724</v>
          </cell>
          <cell r="E234" t="str">
            <v xml:space="preserve">CEFEPIMA 2G INJET                                                                         </v>
          </cell>
          <cell r="F234" t="str">
            <v>F/A</v>
          </cell>
          <cell r="G234" t="str">
            <v>ANTIMICROBIANOS 1</v>
          </cell>
          <cell r="H234" t="str">
            <v>COMPRA REGULAR</v>
          </cell>
          <cell r="I234" t="str">
            <v>NÃO</v>
          </cell>
          <cell r="J234">
            <v>400</v>
          </cell>
          <cell r="K234">
            <v>259.09090909090907</v>
          </cell>
        </row>
        <row r="235">
          <cell r="A235">
            <v>268411</v>
          </cell>
          <cell r="B235">
            <v>27</v>
          </cell>
          <cell r="C235">
            <v>268411</v>
          </cell>
          <cell r="D235">
            <v>4726</v>
          </cell>
          <cell r="E235" t="str">
            <v xml:space="preserve">CEFOTAXIMA 1G INJET                                                                       </v>
          </cell>
          <cell r="F235" t="str">
            <v>F/A</v>
          </cell>
          <cell r="G235" t="str">
            <v>ANTIMICROBIANOS 2</v>
          </cell>
          <cell r="H235" t="str">
            <v>PROPOR DESPADRONIZAÇÃO</v>
          </cell>
          <cell r="I235" t="str">
            <v>NÃO</v>
          </cell>
          <cell r="J235">
            <v>25</v>
          </cell>
          <cell r="K235">
            <v>0</v>
          </cell>
        </row>
        <row r="236">
          <cell r="A236">
            <v>433101</v>
          </cell>
          <cell r="B236">
            <v>1894</v>
          </cell>
          <cell r="C236">
            <v>433101</v>
          </cell>
          <cell r="D236">
            <v>8202</v>
          </cell>
          <cell r="E236" t="str">
            <v>CEFTAROLINA 600MG</v>
          </cell>
          <cell r="F236" t="str">
            <v>F/A</v>
          </cell>
          <cell r="G236" t="str">
            <v>ANTIMICROBIANOS 2</v>
          </cell>
          <cell r="H236" t="str">
            <v>PROPOR DESPADRONIZAÇÃO</v>
          </cell>
          <cell r="I236" t="str">
            <v>NÃO</v>
          </cell>
          <cell r="J236">
            <v>28</v>
          </cell>
          <cell r="K236">
            <v>0</v>
          </cell>
        </row>
        <row r="237">
          <cell r="A237">
            <v>442694</v>
          </cell>
          <cell r="B237">
            <v>28</v>
          </cell>
          <cell r="C237">
            <v>268412</v>
          </cell>
          <cell r="D237">
            <v>4730</v>
          </cell>
          <cell r="E237" t="str">
            <v xml:space="preserve">CEFTAZIDIMA 1G INJET                                                                      </v>
          </cell>
          <cell r="F237" t="str">
            <v>F/A</v>
          </cell>
          <cell r="G237" t="str">
            <v>ANTIMICROBIANOS 2</v>
          </cell>
          <cell r="H237" t="str">
            <v>COMPRA REGULAR</v>
          </cell>
          <cell r="I237">
            <v>442694</v>
          </cell>
          <cell r="J237">
            <v>25</v>
          </cell>
          <cell r="K237">
            <v>80</v>
          </cell>
        </row>
        <row r="238">
          <cell r="A238">
            <v>456376</v>
          </cell>
          <cell r="B238">
            <v>2006</v>
          </cell>
          <cell r="C238">
            <v>456376</v>
          </cell>
          <cell r="D238">
            <v>4730</v>
          </cell>
          <cell r="E238" t="str">
            <v xml:space="preserve">CEFTAZIDIMA 2G + AVIBACTAM 500MG                                                           </v>
          </cell>
          <cell r="F238" t="str">
            <v>F/A</v>
          </cell>
          <cell r="G238" t="str">
            <v>ANTIMICROBIANOS 2</v>
          </cell>
          <cell r="H238" t="str">
            <v>COMPRA REGULAR</v>
          </cell>
          <cell r="I238" t="str">
            <v>NÃO</v>
          </cell>
          <cell r="J238">
            <v>0</v>
          </cell>
          <cell r="K238">
            <v>77.599999999999994</v>
          </cell>
        </row>
        <row r="239">
          <cell r="A239">
            <v>455737</v>
          </cell>
          <cell r="B239">
            <v>2163</v>
          </cell>
          <cell r="C239">
            <v>455737</v>
          </cell>
          <cell r="D239">
            <v>19656</v>
          </cell>
          <cell r="E239" t="str">
            <v>CEFTOLOZANA 1G + TAZOBACTAM 500MG</v>
          </cell>
          <cell r="F239" t="str">
            <v>F/A</v>
          </cell>
          <cell r="G239" t="str">
            <v>ANTIMICROBIANOS 2</v>
          </cell>
          <cell r="H239" t="str">
            <v>COMPRA REGULAR</v>
          </cell>
          <cell r="I239" t="str">
            <v>NÃO</v>
          </cell>
          <cell r="J239">
            <v>42</v>
          </cell>
          <cell r="K239">
            <v>16.666666666666668</v>
          </cell>
        </row>
        <row r="240">
          <cell r="A240">
            <v>442701</v>
          </cell>
          <cell r="B240">
            <v>29</v>
          </cell>
          <cell r="C240">
            <v>268414</v>
          </cell>
          <cell r="D240">
            <v>4731</v>
          </cell>
          <cell r="E240" t="str">
            <v xml:space="preserve">CEFTRIAXONA (INTRAVENOSO) 1G INJET                                                        </v>
          </cell>
          <cell r="F240" t="str">
            <v>F/A</v>
          </cell>
          <cell r="G240" t="str">
            <v>ANTIMICROBIANOS 2</v>
          </cell>
          <cell r="H240" t="str">
            <v>COMPRA REGULAR</v>
          </cell>
          <cell r="I240">
            <v>442701</v>
          </cell>
          <cell r="J240">
            <v>160</v>
          </cell>
          <cell r="K240">
            <v>411.36363636363637</v>
          </cell>
        </row>
        <row r="241">
          <cell r="A241">
            <v>442709</v>
          </cell>
          <cell r="B241">
            <v>30</v>
          </cell>
          <cell r="C241">
            <v>271987</v>
          </cell>
          <cell r="D241">
            <v>4732</v>
          </cell>
          <cell r="E241" t="str">
            <v xml:space="preserve">CEFUROXIMA 750MG INJET                                                                    </v>
          </cell>
          <cell r="F241" t="str">
            <v>F/A</v>
          </cell>
          <cell r="G241" t="str">
            <v>ANTIMICROBIANOS 2</v>
          </cell>
          <cell r="H241" t="str">
            <v>COMPRA REGULAR</v>
          </cell>
          <cell r="I241">
            <v>442709</v>
          </cell>
          <cell r="J241">
            <v>100</v>
          </cell>
          <cell r="K241">
            <v>93.75</v>
          </cell>
        </row>
        <row r="242">
          <cell r="A242">
            <v>602763</v>
          </cell>
          <cell r="B242">
            <v>156</v>
          </cell>
          <cell r="C242">
            <v>270114</v>
          </cell>
          <cell r="D242">
            <v>30073</v>
          </cell>
          <cell r="E242" t="str">
            <v xml:space="preserve">CETAMINA CLORIDRATO 50MG/ML 10ML                                                          </v>
          </cell>
          <cell r="F242" t="str">
            <v>F/A 10ML</v>
          </cell>
          <cell r="G242" t="str">
            <v>CONTROLADOS 1</v>
          </cell>
          <cell r="H242" t="str">
            <v>COMPRA REGULAR</v>
          </cell>
          <cell r="I242">
            <v>602763</v>
          </cell>
          <cell r="J242">
            <v>80</v>
          </cell>
          <cell r="K242">
            <v>149.4</v>
          </cell>
        </row>
        <row r="243">
          <cell r="A243" t="str">
            <v>-</v>
          </cell>
          <cell r="B243">
            <v>904</v>
          </cell>
          <cell r="C243" t="str">
            <v>-</v>
          </cell>
          <cell r="D243" t="str">
            <v>-</v>
          </cell>
          <cell r="E243" t="str">
            <v xml:space="preserve">CEFTRIAXONA IM 1G                                                                         </v>
          </cell>
          <cell r="F243" t="str">
            <v>F/A</v>
          </cell>
          <cell r="G243" t="str">
            <v>NÃO PADRÃO</v>
          </cell>
          <cell r="H243" t="str">
            <v>NÃO PADRÃO</v>
          </cell>
          <cell r="I243" t="str">
            <v>NÃO</v>
          </cell>
          <cell r="J243">
            <v>0</v>
          </cell>
          <cell r="K243">
            <v>0</v>
          </cell>
        </row>
        <row r="244">
          <cell r="A244" t="str">
            <v>-</v>
          </cell>
          <cell r="B244">
            <v>916</v>
          </cell>
          <cell r="C244" t="str">
            <v>-</v>
          </cell>
          <cell r="D244" t="str">
            <v>-</v>
          </cell>
          <cell r="E244" t="str">
            <v xml:space="preserve">CEFUROXIMA 500MG                                                                          </v>
          </cell>
          <cell r="F244" t="str">
            <v>CP</v>
          </cell>
          <cell r="G244" t="str">
            <v>NÃO PADRÃO</v>
          </cell>
          <cell r="H244" t="str">
            <v>NÃO PADRÃO</v>
          </cell>
          <cell r="I244" t="str">
            <v>NÃO</v>
          </cell>
          <cell r="J244">
            <v>0</v>
          </cell>
          <cell r="K244">
            <v>0</v>
          </cell>
        </row>
        <row r="245">
          <cell r="A245">
            <v>602763</v>
          </cell>
          <cell r="B245">
            <v>1353</v>
          </cell>
          <cell r="C245">
            <v>340438</v>
          </cell>
          <cell r="D245">
            <v>30073</v>
          </cell>
          <cell r="E245" t="str">
            <v xml:space="preserve">CETAMINA CLORIDRATO 50MG/ML 2ML                                                           </v>
          </cell>
          <cell r="F245" t="str">
            <v>AMP 2ML</v>
          </cell>
          <cell r="G245" t="str">
            <v>CONTROLADOS 1</v>
          </cell>
          <cell r="H245" t="str">
            <v>COMPRA REGULAR</v>
          </cell>
          <cell r="I245">
            <v>602763</v>
          </cell>
          <cell r="J245">
            <v>160</v>
          </cell>
          <cell r="K245">
            <v>197.22222222222223</v>
          </cell>
        </row>
        <row r="246">
          <cell r="A246">
            <v>272477</v>
          </cell>
          <cell r="B246">
            <v>451</v>
          </cell>
          <cell r="C246">
            <v>272477</v>
          </cell>
          <cell r="D246">
            <v>14275</v>
          </cell>
          <cell r="E246" t="str">
            <v xml:space="preserve">CETIRIZINA 10MG                                                                           </v>
          </cell>
          <cell r="F246" t="str">
            <v>CP</v>
          </cell>
          <cell r="G246" t="str">
            <v>USO GERAL 2</v>
          </cell>
          <cell r="H246" t="str">
            <v>PROPOR DESPADRONIZAÇÃO</v>
          </cell>
          <cell r="I246" t="str">
            <v>NÃO</v>
          </cell>
          <cell r="J246">
            <v>4040</v>
          </cell>
          <cell r="K246">
            <v>0</v>
          </cell>
        </row>
        <row r="247">
          <cell r="A247">
            <v>297787</v>
          </cell>
          <cell r="B247">
            <v>452</v>
          </cell>
          <cell r="C247">
            <v>297787</v>
          </cell>
          <cell r="D247">
            <v>14275</v>
          </cell>
          <cell r="E247" t="str">
            <v xml:space="preserve">CETIRIZINA 1MG/ML SOL ORAL                                                                </v>
          </cell>
          <cell r="F247" t="str">
            <v>FR 120ML</v>
          </cell>
          <cell r="G247" t="str">
            <v>USO GERAL 2</v>
          </cell>
          <cell r="H247" t="str">
            <v>PROPOR DESPADRONIZAÇÃO</v>
          </cell>
          <cell r="I247" t="str">
            <v>NÃO</v>
          </cell>
          <cell r="J247">
            <v>106</v>
          </cell>
          <cell r="K247">
            <v>0</v>
          </cell>
        </row>
        <row r="248">
          <cell r="A248">
            <v>267151</v>
          </cell>
          <cell r="B248">
            <v>31</v>
          </cell>
          <cell r="C248">
            <v>267151</v>
          </cell>
          <cell r="D248">
            <v>4803</v>
          </cell>
          <cell r="E248" t="str">
            <v xml:space="preserve">CETOCONAZOL 200MG                                                                         </v>
          </cell>
          <cell r="F248" t="str">
            <v>CP</v>
          </cell>
          <cell r="G248" t="str">
            <v>ANTIMICROBIANOS 2</v>
          </cell>
          <cell r="H248" t="str">
            <v>COMPRA REGULAR</v>
          </cell>
          <cell r="I248">
            <v>267151</v>
          </cell>
          <cell r="J248">
            <v>40</v>
          </cell>
          <cell r="K248">
            <v>50</v>
          </cell>
        </row>
        <row r="249">
          <cell r="A249">
            <v>308736</v>
          </cell>
          <cell r="B249">
            <v>32</v>
          </cell>
          <cell r="C249">
            <v>308736</v>
          </cell>
          <cell r="D249">
            <v>4803</v>
          </cell>
          <cell r="E249" t="str">
            <v xml:space="preserve">CETOCONAZOL CREME 2% 30G                                                                  </v>
          </cell>
          <cell r="F249" t="str">
            <v xml:space="preserve">BISNAGA 20G </v>
          </cell>
          <cell r="G249" t="str">
            <v>ANTIMICROBIANOS 2</v>
          </cell>
          <cell r="H249" t="str">
            <v>COMPRA REGULAR</v>
          </cell>
          <cell r="I249">
            <v>308736</v>
          </cell>
          <cell r="J249">
            <v>40</v>
          </cell>
          <cell r="K249">
            <v>30</v>
          </cell>
        </row>
        <row r="250">
          <cell r="A250">
            <v>448844</v>
          </cell>
          <cell r="B250">
            <v>454</v>
          </cell>
          <cell r="C250">
            <v>340101</v>
          </cell>
          <cell r="D250">
            <v>4804</v>
          </cell>
          <cell r="E250" t="str">
            <v xml:space="preserve">CETOPROFENO IV 100MG                                                                      </v>
          </cell>
          <cell r="F250" t="str">
            <v>F/A</v>
          </cell>
          <cell r="G250" t="str">
            <v>USO GERAL 2</v>
          </cell>
          <cell r="H250" t="str">
            <v>COMPRA REGULAR</v>
          </cell>
          <cell r="I250" t="str">
            <v>NÃO</v>
          </cell>
          <cell r="J250">
            <v>400</v>
          </cell>
          <cell r="K250">
            <v>295.83333333333331</v>
          </cell>
        </row>
        <row r="251">
          <cell r="A251">
            <v>390008</v>
          </cell>
          <cell r="B251">
            <v>1682</v>
          </cell>
          <cell r="C251">
            <v>390008</v>
          </cell>
          <cell r="D251">
            <v>18858</v>
          </cell>
          <cell r="E251" t="str">
            <v xml:space="preserve">CETUXIMABE CONCENTRACAO 5MG/ML SOLUCAO INJETAVEL FRASCO 20,00ML                           </v>
          </cell>
          <cell r="F251" t="str">
            <v>FR 20ML</v>
          </cell>
          <cell r="G251" t="str">
            <v>SOB DEMANDA - ONCO</v>
          </cell>
          <cell r="H251" t="str">
            <v>SOB DEMANDA</v>
          </cell>
          <cell r="I251" t="str">
            <v>NÃO</v>
          </cell>
          <cell r="J251">
            <v>0</v>
          </cell>
          <cell r="K251">
            <v>53.5</v>
          </cell>
        </row>
        <row r="252">
          <cell r="A252" t="str">
            <v>-</v>
          </cell>
          <cell r="B252">
            <v>453</v>
          </cell>
          <cell r="C252">
            <v>340100</v>
          </cell>
          <cell r="D252" t="str">
            <v>-</v>
          </cell>
          <cell r="E252" t="str">
            <v xml:space="preserve">CETOPROFENO IM 50MG/ML 2ML                                                                </v>
          </cell>
          <cell r="F252" t="str">
            <v xml:space="preserve">AMP 2ML </v>
          </cell>
          <cell r="G252" t="str">
            <v>NÃO PADRÃO</v>
          </cell>
          <cell r="H252" t="str">
            <v>NÃO PADRÃO</v>
          </cell>
          <cell r="I252" t="str">
            <v>NÃO</v>
          </cell>
          <cell r="J252">
            <v>0</v>
          </cell>
          <cell r="K252">
            <v>0</v>
          </cell>
        </row>
        <row r="253">
          <cell r="A253">
            <v>437888</v>
          </cell>
          <cell r="B253">
            <v>456</v>
          </cell>
          <cell r="C253">
            <v>331577</v>
          </cell>
          <cell r="D253">
            <v>2103</v>
          </cell>
          <cell r="E253" t="str">
            <v xml:space="preserve">CIANOACRILATO EMBRICRILATO 0,5ML                                                          </v>
          </cell>
          <cell r="F253" t="str">
            <v>AMP 0,5ML</v>
          </cell>
          <cell r="G253" t="str">
            <v>USO GERAL 2</v>
          </cell>
          <cell r="H253" t="str">
            <v>ESTOQUE MÍNIMO</v>
          </cell>
          <cell r="I253" t="str">
            <v>NÃO</v>
          </cell>
          <cell r="J253">
            <v>0</v>
          </cell>
          <cell r="K253">
            <v>0</v>
          </cell>
        </row>
        <row r="254">
          <cell r="A254">
            <v>273314</v>
          </cell>
          <cell r="B254">
            <v>1845</v>
          </cell>
          <cell r="C254">
            <v>273314</v>
          </cell>
          <cell r="D254">
            <v>4981</v>
          </cell>
          <cell r="E254" t="str">
            <v xml:space="preserve">CIANOCOBALAMINA(VIT B12) 2500 MCG/ML AMPOLA 2 ML  </v>
          </cell>
          <cell r="F254" t="str">
            <v>AMP 2ML</v>
          </cell>
          <cell r="G254" t="str">
            <v>USO GERAL 2</v>
          </cell>
          <cell r="H254" t="str">
            <v>COMPRA REGULAR</v>
          </cell>
          <cell r="I254">
            <v>273314</v>
          </cell>
          <cell r="J254">
            <v>20</v>
          </cell>
          <cell r="K254">
            <v>50</v>
          </cell>
        </row>
        <row r="255">
          <cell r="A255">
            <v>340148</v>
          </cell>
          <cell r="B255">
            <v>298</v>
          </cell>
          <cell r="C255">
            <v>340148</v>
          </cell>
          <cell r="D255">
            <v>4985</v>
          </cell>
          <cell r="E255" t="str">
            <v xml:space="preserve">CICLOFOSFAMIDA 1G                                                                         </v>
          </cell>
          <cell r="F255" t="str">
            <v>F/A</v>
          </cell>
          <cell r="G255" t="str">
            <v>ONCOLÓGICO 1</v>
          </cell>
          <cell r="H255" t="str">
            <v>COMPRA REGULAR</v>
          </cell>
          <cell r="I255" t="str">
            <v>NÃO</v>
          </cell>
          <cell r="J255">
            <v>65</v>
          </cell>
          <cell r="K255">
            <v>34.583333333333336</v>
          </cell>
        </row>
        <row r="256">
          <cell r="A256" t="str">
            <v>-</v>
          </cell>
          <cell r="B256">
            <v>455</v>
          </cell>
          <cell r="C256" t="str">
            <v>-</v>
          </cell>
          <cell r="D256" t="str">
            <v>-</v>
          </cell>
          <cell r="E256" t="str">
            <v xml:space="preserve">CIANOCOBALAMINA (VIT B12) 1000MCG/ML 2ML                                                  </v>
          </cell>
          <cell r="F256" t="str">
            <v>AMP 2ML</v>
          </cell>
          <cell r="G256" t="str">
            <v>NÃO PADRÃO</v>
          </cell>
          <cell r="H256" t="str">
            <v>NÃO PADRÃO</v>
          </cell>
          <cell r="I256" t="str">
            <v>NÃO</v>
          </cell>
          <cell r="J256">
            <v>0</v>
          </cell>
          <cell r="K256">
            <v>0</v>
          </cell>
        </row>
        <row r="257">
          <cell r="A257" t="str">
            <v>-</v>
          </cell>
          <cell r="B257">
            <v>1022</v>
          </cell>
          <cell r="C257" t="str">
            <v>-</v>
          </cell>
          <cell r="D257" t="str">
            <v>-</v>
          </cell>
          <cell r="E257" t="str">
            <v xml:space="preserve">CIANOCOBALAMINA (VITAMINA B12)IM 5000MCG/ML 2ML AMPOLA SOL  INJET                         </v>
          </cell>
          <cell r="F257" t="str">
            <v>AMP 2ML</v>
          </cell>
          <cell r="G257" t="str">
            <v>NÃO PADRÃO</v>
          </cell>
          <cell r="H257" t="str">
            <v>NÃO PADRÃO</v>
          </cell>
          <cell r="I257" t="str">
            <v>NÃO</v>
          </cell>
          <cell r="J257">
            <v>0</v>
          </cell>
          <cell r="K257">
            <v>0</v>
          </cell>
        </row>
        <row r="258">
          <cell r="A258">
            <v>268427</v>
          </cell>
          <cell r="B258">
            <v>297</v>
          </cell>
          <cell r="C258">
            <v>268427</v>
          </cell>
          <cell r="D258">
            <v>4985</v>
          </cell>
          <cell r="E258" t="str">
            <v xml:space="preserve">CICLOFOSFAMIDA 50MG                                                                       </v>
          </cell>
          <cell r="F258" t="str">
            <v>CP</v>
          </cell>
          <cell r="G258" t="str">
            <v>ONCOLÓGICO 1</v>
          </cell>
          <cell r="H258" t="str">
            <v>COMPRA REGULAR</v>
          </cell>
          <cell r="I258" t="str">
            <v>NÃO</v>
          </cell>
          <cell r="J258">
            <v>200</v>
          </cell>
          <cell r="K258">
            <v>125</v>
          </cell>
        </row>
        <row r="259">
          <cell r="A259">
            <v>272134</v>
          </cell>
          <cell r="B259">
            <v>781</v>
          </cell>
          <cell r="C259">
            <v>272134</v>
          </cell>
          <cell r="D259">
            <v>4987</v>
          </cell>
          <cell r="E259" t="str">
            <v xml:space="preserve">CICLOPENTOLATO CLORIDRATO SOL OFT 1% 5ML                                                  </v>
          </cell>
          <cell r="F259" t="str">
            <v>FR 5ML</v>
          </cell>
          <cell r="G259" t="str">
            <v>OFTALMOLÓGICOS</v>
          </cell>
          <cell r="H259" t="str">
            <v>COMPRA REGULAR</v>
          </cell>
          <cell r="I259" t="str">
            <v>NÃO</v>
          </cell>
          <cell r="J259">
            <v>8</v>
          </cell>
          <cell r="K259">
            <v>7.5</v>
          </cell>
        </row>
        <row r="260">
          <cell r="A260">
            <v>340149</v>
          </cell>
          <cell r="B260">
            <v>299</v>
          </cell>
          <cell r="C260">
            <v>340149</v>
          </cell>
          <cell r="D260">
            <v>4985</v>
          </cell>
          <cell r="E260" t="str">
            <v xml:space="preserve">CICLOFOSFAMIDA 200MG                                                                      </v>
          </cell>
          <cell r="F260" t="str">
            <v>F/A</v>
          </cell>
          <cell r="G260" t="str">
            <v>NÃO PADRÃO</v>
          </cell>
          <cell r="H260" t="str">
            <v>NÃO PADRÃO</v>
          </cell>
          <cell r="I260" t="str">
            <v>NÃO</v>
          </cell>
          <cell r="J260">
            <v>5</v>
          </cell>
          <cell r="K260">
            <v>0</v>
          </cell>
        </row>
        <row r="261">
          <cell r="A261">
            <v>276377</v>
          </cell>
          <cell r="B261">
            <v>769</v>
          </cell>
          <cell r="C261">
            <v>276377</v>
          </cell>
          <cell r="D261">
            <v>17993</v>
          </cell>
          <cell r="E261" t="str">
            <v xml:space="preserve">CILOSTAZOL 50MG                                                                           </v>
          </cell>
          <cell r="F261" t="str">
            <v>CP</v>
          </cell>
          <cell r="G261" t="str">
            <v>USO GERAL 2</v>
          </cell>
          <cell r="H261" t="str">
            <v>COMPRA REGULAR</v>
          </cell>
          <cell r="I261" t="str">
            <v>NÃO</v>
          </cell>
          <cell r="J261">
            <v>120</v>
          </cell>
          <cell r="K261">
            <v>0</v>
          </cell>
        </row>
        <row r="262">
          <cell r="A262">
            <v>340167</v>
          </cell>
          <cell r="B262">
            <v>2059</v>
          </cell>
          <cell r="C262">
            <v>340167</v>
          </cell>
          <cell r="D262">
            <v>348</v>
          </cell>
          <cell r="E262" t="str">
            <v>CIMETIDINA SOLUCAO INJETAVEL 2ML</v>
          </cell>
          <cell r="F262" t="str">
            <v>AMP</v>
          </cell>
          <cell r="G262" t="str">
            <v>USO GERAL 2</v>
          </cell>
          <cell r="H262" t="str">
            <v>COMPRA REGULAR</v>
          </cell>
          <cell r="I262" t="str">
            <v>NÃO</v>
          </cell>
          <cell r="J262">
            <v>200</v>
          </cell>
          <cell r="K262">
            <v>200</v>
          </cell>
        </row>
        <row r="263">
          <cell r="A263">
            <v>271107</v>
          </cell>
          <cell r="B263">
            <v>1128</v>
          </cell>
          <cell r="C263">
            <v>271107</v>
          </cell>
          <cell r="D263">
            <v>4988</v>
          </cell>
          <cell r="E263" t="str">
            <v>CICLOSPORINA 100MG</v>
          </cell>
          <cell r="F263" t="str">
            <v>CP</v>
          </cell>
          <cell r="G263" t="str">
            <v>NÃO PADRÃO/JUDICIAL</v>
          </cell>
          <cell r="H263" t="str">
            <v>SOB DEMANDA</v>
          </cell>
          <cell r="I263" t="str">
            <v>NÃO</v>
          </cell>
          <cell r="J263">
            <v>0</v>
          </cell>
          <cell r="K263">
            <v>0</v>
          </cell>
        </row>
        <row r="264">
          <cell r="A264" t="str">
            <v>-</v>
          </cell>
          <cell r="B264">
            <v>1370</v>
          </cell>
          <cell r="C264" t="str">
            <v>-</v>
          </cell>
          <cell r="D264" t="str">
            <v>-</v>
          </cell>
          <cell r="E264" t="str">
            <v xml:space="preserve">CICLOSPORINA 100MG/ML 50ML (FRASCO)                                                       </v>
          </cell>
          <cell r="F264" t="str">
            <v>F/A 50ML</v>
          </cell>
          <cell r="G264" t="str">
            <v>NÃO PADRÃO</v>
          </cell>
          <cell r="H264" t="str">
            <v>NÃO PADRÃO</v>
          </cell>
          <cell r="I264" t="str">
            <v>NÃO</v>
          </cell>
          <cell r="J264">
            <v>0</v>
          </cell>
          <cell r="K264">
            <v>0</v>
          </cell>
        </row>
        <row r="265">
          <cell r="A265" t="str">
            <v>-</v>
          </cell>
          <cell r="B265">
            <v>1129</v>
          </cell>
          <cell r="C265" t="str">
            <v>-</v>
          </cell>
          <cell r="D265" t="str">
            <v>-</v>
          </cell>
          <cell r="E265" t="str">
            <v xml:space="preserve">CICLOSPORINA 25MG CAPSULA                                                                 </v>
          </cell>
          <cell r="F265" t="str">
            <v>CÁPSULA</v>
          </cell>
          <cell r="G265" t="str">
            <v>NÃO PADRÃO</v>
          </cell>
          <cell r="H265" t="str">
            <v>NÃO PADRÃO</v>
          </cell>
          <cell r="I265" t="str">
            <v>NÃO</v>
          </cell>
          <cell r="J265">
            <v>0</v>
          </cell>
          <cell r="K265">
            <v>0</v>
          </cell>
        </row>
        <row r="266">
          <cell r="A266" t="str">
            <v>-</v>
          </cell>
          <cell r="B266">
            <v>1291</v>
          </cell>
          <cell r="C266" t="str">
            <v>-</v>
          </cell>
          <cell r="D266" t="str">
            <v>-</v>
          </cell>
          <cell r="E266" t="str">
            <v xml:space="preserve">CICLOSPORINA 50MG CAPSULA                                                                 </v>
          </cell>
          <cell r="F266" t="str">
            <v>CÁPSULA</v>
          </cell>
          <cell r="G266" t="str">
            <v>NÃO PADRÃO</v>
          </cell>
          <cell r="H266" t="str">
            <v>NÃO PADRÃO</v>
          </cell>
          <cell r="I266" t="str">
            <v>NÃO</v>
          </cell>
          <cell r="J266">
            <v>0</v>
          </cell>
          <cell r="K266">
            <v>0</v>
          </cell>
        </row>
        <row r="267">
          <cell r="A267" t="str">
            <v>-</v>
          </cell>
          <cell r="B267">
            <v>1430</v>
          </cell>
          <cell r="C267" t="str">
            <v>-</v>
          </cell>
          <cell r="D267" t="str">
            <v>-</v>
          </cell>
          <cell r="E267" t="str">
            <v xml:space="preserve">CICLOSPORINA 50MG/ML AMPOLA DE 1ML                                       </v>
          </cell>
          <cell r="F267" t="str">
            <v>AMP</v>
          </cell>
          <cell r="G267" t="str">
            <v>NÃO PADRÃO</v>
          </cell>
          <cell r="H267" t="str">
            <v>NÃO PADRÃO</v>
          </cell>
          <cell r="I267" t="str">
            <v>NÃO</v>
          </cell>
          <cell r="J267">
            <v>0</v>
          </cell>
          <cell r="K267">
            <v>0</v>
          </cell>
        </row>
        <row r="268">
          <cell r="A268" t="str">
            <v>-</v>
          </cell>
          <cell r="B268">
            <v>1431</v>
          </cell>
          <cell r="C268" t="str">
            <v>-</v>
          </cell>
          <cell r="D268" t="str">
            <v>-</v>
          </cell>
          <cell r="E268" t="str">
            <v xml:space="preserve">CICLOSPORINA 50MG/ML AMPOLA DE 5ML                                                        </v>
          </cell>
          <cell r="F268" t="str">
            <v>AMP 5ML</v>
          </cell>
          <cell r="G268" t="str">
            <v>NÃO PADRÃO</v>
          </cell>
          <cell r="H268" t="str">
            <v>NÃO PADRÃO</v>
          </cell>
          <cell r="I268" t="str">
            <v>NÃO</v>
          </cell>
          <cell r="J268">
            <v>0</v>
          </cell>
          <cell r="K268">
            <v>0</v>
          </cell>
        </row>
        <row r="269">
          <cell r="A269" t="str">
            <v>-</v>
          </cell>
          <cell r="B269">
            <v>1368</v>
          </cell>
          <cell r="C269" t="str">
            <v>-</v>
          </cell>
          <cell r="D269" t="str">
            <v>-</v>
          </cell>
          <cell r="E269" t="str">
            <v xml:space="preserve">CICLOSPORINA SOLUCAO ORAL - FRASCO                </v>
          </cell>
          <cell r="F269" t="str">
            <v>FR</v>
          </cell>
          <cell r="G269" t="str">
            <v>NÃO PADRÃO</v>
          </cell>
          <cell r="H269" t="str">
            <v>NÃO PADRÃO</v>
          </cell>
          <cell r="I269" t="str">
            <v>NÃO</v>
          </cell>
          <cell r="J269">
            <v>0</v>
          </cell>
          <cell r="K269">
            <v>0</v>
          </cell>
        </row>
        <row r="270">
          <cell r="A270">
            <v>267632</v>
          </cell>
          <cell r="B270">
            <v>34</v>
          </cell>
          <cell r="C270">
            <v>267632</v>
          </cell>
          <cell r="D270">
            <v>5040</v>
          </cell>
          <cell r="E270" t="str">
            <v xml:space="preserve">CIPROFLOXACINO CLORIDRATO 500MG                                                           </v>
          </cell>
          <cell r="F270" t="str">
            <v>CP</v>
          </cell>
          <cell r="G270" t="str">
            <v>ANTIMICROBIANOS 2</v>
          </cell>
          <cell r="H270" t="str">
            <v>COMPRA REGULAR</v>
          </cell>
          <cell r="I270">
            <v>267632</v>
          </cell>
          <cell r="J270">
            <v>200</v>
          </cell>
          <cell r="K270">
            <v>324</v>
          </cell>
        </row>
        <row r="271">
          <cell r="A271">
            <v>292418</v>
          </cell>
          <cell r="B271">
            <v>1319</v>
          </cell>
          <cell r="C271" t="str">
            <v>292418.2</v>
          </cell>
          <cell r="D271">
            <v>5040</v>
          </cell>
          <cell r="E271" t="str">
            <v xml:space="preserve">CIPROFLOXACINO SOL INJ 200 MG-BOLSA 100ML                                                 </v>
          </cell>
          <cell r="F271" t="str">
            <v>FR 100ML</v>
          </cell>
          <cell r="G271" t="str">
            <v>ANTIMICROBIANOS 2</v>
          </cell>
          <cell r="H271" t="str">
            <v>COMPRA REGULAR</v>
          </cell>
          <cell r="I271">
            <v>292418</v>
          </cell>
          <cell r="J271">
            <v>400</v>
          </cell>
          <cell r="K271">
            <v>330</v>
          </cell>
        </row>
        <row r="272">
          <cell r="A272" t="str">
            <v>-</v>
          </cell>
          <cell r="B272">
            <v>457</v>
          </cell>
          <cell r="C272">
            <v>267629</v>
          </cell>
          <cell r="D272" t="str">
            <v>-</v>
          </cell>
          <cell r="E272" t="str">
            <v xml:space="preserve">CINARIZINA 75MG                                                                           </v>
          </cell>
          <cell r="F272" t="str">
            <v>CP</v>
          </cell>
          <cell r="G272" t="str">
            <v>NÃO PADRÃO</v>
          </cell>
          <cell r="H272" t="str">
            <v>NÃO PADRÃO</v>
          </cell>
          <cell r="I272" t="str">
            <v>NÃO</v>
          </cell>
          <cell r="J272">
            <v>0</v>
          </cell>
          <cell r="K272">
            <v>0</v>
          </cell>
        </row>
        <row r="273">
          <cell r="A273" t="str">
            <v>-</v>
          </cell>
          <cell r="B273">
            <v>737</v>
          </cell>
          <cell r="C273" t="str">
            <v>-</v>
          </cell>
          <cell r="D273" t="str">
            <v>-</v>
          </cell>
          <cell r="E273" t="str">
            <v xml:space="preserve">CIPROFLOXACINO + DEXAMETASONA 3,5MG + 1MG                                                 </v>
          </cell>
          <cell r="F273" t="str">
            <v>FR</v>
          </cell>
          <cell r="G273" t="str">
            <v>NÃO PADRÃO</v>
          </cell>
          <cell r="H273" t="str">
            <v>NÃO PADRÃO</v>
          </cell>
          <cell r="I273" t="str">
            <v>NÃO</v>
          </cell>
          <cell r="J273">
            <v>0</v>
          </cell>
          <cell r="K273">
            <v>0</v>
          </cell>
        </row>
        <row r="274">
          <cell r="A274" t="str">
            <v>-</v>
          </cell>
          <cell r="B274">
            <v>1816</v>
          </cell>
          <cell r="C274" t="str">
            <v>-</v>
          </cell>
          <cell r="D274" t="str">
            <v>-</v>
          </cell>
          <cell r="E274" t="str">
            <v xml:space="preserve">CIPROFLOXACINO 50 MG/ML SUSPENSAO ORAL 150 ML                                             </v>
          </cell>
          <cell r="F274" t="str">
            <v>FR</v>
          </cell>
          <cell r="G274" t="str">
            <v>NÃO PADRÃO</v>
          </cell>
          <cell r="H274" t="str">
            <v>NÃO PADRÃO</v>
          </cell>
          <cell r="I274" t="str">
            <v>NÃO</v>
          </cell>
          <cell r="J274">
            <v>0</v>
          </cell>
          <cell r="K274">
            <v>0</v>
          </cell>
        </row>
        <row r="275">
          <cell r="A275" t="str">
            <v>-</v>
          </cell>
          <cell r="B275">
            <v>950</v>
          </cell>
          <cell r="C275" t="str">
            <v>-</v>
          </cell>
          <cell r="D275" t="str">
            <v>-</v>
          </cell>
          <cell r="E275" t="str">
            <v xml:space="preserve">CIPROFLOXACINO CLORIDRATO 250MG                                                           </v>
          </cell>
          <cell r="F275" t="str">
            <v>CP</v>
          </cell>
          <cell r="G275" t="str">
            <v>NÃO PADRÃO</v>
          </cell>
          <cell r="H275" t="str">
            <v>NÃO PADRÃO</v>
          </cell>
          <cell r="I275" t="str">
            <v>NÃO</v>
          </cell>
          <cell r="J275">
            <v>0</v>
          </cell>
          <cell r="K275">
            <v>0</v>
          </cell>
        </row>
        <row r="276">
          <cell r="A276" t="str">
            <v>-</v>
          </cell>
          <cell r="B276">
            <v>33</v>
          </cell>
          <cell r="C276" t="str">
            <v>-</v>
          </cell>
          <cell r="D276" t="str">
            <v>-</v>
          </cell>
          <cell r="E276" t="str">
            <v xml:space="preserve">CIPROFLOXACINO CLORIDRATO 2MG/ML 100ML                                                    </v>
          </cell>
          <cell r="F276" t="str">
            <v>FR 100ML</v>
          </cell>
          <cell r="G276" t="str">
            <v>NÃO PADRÃO</v>
          </cell>
          <cell r="H276" t="str">
            <v>NÃO PADRÃO</v>
          </cell>
          <cell r="I276" t="str">
            <v>NÃO</v>
          </cell>
          <cell r="J276">
            <v>0</v>
          </cell>
          <cell r="K276">
            <v>0</v>
          </cell>
        </row>
        <row r="277">
          <cell r="A277">
            <v>340178</v>
          </cell>
          <cell r="B277">
            <v>458</v>
          </cell>
          <cell r="C277">
            <v>340178</v>
          </cell>
          <cell r="D277">
            <v>14231</v>
          </cell>
          <cell r="E277" t="str">
            <v xml:space="preserve">CISATRACURIO (BESILATO) 2 MG/ML 5 ML                                                      </v>
          </cell>
          <cell r="F277" t="str">
            <v>AMP 5ML</v>
          </cell>
          <cell r="G277" t="str">
            <v>USO GERAL 2</v>
          </cell>
          <cell r="H277" t="str">
            <v>COMPRA REGULAR</v>
          </cell>
          <cell r="I277">
            <v>340178</v>
          </cell>
          <cell r="J277">
            <v>70</v>
          </cell>
          <cell r="K277">
            <v>50</v>
          </cell>
        </row>
        <row r="278">
          <cell r="A278">
            <v>268431</v>
          </cell>
          <cell r="B278">
            <v>256</v>
          </cell>
          <cell r="C278">
            <v>331158</v>
          </cell>
          <cell r="D278">
            <v>5040</v>
          </cell>
          <cell r="E278" t="str">
            <v xml:space="preserve">CIPROFLOXACINO CLORIDRATO SOL OFT 3MG/ML 5ML                                              </v>
          </cell>
          <cell r="F278" t="str">
            <v>FR 5ML</v>
          </cell>
          <cell r="G278" t="str">
            <v>NÃO PADRÃO</v>
          </cell>
          <cell r="H278" t="str">
            <v>NÃO PADRÃO</v>
          </cell>
          <cell r="I278">
            <v>268431</v>
          </cell>
          <cell r="J278">
            <v>16</v>
          </cell>
          <cell r="K278">
            <v>10</v>
          </cell>
        </row>
        <row r="279">
          <cell r="A279">
            <v>340182</v>
          </cell>
          <cell r="B279">
            <v>302</v>
          </cell>
          <cell r="C279">
            <v>340182</v>
          </cell>
          <cell r="D279">
            <v>5052</v>
          </cell>
          <cell r="E279" t="str">
            <v xml:space="preserve">CISPLATINA 10MG                                                                           </v>
          </cell>
          <cell r="F279" t="str">
            <v>FR 10ML</v>
          </cell>
          <cell r="G279" t="str">
            <v>ONCOLÓGICO 1</v>
          </cell>
          <cell r="H279" t="str">
            <v>COMPRA REGULAR</v>
          </cell>
          <cell r="I279" t="str">
            <v>NÃO</v>
          </cell>
          <cell r="J279">
            <v>5</v>
          </cell>
          <cell r="K279">
            <v>0</v>
          </cell>
        </row>
        <row r="280">
          <cell r="A280" t="str">
            <v>-</v>
          </cell>
          <cell r="B280">
            <v>300</v>
          </cell>
          <cell r="C280">
            <v>268077</v>
          </cell>
          <cell r="D280" t="str">
            <v>-</v>
          </cell>
          <cell r="E280" t="str">
            <v xml:space="preserve">CIPROTERONA (ACETATO) 50 MG                                                               </v>
          </cell>
          <cell r="F280" t="str">
            <v>CP</v>
          </cell>
          <cell r="G280" t="str">
            <v>NÃO PADRÃO</v>
          </cell>
          <cell r="H280" t="str">
            <v>NÃO PADRÃO</v>
          </cell>
          <cell r="I280" t="str">
            <v>NÃO</v>
          </cell>
          <cell r="J280">
            <v>0</v>
          </cell>
          <cell r="K280">
            <v>0</v>
          </cell>
        </row>
        <row r="281">
          <cell r="A281" t="str">
            <v>-</v>
          </cell>
          <cell r="B281">
            <v>301</v>
          </cell>
          <cell r="C281">
            <v>331980</v>
          </cell>
          <cell r="D281" t="str">
            <v>-</v>
          </cell>
          <cell r="E281" t="str">
            <v xml:space="preserve">CIPROTERONA 100MG                                                                         </v>
          </cell>
          <cell r="F281" t="str">
            <v>CP</v>
          </cell>
          <cell r="G281" t="str">
            <v>NÃO PADRÃO</v>
          </cell>
          <cell r="H281" t="str">
            <v>NÃO PADRÃO</v>
          </cell>
          <cell r="I281" t="str">
            <v>NÃO</v>
          </cell>
          <cell r="J281">
            <v>0</v>
          </cell>
          <cell r="K281">
            <v>0</v>
          </cell>
        </row>
        <row r="282">
          <cell r="A282">
            <v>340183</v>
          </cell>
          <cell r="B282">
            <v>303</v>
          </cell>
          <cell r="C282">
            <v>340183</v>
          </cell>
          <cell r="D282">
            <v>5052</v>
          </cell>
          <cell r="E282" t="str">
            <v xml:space="preserve">CISPLATINA 50 MG                                                                          </v>
          </cell>
          <cell r="F282" t="str">
            <v>FR 50ML</v>
          </cell>
          <cell r="G282" t="str">
            <v>ONCOLÓGICO 1</v>
          </cell>
          <cell r="H282" t="str">
            <v>COMPRA REGULAR</v>
          </cell>
          <cell r="I282" t="str">
            <v>NÃO</v>
          </cell>
          <cell r="J282">
            <v>40</v>
          </cell>
          <cell r="K282">
            <v>33.727272727272727</v>
          </cell>
        </row>
        <row r="283">
          <cell r="A283">
            <v>340178</v>
          </cell>
          <cell r="B283">
            <v>1103</v>
          </cell>
          <cell r="C283" t="str">
            <v>340178.1</v>
          </cell>
          <cell r="D283" t="str">
            <v>-</v>
          </cell>
          <cell r="E283" t="str">
            <v xml:space="preserve">CISATRACURIO BESILATO 2 MG/ML 10ML INJET                                                  </v>
          </cell>
          <cell r="F283" t="str">
            <v>AMP 10ML</v>
          </cell>
          <cell r="G283" t="str">
            <v>USO GERAL 2**</v>
          </cell>
          <cell r="H283" t="str">
            <v>NÃO PADRÃO</v>
          </cell>
          <cell r="I283">
            <v>340178</v>
          </cell>
          <cell r="J283">
            <v>0</v>
          </cell>
          <cell r="K283">
            <v>0</v>
          </cell>
        </row>
        <row r="284">
          <cell r="B284">
            <v>1847</v>
          </cell>
          <cell r="C284">
            <v>340186</v>
          </cell>
          <cell r="E284" t="str">
            <v xml:space="preserve">CISPLATINA 100MG                                                                           </v>
          </cell>
          <cell r="F284" t="str">
            <v>FR 100ML</v>
          </cell>
          <cell r="G284" t="str">
            <v>ONCOLÓGICO 1**</v>
          </cell>
          <cell r="H284" t="str">
            <v>NÃO PADRÃO</v>
          </cell>
          <cell r="I284" t="str">
            <v>NÃO</v>
          </cell>
          <cell r="J284">
            <v>0</v>
          </cell>
          <cell r="K284">
            <v>17</v>
          </cell>
        </row>
        <row r="285">
          <cell r="A285">
            <v>443590</v>
          </cell>
          <cell r="B285">
            <v>304</v>
          </cell>
          <cell r="C285">
            <v>340191</v>
          </cell>
          <cell r="D285">
            <v>5057</v>
          </cell>
          <cell r="E285" t="str">
            <v xml:space="preserve">CITARABINA 100 MG                                                                         </v>
          </cell>
          <cell r="F285" t="str">
            <v>F/A</v>
          </cell>
          <cell r="G285" t="str">
            <v>ONCOLÓGICO 1</v>
          </cell>
          <cell r="H285" t="str">
            <v>COMPRA REGULAR</v>
          </cell>
          <cell r="I285" t="str">
            <v>NÃO</v>
          </cell>
          <cell r="J285">
            <v>50</v>
          </cell>
          <cell r="K285">
            <v>17</v>
          </cell>
        </row>
        <row r="286">
          <cell r="A286">
            <v>340190</v>
          </cell>
          <cell r="B286">
            <v>305</v>
          </cell>
          <cell r="C286">
            <v>340190</v>
          </cell>
          <cell r="D286">
            <v>5057</v>
          </cell>
          <cell r="E286" t="str">
            <v xml:space="preserve">CITARABINA 500 MG                                                                         </v>
          </cell>
          <cell r="F286" t="str">
            <v>FR 5ML</v>
          </cell>
          <cell r="G286" t="str">
            <v>ONCOLÓGICO 1</v>
          </cell>
          <cell r="H286" t="str">
            <v>COMPRA REGULAR</v>
          </cell>
          <cell r="I286" t="str">
            <v>NÃO</v>
          </cell>
          <cell r="J286">
            <v>80</v>
          </cell>
          <cell r="K286">
            <v>59.583333333333336</v>
          </cell>
        </row>
        <row r="287">
          <cell r="A287">
            <v>340202</v>
          </cell>
          <cell r="B287">
            <v>839</v>
          </cell>
          <cell r="C287" t="str">
            <v>340202.1</v>
          </cell>
          <cell r="D287">
            <v>5067</v>
          </cell>
          <cell r="E287" t="str">
            <v xml:space="preserve">CLADRIBINA 10 MG                                                                          </v>
          </cell>
          <cell r="F287" t="str">
            <v>FR 10ML</v>
          </cell>
          <cell r="G287" t="str">
            <v>SOB DEMANDA - ONCO</v>
          </cell>
          <cell r="H287" t="str">
            <v>SOB DEMANDA</v>
          </cell>
          <cell r="I287" t="str">
            <v>NÃO</v>
          </cell>
          <cell r="J287">
            <v>0</v>
          </cell>
          <cell r="K287">
            <v>0</v>
          </cell>
        </row>
        <row r="288">
          <cell r="A288" t="str">
            <v>-</v>
          </cell>
          <cell r="B288">
            <v>838</v>
          </cell>
          <cell r="C288">
            <v>340188</v>
          </cell>
          <cell r="D288" t="str">
            <v>-</v>
          </cell>
          <cell r="E288" t="str">
            <v>CITARABINA 1G</v>
          </cell>
          <cell r="F288" t="str">
            <v>F/A</v>
          </cell>
          <cell r="G288" t="str">
            <v>NÃO PADRÃO</v>
          </cell>
          <cell r="H288" t="str">
            <v>NÃO PADRÃO</v>
          </cell>
          <cell r="I288" t="str">
            <v>NÃO</v>
          </cell>
          <cell r="J288">
            <v>0</v>
          </cell>
          <cell r="K288">
            <v>0</v>
          </cell>
        </row>
        <row r="289">
          <cell r="A289">
            <v>340202</v>
          </cell>
          <cell r="B289">
            <v>1706</v>
          </cell>
          <cell r="C289">
            <v>340202</v>
          </cell>
          <cell r="D289">
            <v>5067</v>
          </cell>
          <cell r="E289" t="str">
            <v xml:space="preserve">CLADRIBINA 8MG FRASCO AMPOLA                                                              </v>
          </cell>
          <cell r="F289" t="str">
            <v>F/A</v>
          </cell>
          <cell r="G289" t="str">
            <v>SOB DEMANDA - ONCO</v>
          </cell>
          <cell r="H289" t="str">
            <v>SOB DEMANDA</v>
          </cell>
          <cell r="I289" t="str">
            <v>NÃO</v>
          </cell>
          <cell r="J289">
            <v>0</v>
          </cell>
          <cell r="K289">
            <v>1.5</v>
          </cell>
        </row>
        <row r="290">
          <cell r="A290">
            <v>268439</v>
          </cell>
          <cell r="B290">
            <v>35</v>
          </cell>
          <cell r="C290">
            <v>268439</v>
          </cell>
          <cell r="D290">
            <v>5070</v>
          </cell>
          <cell r="E290" t="str">
            <v xml:space="preserve">CLARITROMICINA 500MG                                                                      </v>
          </cell>
          <cell r="F290" t="str">
            <v>CP</v>
          </cell>
          <cell r="G290" t="str">
            <v>ANTIMICROBIANOS 2</v>
          </cell>
          <cell r="H290" t="str">
            <v>COMPRA REGULAR</v>
          </cell>
          <cell r="I290">
            <v>268439</v>
          </cell>
          <cell r="J290">
            <v>20</v>
          </cell>
          <cell r="K290">
            <v>490</v>
          </cell>
        </row>
        <row r="291">
          <cell r="A291">
            <v>268440</v>
          </cell>
          <cell r="B291">
            <v>36</v>
          </cell>
          <cell r="C291">
            <v>268440</v>
          </cell>
          <cell r="D291">
            <v>5070</v>
          </cell>
          <cell r="E291" t="str">
            <v xml:space="preserve">CLARITROMICINA 500MG F/A                                                                  </v>
          </cell>
          <cell r="F291" t="str">
            <v>F/A</v>
          </cell>
          <cell r="G291" t="str">
            <v>ANTIMICROBIANOS 2</v>
          </cell>
          <cell r="H291" t="str">
            <v>COMPRA REGULAR</v>
          </cell>
          <cell r="I291">
            <v>268440</v>
          </cell>
          <cell r="J291">
            <v>160</v>
          </cell>
          <cell r="K291">
            <v>42.5</v>
          </cell>
        </row>
        <row r="292">
          <cell r="A292">
            <v>268436</v>
          </cell>
          <cell r="B292">
            <v>37</v>
          </cell>
          <cell r="C292">
            <v>268436</v>
          </cell>
          <cell r="D292">
            <v>5077</v>
          </cell>
          <cell r="E292" t="str">
            <v xml:space="preserve">CLINDAMICINA CLORIDRATO 300MG                                                             </v>
          </cell>
          <cell r="F292" t="str">
            <v>CÁPSULA</v>
          </cell>
          <cell r="G292" t="str">
            <v>ANTIMICROBIANOS 2</v>
          </cell>
          <cell r="H292" t="str">
            <v>COMPRA REGULAR</v>
          </cell>
          <cell r="I292">
            <v>268436</v>
          </cell>
          <cell r="J292">
            <v>80</v>
          </cell>
          <cell r="K292">
            <v>96</v>
          </cell>
        </row>
        <row r="293">
          <cell r="A293">
            <v>292419</v>
          </cell>
          <cell r="B293">
            <v>38</v>
          </cell>
          <cell r="C293" t="str">
            <v>292419.1</v>
          </cell>
          <cell r="D293">
            <v>5077</v>
          </cell>
          <cell r="E293" t="str">
            <v xml:space="preserve">CLINDAMICINA FOSFATO 150MG/ML 4ML                                                         </v>
          </cell>
          <cell r="F293" t="str">
            <v>AMP 4ML</v>
          </cell>
          <cell r="G293" t="str">
            <v>ANTIMICROBIANOS 2</v>
          </cell>
          <cell r="H293" t="str">
            <v>COMPRA REGULAR</v>
          </cell>
          <cell r="I293">
            <v>292419</v>
          </cell>
          <cell r="J293">
            <v>400</v>
          </cell>
          <cell r="K293">
            <v>227.27272727272728</v>
          </cell>
        </row>
        <row r="294">
          <cell r="A294">
            <v>270118</v>
          </cell>
          <cell r="B294">
            <v>157</v>
          </cell>
          <cell r="C294">
            <v>270118</v>
          </cell>
          <cell r="D294">
            <v>5087</v>
          </cell>
          <cell r="E294" t="str">
            <v xml:space="preserve">CLONAZEPAM 0,5MG                                                                          </v>
          </cell>
          <cell r="F294" t="str">
            <v>CP</v>
          </cell>
          <cell r="G294" t="str">
            <v>CONTROLADOS 1</v>
          </cell>
          <cell r="H294" t="str">
            <v>COMPRA REGULAR</v>
          </cell>
          <cell r="I294" t="str">
            <v>NÃO</v>
          </cell>
          <cell r="J294">
            <v>1400</v>
          </cell>
          <cell r="K294">
            <v>835</v>
          </cell>
        </row>
        <row r="295">
          <cell r="A295">
            <v>270120</v>
          </cell>
          <cell r="B295">
            <v>159</v>
          </cell>
          <cell r="C295">
            <v>270120</v>
          </cell>
          <cell r="D295">
            <v>5087</v>
          </cell>
          <cell r="E295" t="str">
            <v xml:space="preserve">CLONAZEPAM 2,5MG/ML 20ML SOL ORAL                                                         </v>
          </cell>
          <cell r="F295" t="str">
            <v>FR 20ML</v>
          </cell>
          <cell r="G295" t="str">
            <v>CONTROLADOS 1</v>
          </cell>
          <cell r="H295" t="str">
            <v>COMPRA REGULAR</v>
          </cell>
          <cell r="I295">
            <v>270120</v>
          </cell>
          <cell r="J295">
            <v>60</v>
          </cell>
          <cell r="K295">
            <v>61.363636363636367</v>
          </cell>
        </row>
        <row r="296">
          <cell r="A296" t="str">
            <v>-</v>
          </cell>
          <cell r="B296">
            <v>1081</v>
          </cell>
          <cell r="C296">
            <v>272901</v>
          </cell>
          <cell r="D296" t="str">
            <v>-</v>
          </cell>
          <cell r="E296" t="str">
            <v xml:space="preserve">CLOBAZAM 10MG                                                                             </v>
          </cell>
          <cell r="F296" t="str">
            <v>CP</v>
          </cell>
          <cell r="G296" t="str">
            <v>NÃO PADRÃO</v>
          </cell>
          <cell r="H296" t="str">
            <v>NÃO PADRÃO</v>
          </cell>
          <cell r="I296" t="str">
            <v>NÃO</v>
          </cell>
          <cell r="J296">
            <v>0</v>
          </cell>
          <cell r="K296">
            <v>0</v>
          </cell>
        </row>
        <row r="297">
          <cell r="A297" t="str">
            <v>-</v>
          </cell>
          <cell r="B297">
            <v>307</v>
          </cell>
          <cell r="C297" t="str">
            <v>-</v>
          </cell>
          <cell r="D297" t="str">
            <v>-</v>
          </cell>
          <cell r="E297" t="str">
            <v xml:space="preserve">CLODRONATO DISSODICO 60 MG/ML 25 ML                                                       </v>
          </cell>
          <cell r="F297" t="str">
            <v>AMP 25ML</v>
          </cell>
          <cell r="G297" t="str">
            <v>NÃO PADRÃO</v>
          </cell>
          <cell r="H297" t="str">
            <v>NÃO PADRÃO</v>
          </cell>
          <cell r="I297" t="str">
            <v>NÃO</v>
          </cell>
          <cell r="J297">
            <v>0</v>
          </cell>
          <cell r="K297">
            <v>0</v>
          </cell>
        </row>
        <row r="298">
          <cell r="A298" t="str">
            <v>-</v>
          </cell>
          <cell r="B298">
            <v>1594</v>
          </cell>
          <cell r="C298" t="str">
            <v>-</v>
          </cell>
          <cell r="D298" t="str">
            <v>-</v>
          </cell>
          <cell r="E298" t="str">
            <v xml:space="preserve">CLODRONATO DISSODICO 60MG/ML - 5ML AMPOLA                                                 </v>
          </cell>
          <cell r="F298" t="str">
            <v>AMP 5ML</v>
          </cell>
          <cell r="G298" t="str">
            <v>NÃO PADRÃO</v>
          </cell>
          <cell r="H298" t="str">
            <v>NÃO PADRÃO</v>
          </cell>
          <cell r="I298" t="str">
            <v>NÃO</v>
          </cell>
          <cell r="J298">
            <v>0</v>
          </cell>
          <cell r="K298">
            <v>0</v>
          </cell>
        </row>
        <row r="299">
          <cell r="A299">
            <v>270119</v>
          </cell>
          <cell r="B299">
            <v>158</v>
          </cell>
          <cell r="C299">
            <v>270119</v>
          </cell>
          <cell r="D299">
            <v>5087</v>
          </cell>
          <cell r="E299" t="str">
            <v xml:space="preserve">CLONAZEPAM 2MG                                                                            </v>
          </cell>
          <cell r="F299" t="str">
            <v>CP</v>
          </cell>
          <cell r="G299" t="str">
            <v>CONTROLADOS 1</v>
          </cell>
          <cell r="H299" t="str">
            <v>COMPRA REGULAR</v>
          </cell>
          <cell r="I299" t="str">
            <v>NÃO</v>
          </cell>
          <cell r="J299">
            <v>2400</v>
          </cell>
          <cell r="K299">
            <v>1334.2857142857142</v>
          </cell>
        </row>
        <row r="300">
          <cell r="A300">
            <v>272043</v>
          </cell>
          <cell r="B300">
            <v>459</v>
          </cell>
          <cell r="C300">
            <v>272043</v>
          </cell>
          <cell r="D300">
            <v>5156</v>
          </cell>
          <cell r="E300" t="str">
            <v xml:space="preserve">CLONIDINA 100MCG                                                                          </v>
          </cell>
          <cell r="F300" t="str">
            <v>CP</v>
          </cell>
          <cell r="G300" t="str">
            <v>USO GERAL 3</v>
          </cell>
          <cell r="H300" t="str">
            <v>COMPRA REGULAR</v>
          </cell>
          <cell r="I300" t="str">
            <v>NÃO</v>
          </cell>
          <cell r="J300">
            <v>600</v>
          </cell>
          <cell r="K300">
            <v>460.90909090909093</v>
          </cell>
        </row>
        <row r="301">
          <cell r="A301">
            <v>340206</v>
          </cell>
          <cell r="B301">
            <v>461</v>
          </cell>
          <cell r="C301">
            <v>340206</v>
          </cell>
          <cell r="D301">
            <v>5156</v>
          </cell>
          <cell r="E301" t="str">
            <v xml:space="preserve">CLONIDINA 150 MCG 1 ML                                                                    </v>
          </cell>
          <cell r="F301" t="str">
            <v xml:space="preserve">AMP 1ML </v>
          </cell>
          <cell r="G301" t="str">
            <v>USO GERAL 3</v>
          </cell>
          <cell r="H301" t="str">
            <v>COMPRA REGULAR</v>
          </cell>
          <cell r="I301">
            <v>340206</v>
          </cell>
          <cell r="J301">
            <v>200</v>
          </cell>
          <cell r="K301">
            <v>75</v>
          </cell>
        </row>
        <row r="302">
          <cell r="A302">
            <v>272045</v>
          </cell>
          <cell r="B302">
            <v>462</v>
          </cell>
          <cell r="C302">
            <v>272045</v>
          </cell>
          <cell r="D302">
            <v>5090</v>
          </cell>
          <cell r="E302" t="str">
            <v xml:space="preserve">CLOPIDOGREL 75 MG                                                                         </v>
          </cell>
          <cell r="F302" t="str">
            <v>CP</v>
          </cell>
          <cell r="G302" t="str">
            <v>USO GERAL 3</v>
          </cell>
          <cell r="H302" t="str">
            <v>COMPRA REGULAR</v>
          </cell>
          <cell r="I302" t="str">
            <v>NÃO</v>
          </cell>
          <cell r="J302">
            <v>280</v>
          </cell>
          <cell r="K302">
            <v>180</v>
          </cell>
        </row>
        <row r="303">
          <cell r="A303">
            <v>270445</v>
          </cell>
          <cell r="B303">
            <v>308</v>
          </cell>
          <cell r="C303">
            <v>270445</v>
          </cell>
          <cell r="D303">
            <v>5094</v>
          </cell>
          <cell r="E303" t="str">
            <v xml:space="preserve">CLORAMBUCIL 2 MG                                                                          </v>
          </cell>
          <cell r="F303" t="str">
            <v>CP</v>
          </cell>
          <cell r="G303" t="str">
            <v>ONCOLÓGICO 1</v>
          </cell>
          <cell r="H303" t="str">
            <v>COMPRA REGULAR</v>
          </cell>
          <cell r="I303" t="str">
            <v>NÃO</v>
          </cell>
          <cell r="J303">
            <v>200</v>
          </cell>
          <cell r="K303">
            <v>256.25</v>
          </cell>
        </row>
        <row r="304">
          <cell r="A304">
            <v>274918</v>
          </cell>
          <cell r="B304">
            <v>258</v>
          </cell>
          <cell r="C304" t="str">
            <v>274918.1</v>
          </cell>
          <cell r="D304">
            <v>15247</v>
          </cell>
          <cell r="E304" t="str">
            <v xml:space="preserve">CLORANFENICOL + VITAMINA A + AMINOACIDOS + METIONIONA POMADA OFT 0,5% + 10.000UI          </v>
          </cell>
          <cell r="F304" t="str">
            <v>BISNAGA 45G</v>
          </cell>
          <cell r="G304" t="str">
            <v>OFTALMOLÓGICOS</v>
          </cell>
          <cell r="H304" t="str">
            <v>COMPRA REGULAR</v>
          </cell>
          <cell r="I304" t="str">
            <v>NÃO</v>
          </cell>
          <cell r="J304">
            <v>20</v>
          </cell>
          <cell r="K304">
            <v>14</v>
          </cell>
        </row>
        <row r="305">
          <cell r="A305">
            <v>267161</v>
          </cell>
          <cell r="B305">
            <v>465</v>
          </cell>
          <cell r="C305">
            <v>267161</v>
          </cell>
          <cell r="D305">
            <v>5116</v>
          </cell>
          <cell r="E305" t="str">
            <v xml:space="preserve">CLORETO DE POTASSIO 10% 10 ML                                                             </v>
          </cell>
          <cell r="F305" t="str">
            <v>AMP 10ML</v>
          </cell>
          <cell r="G305" t="str">
            <v>USO GERAL 3</v>
          </cell>
          <cell r="H305" t="str">
            <v>COMPRA REGULAR</v>
          </cell>
          <cell r="I305">
            <v>267161</v>
          </cell>
          <cell r="J305">
            <v>1800</v>
          </cell>
          <cell r="K305">
            <v>1233.3333333333333</v>
          </cell>
        </row>
        <row r="306">
          <cell r="A306">
            <v>267164</v>
          </cell>
          <cell r="B306">
            <v>1048</v>
          </cell>
          <cell r="C306">
            <v>267164</v>
          </cell>
          <cell r="D306">
            <v>5116</v>
          </cell>
          <cell r="E306" t="str">
            <v xml:space="preserve">CLORETO DE POTASSIO 6% 100ML SOL ORAL                                                     </v>
          </cell>
          <cell r="F306" t="str">
            <v>FR 100ML</v>
          </cell>
          <cell r="G306" t="str">
            <v>USO GERAL 3</v>
          </cell>
          <cell r="H306" t="str">
            <v>COMPRA REGULAR</v>
          </cell>
          <cell r="I306">
            <v>267164</v>
          </cell>
          <cell r="J306">
            <v>40</v>
          </cell>
          <cell r="K306">
            <v>45.666666666666664</v>
          </cell>
        </row>
        <row r="307">
          <cell r="A307" t="str">
            <v>-</v>
          </cell>
          <cell r="B307">
            <v>1211</v>
          </cell>
          <cell r="C307" t="str">
            <v>-</v>
          </cell>
          <cell r="D307" t="str">
            <v>-</v>
          </cell>
          <cell r="E307" t="str">
            <v xml:space="preserve">CLORANFENICOL 1G                                                                          </v>
          </cell>
          <cell r="F307" t="str">
            <v>F/A</v>
          </cell>
          <cell r="G307" t="str">
            <v>NÃO PADRÃO</v>
          </cell>
          <cell r="H307" t="str">
            <v>NÃO PADRÃO</v>
          </cell>
          <cell r="I307" t="str">
            <v>NÃO</v>
          </cell>
          <cell r="J307">
            <v>0</v>
          </cell>
          <cell r="K307">
            <v>0</v>
          </cell>
        </row>
        <row r="308">
          <cell r="A308" t="str">
            <v>-</v>
          </cell>
          <cell r="B308">
            <v>841</v>
          </cell>
          <cell r="C308" t="str">
            <v>-</v>
          </cell>
          <cell r="D308" t="str">
            <v>-</v>
          </cell>
          <cell r="E308" t="str">
            <v xml:space="preserve">CLORANFENICOL SOL OFT 0,5% 10 ML                                                          </v>
          </cell>
          <cell r="F308" t="str">
            <v>FR 10ML</v>
          </cell>
          <cell r="G308" t="str">
            <v>NÃO PADRÃO</v>
          </cell>
          <cell r="H308" t="str">
            <v>NÃO PADRÃO</v>
          </cell>
          <cell r="I308" t="str">
            <v>NÃO</v>
          </cell>
          <cell r="J308">
            <v>0</v>
          </cell>
          <cell r="K308">
            <v>0</v>
          </cell>
        </row>
        <row r="309">
          <cell r="A309" t="str">
            <v>-</v>
          </cell>
          <cell r="B309">
            <v>160</v>
          </cell>
          <cell r="C309" t="str">
            <v>-</v>
          </cell>
          <cell r="D309" t="str">
            <v>-</v>
          </cell>
          <cell r="E309" t="str">
            <v xml:space="preserve">CLORDIAZEPOXIDO 25MG                                                                      </v>
          </cell>
          <cell r="F309" t="str">
            <v>CP</v>
          </cell>
          <cell r="G309" t="str">
            <v>NÃO PADRÃO</v>
          </cell>
          <cell r="H309" t="str">
            <v>NÃO PADRÃO</v>
          </cell>
          <cell r="I309" t="str">
            <v>NÃO</v>
          </cell>
          <cell r="J309">
            <v>0</v>
          </cell>
          <cell r="K309">
            <v>0</v>
          </cell>
        </row>
        <row r="310">
          <cell r="A310" t="str">
            <v>-</v>
          </cell>
          <cell r="B310">
            <v>1626</v>
          </cell>
          <cell r="C310" t="str">
            <v>-</v>
          </cell>
          <cell r="D310" t="str">
            <v>-</v>
          </cell>
          <cell r="E310" t="str">
            <v>CLORETO DE FERRO III ASPECTO FISICO PO CRISTALINO MARROM AMARELADO COMPOSICAO FECL3.6H2O P</v>
          </cell>
          <cell r="F310" t="str">
            <v>FR</v>
          </cell>
          <cell r="G310" t="str">
            <v>NÃO PADRÃO</v>
          </cell>
          <cell r="H310" t="str">
            <v>NÃO PADRÃO</v>
          </cell>
          <cell r="I310" t="str">
            <v>NÃO</v>
          </cell>
          <cell r="J310">
            <v>0</v>
          </cell>
          <cell r="K310">
            <v>0</v>
          </cell>
        </row>
        <row r="311">
          <cell r="A311">
            <v>452796</v>
          </cell>
          <cell r="B311">
            <v>1131</v>
          </cell>
          <cell r="C311" t="str">
            <v>371273.1</v>
          </cell>
          <cell r="D311">
            <v>5118</v>
          </cell>
          <cell r="E311" t="str">
            <v xml:space="preserve">CLORETO DE SÓDIO 0,9% 1000ML SOL INJET  SISTEMA FECHADO ISENTO PVC (FRASCO/BOLSA)                                           </v>
          </cell>
          <cell r="F311" t="str">
            <v>FR/BLS 1000ML</v>
          </cell>
          <cell r="G311" t="str">
            <v>FARMACOLÓGICO</v>
          </cell>
          <cell r="H311" t="str">
            <v>COMPRA REGULAR</v>
          </cell>
          <cell r="I311" t="str">
            <v>NÃO</v>
          </cell>
          <cell r="J311">
            <v>1477</v>
          </cell>
          <cell r="K311">
            <v>1501.1666666666667</v>
          </cell>
        </row>
        <row r="312">
          <cell r="A312">
            <v>452796</v>
          </cell>
          <cell r="B312">
            <v>105</v>
          </cell>
          <cell r="C312" t="str">
            <v>371273.5</v>
          </cell>
          <cell r="D312">
            <v>5118</v>
          </cell>
          <cell r="E312" t="str">
            <v xml:space="preserve">CLORETO DE SÓDIO 0,9% 100ML SOL INJET  SISTEMA FECHADO  ISENTO DE PVC (FRASCO/BOLSA)                                         </v>
          </cell>
          <cell r="F312" t="str">
            <v>FR/BLS 100ML</v>
          </cell>
          <cell r="G312" t="str">
            <v>FARMACOLÓGICO</v>
          </cell>
          <cell r="H312" t="str">
            <v>COMPRA REGULAR</v>
          </cell>
          <cell r="I312" t="str">
            <v>NÃO</v>
          </cell>
          <cell r="J312">
            <v>8023</v>
          </cell>
          <cell r="K312">
            <v>7775.416666666667</v>
          </cell>
        </row>
        <row r="313">
          <cell r="A313">
            <v>267164</v>
          </cell>
          <cell r="B313">
            <v>466</v>
          </cell>
          <cell r="C313">
            <v>393328</v>
          </cell>
          <cell r="D313" t="str">
            <v>-</v>
          </cell>
          <cell r="E313" t="str">
            <v xml:space="preserve">CLORETO DE POTASSIO SOLUCAO ORAL S/ACUCAR 6% 150 ML                                       </v>
          </cell>
          <cell r="F313" t="str">
            <v>FR 150ML</v>
          </cell>
          <cell r="G313" t="str">
            <v>USO GERAL 3**</v>
          </cell>
          <cell r="H313" t="str">
            <v>NÃO PADRÃO</v>
          </cell>
          <cell r="I313">
            <v>267164</v>
          </cell>
          <cell r="J313">
            <v>0</v>
          </cell>
          <cell r="K313">
            <v>0</v>
          </cell>
        </row>
        <row r="314">
          <cell r="A314">
            <v>452796</v>
          </cell>
          <cell r="B314">
            <v>1132</v>
          </cell>
          <cell r="C314" t="str">
            <v>371273.3</v>
          </cell>
          <cell r="D314">
            <v>5118</v>
          </cell>
          <cell r="E314" t="str">
            <v xml:space="preserve">CLORETO DE SÓDIO 0,9% 250ML SOL INJET SISTEMA FECHADO ISENTO DE PVC (FRASCO/BOLSA)                               </v>
          </cell>
          <cell r="F314" t="str">
            <v>FR/BLS 250ML</v>
          </cell>
          <cell r="G314" t="str">
            <v>FARMACOLÓGICO</v>
          </cell>
          <cell r="H314" t="str">
            <v>COMPRA REGULAR</v>
          </cell>
          <cell r="I314" t="str">
            <v>NÃO</v>
          </cell>
          <cell r="J314">
            <v>1982</v>
          </cell>
          <cell r="K314">
            <v>2089.25</v>
          </cell>
        </row>
        <row r="315">
          <cell r="A315">
            <v>452796</v>
          </cell>
          <cell r="B315">
            <v>787</v>
          </cell>
          <cell r="C315" t="str">
            <v>371273.2</v>
          </cell>
          <cell r="D315">
            <v>5118</v>
          </cell>
          <cell r="E315" t="str">
            <v xml:space="preserve">CLORETO DE SÓDIO 0,9% 500ML SOL INJET  SISTEMA FECHADO  ISENTO DE PVC (FRASCO/BOLSA)                                         </v>
          </cell>
          <cell r="F315" t="str">
            <v>FR/BLS 500ML</v>
          </cell>
          <cell r="G315" t="str">
            <v>FARMACOLÓGICO</v>
          </cell>
          <cell r="H315" t="str">
            <v>COMPRA REGULAR</v>
          </cell>
          <cell r="I315" t="str">
            <v>NÃO</v>
          </cell>
          <cell r="J315">
            <v>3184</v>
          </cell>
          <cell r="K315">
            <v>2678.25</v>
          </cell>
        </row>
        <row r="316">
          <cell r="A316" t="str">
            <v>-</v>
          </cell>
          <cell r="B316">
            <v>106</v>
          </cell>
          <cell r="C316" t="str">
            <v>-</v>
          </cell>
          <cell r="D316" t="str">
            <v>-</v>
          </cell>
          <cell r="E316" t="str">
            <v xml:space="preserve">CLORETO DE SODIO 0,9% 250ML ISENTA DE PVC BOLSA                                           </v>
          </cell>
          <cell r="G316" t="str">
            <v>NÃO PADRÃO</v>
          </cell>
          <cell r="H316" t="str">
            <v>NÃO PADRÃO</v>
          </cell>
          <cell r="I316" t="str">
            <v>NÃO</v>
          </cell>
          <cell r="J316">
            <v>0</v>
          </cell>
          <cell r="K316">
            <v>0</v>
          </cell>
        </row>
        <row r="317">
          <cell r="A317">
            <v>267574</v>
          </cell>
          <cell r="B317">
            <v>464</v>
          </cell>
          <cell r="C317">
            <v>267574</v>
          </cell>
          <cell r="D317">
            <v>5118</v>
          </cell>
          <cell r="E317" t="str">
            <v xml:space="preserve">CLORETO DE SODIO 20% 10 ML                                                                </v>
          </cell>
          <cell r="F317" t="str">
            <v xml:space="preserve">AMP 10ML </v>
          </cell>
          <cell r="G317" t="str">
            <v>USO GERAL 3</v>
          </cell>
          <cell r="H317" t="str">
            <v>COMPRA REGULAR</v>
          </cell>
          <cell r="I317">
            <v>267574</v>
          </cell>
          <cell r="J317">
            <v>1200</v>
          </cell>
          <cell r="K317">
            <v>1200</v>
          </cell>
        </row>
        <row r="318">
          <cell r="A318" t="str">
            <v>-</v>
          </cell>
          <cell r="B318">
            <v>824</v>
          </cell>
          <cell r="C318" t="str">
            <v>-</v>
          </cell>
          <cell r="D318" t="str">
            <v>-</v>
          </cell>
          <cell r="E318" t="str">
            <v xml:space="preserve">CLORETO DE SODIO 0,9% 250ML SOLUCAO                                                       </v>
          </cell>
          <cell r="G318" t="str">
            <v>NÃO PADRÃO</v>
          </cell>
          <cell r="H318" t="str">
            <v>NÃO PADRÃO</v>
          </cell>
          <cell r="I318" t="str">
            <v>NÃO</v>
          </cell>
          <cell r="J318">
            <v>0</v>
          </cell>
          <cell r="K318">
            <v>0</v>
          </cell>
        </row>
        <row r="319">
          <cell r="A319">
            <v>268237</v>
          </cell>
          <cell r="B319">
            <v>463</v>
          </cell>
          <cell r="C319">
            <v>368654</v>
          </cell>
          <cell r="D319">
            <v>5118</v>
          </cell>
          <cell r="E319" t="str">
            <v xml:space="preserve">CLORETO DE SÓDIO SOLUCAO ISOTÔNICA 0,9% 10 ML    (AMPOLA)                                   </v>
          </cell>
          <cell r="F319" t="str">
            <v>AMP 10ML</v>
          </cell>
          <cell r="G319" t="str">
            <v>FARMACOLÓGICO</v>
          </cell>
          <cell r="H319" t="str">
            <v>COMPRA REGULAR</v>
          </cell>
          <cell r="I319">
            <v>268237</v>
          </cell>
          <cell r="J319">
            <v>9476</v>
          </cell>
          <cell r="K319">
            <v>10800.416666666666</v>
          </cell>
        </row>
        <row r="320">
          <cell r="A320" t="str">
            <v>-</v>
          </cell>
          <cell r="B320">
            <v>2064</v>
          </cell>
          <cell r="C320" t="str">
            <v>371273.6</v>
          </cell>
          <cell r="D320" t="str">
            <v>-</v>
          </cell>
          <cell r="E320" t="str">
            <v xml:space="preserve">CLORETO DE SODIO 0,9% BOLSA 1000ML ( C/DUPLO INVOLUCRO)    </v>
          </cell>
          <cell r="F320" t="str">
            <v>BOLSA</v>
          </cell>
          <cell r="G320" t="str">
            <v>NÃO PADRÃO</v>
          </cell>
          <cell r="H320" t="str">
            <v>NÃO PADRÃO</v>
          </cell>
          <cell r="I320" t="str">
            <v>NÃO</v>
          </cell>
          <cell r="J320">
            <v>0</v>
          </cell>
          <cell r="K320">
            <v>0</v>
          </cell>
        </row>
        <row r="321">
          <cell r="A321" t="str">
            <v>-</v>
          </cell>
          <cell r="B321">
            <v>2102</v>
          </cell>
          <cell r="C321" t="str">
            <v>268236.8</v>
          </cell>
          <cell r="D321" t="str">
            <v>-</v>
          </cell>
          <cell r="E321" t="str">
            <v xml:space="preserve">CLORETO DE SODIO 0,9% BOLSA 500ML ( C/DUPLO INVOLUCRO)    </v>
          </cell>
          <cell r="F321" t="str">
            <v>BOLSA 500ML</v>
          </cell>
          <cell r="G321" t="str">
            <v>NÃO PADRÃO</v>
          </cell>
          <cell r="H321" t="str">
            <v>NÃO PADRÃO</v>
          </cell>
          <cell r="I321" t="str">
            <v>NÃO</v>
          </cell>
          <cell r="J321">
            <v>0</v>
          </cell>
          <cell r="K321">
            <v>0</v>
          </cell>
        </row>
        <row r="322">
          <cell r="A322" t="str">
            <v>-</v>
          </cell>
          <cell r="B322">
            <v>1499</v>
          </cell>
          <cell r="C322" t="str">
            <v>-</v>
          </cell>
          <cell r="D322" t="str">
            <v>-</v>
          </cell>
          <cell r="E322" t="str">
            <v xml:space="preserve">CLORETO DE SODIO 0,9% SOLUCAO FRASCO PE TWIST-OFF- 500ML- IRRIGACAO                       </v>
          </cell>
          <cell r="F322" t="str">
            <v>FR 500ML</v>
          </cell>
          <cell r="G322" t="str">
            <v>NÃO PADRÃO</v>
          </cell>
          <cell r="H322" t="str">
            <v>NÃO PADRÃO</v>
          </cell>
          <cell r="I322" t="str">
            <v>NÃO</v>
          </cell>
          <cell r="J322">
            <v>0</v>
          </cell>
          <cell r="K322">
            <v>0</v>
          </cell>
        </row>
        <row r="323">
          <cell r="A323" t="str">
            <v>-</v>
          </cell>
          <cell r="B323">
            <v>107</v>
          </cell>
          <cell r="C323" t="str">
            <v>-</v>
          </cell>
          <cell r="D323" t="str">
            <v>-</v>
          </cell>
          <cell r="E323" t="str">
            <v xml:space="preserve">CLORETO DE SODIO 0,9%/2000ML INJET                                                        </v>
          </cell>
          <cell r="G323" t="str">
            <v>NÃO PADRÃO</v>
          </cell>
          <cell r="H323" t="str">
            <v>NÃO PADRÃO</v>
          </cell>
          <cell r="I323" t="str">
            <v>NÃO</v>
          </cell>
          <cell r="J323">
            <v>0</v>
          </cell>
          <cell r="K323">
            <v>0</v>
          </cell>
        </row>
        <row r="324">
          <cell r="A324" t="str">
            <v>-</v>
          </cell>
          <cell r="B324">
            <v>108</v>
          </cell>
          <cell r="C324" t="str">
            <v>-</v>
          </cell>
          <cell r="D324" t="str">
            <v>-</v>
          </cell>
          <cell r="E324" t="str">
            <v xml:space="preserve">CLORETO DE SODIO 0,9%/500ML ISENTA DE PVC (BOLSA)                                         </v>
          </cell>
          <cell r="F324" t="str">
            <v>BOLSA 500ML</v>
          </cell>
          <cell r="G324" t="str">
            <v>NÃO PADRÃO</v>
          </cell>
          <cell r="H324" t="str">
            <v>NÃO PADRÃO</v>
          </cell>
          <cell r="I324" t="str">
            <v>NÃO</v>
          </cell>
          <cell r="J324">
            <v>0</v>
          </cell>
          <cell r="K324">
            <v>0</v>
          </cell>
        </row>
        <row r="325">
          <cell r="A325" t="str">
            <v>-</v>
          </cell>
          <cell r="B325">
            <v>1389</v>
          </cell>
          <cell r="C325" t="str">
            <v>-</v>
          </cell>
          <cell r="D325" t="str">
            <v>-</v>
          </cell>
          <cell r="E325" t="str">
            <v xml:space="preserve">CLORETO DE SODIO 10% 10ML SOL INJETAVEL                                                   </v>
          </cell>
          <cell r="G325" t="str">
            <v>NÃO PADRÃO</v>
          </cell>
          <cell r="H325" t="str">
            <v>NÃO PADRÃO</v>
          </cell>
          <cell r="I325" t="str">
            <v>NÃO</v>
          </cell>
          <cell r="J325">
            <v>0</v>
          </cell>
          <cell r="K325">
            <v>0</v>
          </cell>
        </row>
        <row r="326">
          <cell r="A326">
            <v>269878</v>
          </cell>
          <cell r="B326">
            <v>110</v>
          </cell>
          <cell r="C326" t="str">
            <v>269878.1</v>
          </cell>
          <cell r="D326">
            <v>17357</v>
          </cell>
          <cell r="E326" t="str">
            <v xml:space="preserve">CLOREXIDINA ALCOOLICA 0,5% 100ML                                                          </v>
          </cell>
          <cell r="F326" t="str">
            <v>FR 100ML</v>
          </cell>
          <cell r="G326" t="str">
            <v>SANEANTES E QUÍMICOS</v>
          </cell>
          <cell r="H326" t="str">
            <v>ESTOQUE MÍNIMO</v>
          </cell>
          <cell r="I326">
            <v>269878</v>
          </cell>
          <cell r="J326">
            <v>0</v>
          </cell>
          <cell r="K326">
            <v>57.833333333333336</v>
          </cell>
        </row>
        <row r="327">
          <cell r="A327">
            <v>341174</v>
          </cell>
          <cell r="B327">
            <v>1522</v>
          </cell>
          <cell r="C327" t="str">
            <v>341174.1</v>
          </cell>
          <cell r="D327">
            <v>17357</v>
          </cell>
          <cell r="E327" t="str">
            <v xml:space="preserve">CLOREXIDINA COLUTORIO 0,12%- 250ML             FRASCO   </v>
          </cell>
          <cell r="F327" t="str">
            <v>FR 250ML</v>
          </cell>
          <cell r="G327" t="str">
            <v>SANEANTES E QUÍMICOS</v>
          </cell>
          <cell r="H327" t="str">
            <v>COMPRA REGULAR</v>
          </cell>
          <cell r="I327">
            <v>341174</v>
          </cell>
          <cell r="J327">
            <v>22</v>
          </cell>
          <cell r="K327">
            <v>28.333333333333332</v>
          </cell>
        </row>
        <row r="328">
          <cell r="A328" t="str">
            <v>-</v>
          </cell>
          <cell r="B328">
            <v>111</v>
          </cell>
          <cell r="C328" t="str">
            <v>269878.2</v>
          </cell>
          <cell r="D328" t="str">
            <v>-</v>
          </cell>
          <cell r="E328" t="str">
            <v xml:space="preserve">CLOREXIDINA ALCOOLICA 0,5% 1000ML                                                         </v>
          </cell>
          <cell r="F328" t="str">
            <v>FR 1000ML</v>
          </cell>
          <cell r="G328" t="str">
            <v>NÃO PADRÃO</v>
          </cell>
          <cell r="H328" t="str">
            <v>NÃO PADRÃO</v>
          </cell>
          <cell r="I328" t="str">
            <v>NÃO</v>
          </cell>
          <cell r="J328">
            <v>0</v>
          </cell>
          <cell r="K328">
            <v>0</v>
          </cell>
        </row>
        <row r="329">
          <cell r="A329">
            <v>296990</v>
          </cell>
          <cell r="B329">
            <v>1640</v>
          </cell>
          <cell r="C329">
            <v>296990</v>
          </cell>
          <cell r="D329">
            <v>17357</v>
          </cell>
          <cell r="E329" t="str">
            <v>CLOREXIDINA DIGLICONATO DOSAGEM 1% SOLUCAO TOPICA AQUOSA</v>
          </cell>
          <cell r="F329" t="str">
            <v>FR 100ML</v>
          </cell>
          <cell r="G329" t="str">
            <v>SANEANTES E QUÍMICOS</v>
          </cell>
          <cell r="H329" t="str">
            <v>ESTOQUE MÍNIMO</v>
          </cell>
          <cell r="I329">
            <v>296990</v>
          </cell>
          <cell r="J329">
            <v>0</v>
          </cell>
          <cell r="K329">
            <v>82.416666666666671</v>
          </cell>
        </row>
        <row r="330">
          <cell r="A330" t="str">
            <v>-</v>
          </cell>
          <cell r="B330">
            <v>1974</v>
          </cell>
          <cell r="C330" t="str">
            <v>-</v>
          </cell>
          <cell r="D330" t="str">
            <v>-</v>
          </cell>
          <cell r="E330" t="str">
            <v>CLOREXIDINA COLUTORIO 0,12% - 100ML</v>
          </cell>
          <cell r="F330" t="str">
            <v>FR 100ML</v>
          </cell>
          <cell r="G330" t="str">
            <v>NÃO PADRÃO</v>
          </cell>
          <cell r="H330" t="str">
            <v>NÃO PADRÃO</v>
          </cell>
          <cell r="I330" t="str">
            <v>NÃO</v>
          </cell>
          <cell r="J330">
            <v>0</v>
          </cell>
          <cell r="K330">
            <v>0</v>
          </cell>
        </row>
        <row r="331">
          <cell r="A331" t="str">
            <v>-</v>
          </cell>
          <cell r="B331">
            <v>1252</v>
          </cell>
          <cell r="C331" t="str">
            <v>-</v>
          </cell>
          <cell r="D331" t="str">
            <v>-</v>
          </cell>
          <cell r="E331" t="str">
            <v xml:space="preserve">CLOREXIDINA COLUTORIO 0,12% 1000ML                                                        </v>
          </cell>
          <cell r="G331" t="str">
            <v>NÃO PADRÃO</v>
          </cell>
          <cell r="H331" t="str">
            <v>NÃO PADRÃO</v>
          </cell>
          <cell r="I331" t="str">
            <v>NÃO</v>
          </cell>
          <cell r="J331">
            <v>0</v>
          </cell>
          <cell r="K331">
            <v>0</v>
          </cell>
        </row>
        <row r="332">
          <cell r="A332">
            <v>341174</v>
          </cell>
          <cell r="B332">
            <v>2100</v>
          </cell>
          <cell r="C332" t="str">
            <v>341174.7</v>
          </cell>
          <cell r="D332">
            <v>17357</v>
          </cell>
          <cell r="E332" t="str">
            <v xml:space="preserve">CLOREXIDINA DIGLUCONATO + XYLITOL 0,12%  250ML             FRASCO                                 </v>
          </cell>
          <cell r="F332" t="str">
            <v>FR 250ML</v>
          </cell>
          <cell r="G332" t="str">
            <v>SANEANTES E QUÍMICOS</v>
          </cell>
          <cell r="H332" t="str">
            <v>COMPRA REGULAR</v>
          </cell>
          <cell r="I332">
            <v>341174</v>
          </cell>
          <cell r="J332">
            <v>33</v>
          </cell>
          <cell r="K332">
            <v>23.4</v>
          </cell>
        </row>
        <row r="333">
          <cell r="A333" t="str">
            <v>-</v>
          </cell>
          <cell r="B333">
            <v>917</v>
          </cell>
          <cell r="C333" t="str">
            <v>-</v>
          </cell>
          <cell r="D333" t="str">
            <v>-</v>
          </cell>
          <cell r="E333" t="str">
            <v xml:space="preserve">CLOREXIDINA DEGERMANTE 2% 1000ML                  </v>
          </cell>
          <cell r="F333" t="str">
            <v>FR 1000ML</v>
          </cell>
          <cell r="G333" t="str">
            <v>NÃO PADRÃO</v>
          </cell>
          <cell r="H333" t="str">
            <v>NÃO PADRÃO</v>
          </cell>
          <cell r="I333" t="str">
            <v>NÃO</v>
          </cell>
          <cell r="J333">
            <v>0</v>
          </cell>
          <cell r="K333">
            <v>0</v>
          </cell>
        </row>
        <row r="334">
          <cell r="A334" t="str">
            <v>-</v>
          </cell>
          <cell r="B334">
            <v>112</v>
          </cell>
          <cell r="C334" t="str">
            <v>269877.1</v>
          </cell>
          <cell r="D334" t="str">
            <v>-</v>
          </cell>
          <cell r="E334" t="str">
            <v xml:space="preserve">CLOREXIDINA DEGERMANTE 4% 1000ML                                                          </v>
          </cell>
          <cell r="F334" t="str">
            <v>FR 1000ML</v>
          </cell>
          <cell r="G334" t="str">
            <v>NÃO PADRÃO</v>
          </cell>
          <cell r="H334" t="str">
            <v>NÃO PADRÃO</v>
          </cell>
          <cell r="I334" t="str">
            <v>NÃO</v>
          </cell>
          <cell r="J334">
            <v>0</v>
          </cell>
          <cell r="K334">
            <v>0</v>
          </cell>
        </row>
        <row r="335">
          <cell r="A335" t="str">
            <v>-</v>
          </cell>
          <cell r="B335">
            <v>1829</v>
          </cell>
          <cell r="C335">
            <v>341174</v>
          </cell>
          <cell r="D335" t="str">
            <v>-</v>
          </cell>
          <cell r="E335" t="str">
            <v>CLOREXIDINA DIGLICONATO + XILITOL,CONCENTRACAO 0,1</v>
          </cell>
          <cell r="F335" t="str">
            <v>FR 200ML</v>
          </cell>
          <cell r="G335" t="str">
            <v>NÃO PADRÃO</v>
          </cell>
          <cell r="H335" t="str">
            <v>NÃO PADRÃO</v>
          </cell>
          <cell r="I335" t="str">
            <v>NÃO</v>
          </cell>
          <cell r="J335">
            <v>108</v>
          </cell>
          <cell r="K335">
            <v>0</v>
          </cell>
        </row>
        <row r="336">
          <cell r="A336">
            <v>398566</v>
          </cell>
          <cell r="B336">
            <v>1795</v>
          </cell>
          <cell r="C336">
            <v>398566</v>
          </cell>
          <cell r="D336">
            <v>17357</v>
          </cell>
          <cell r="E336" t="str">
            <v>CLOREXIDINA DIGLUCONATO CONCENTRACAO  GEL - 2% 50G BISNAGA</v>
          </cell>
          <cell r="F336" t="str">
            <v>BISNAGA 50G</v>
          </cell>
          <cell r="G336" t="str">
            <v>SANEANTES E QUÍMICOS</v>
          </cell>
          <cell r="H336" t="str">
            <v>PROPOR DESPADRONIZAÇÃO</v>
          </cell>
          <cell r="I336" t="str">
            <v>NÃO</v>
          </cell>
          <cell r="J336">
            <v>0</v>
          </cell>
          <cell r="K336">
            <v>0</v>
          </cell>
        </row>
        <row r="337">
          <cell r="A337">
            <v>444051</v>
          </cell>
          <cell r="B337">
            <v>1948</v>
          </cell>
          <cell r="C337">
            <v>444051</v>
          </cell>
          <cell r="D337">
            <v>17357</v>
          </cell>
          <cell r="E337" t="str">
            <v>CLOREXIDINA DIGLUCONATO SOL ALCOÓLICA - 2% - 100ML    FRASCO</v>
          </cell>
          <cell r="F337" t="str">
            <v>FR 100ML</v>
          </cell>
          <cell r="G337" t="str">
            <v>SANEANTES E QUÍMICOS</v>
          </cell>
          <cell r="H337" t="str">
            <v>COMPRA REGULAR</v>
          </cell>
          <cell r="I337">
            <v>444051</v>
          </cell>
          <cell r="J337">
            <v>636</v>
          </cell>
          <cell r="K337">
            <v>604.33333333333337</v>
          </cell>
        </row>
        <row r="338">
          <cell r="A338">
            <v>269880</v>
          </cell>
          <cell r="B338">
            <v>1947</v>
          </cell>
          <cell r="C338" t="str">
            <v>269880.2</v>
          </cell>
          <cell r="D338">
            <v>17357</v>
          </cell>
          <cell r="E338" t="str">
            <v>CLOREXIDINA DIGLUCONATO SOL AQUOSA - 2% - 100ML       FRASCO</v>
          </cell>
          <cell r="F338" t="str">
            <v>FR 100ML</v>
          </cell>
          <cell r="G338" t="str">
            <v>SANEANTES E QUÍMICOS</v>
          </cell>
          <cell r="H338" t="str">
            <v>COMPRA REGULAR</v>
          </cell>
          <cell r="I338">
            <v>269880</v>
          </cell>
          <cell r="J338">
            <v>161</v>
          </cell>
          <cell r="K338">
            <v>202.2</v>
          </cell>
        </row>
        <row r="339">
          <cell r="A339" t="str">
            <v>-</v>
          </cell>
          <cell r="B339">
            <v>1794</v>
          </cell>
          <cell r="C339" t="str">
            <v>-</v>
          </cell>
          <cell r="D339" t="str">
            <v>-</v>
          </cell>
          <cell r="E339" t="str">
            <v xml:space="preserve">CLOREXIDINA DIGLUCONATO CONCENTRACAO 0,12  2000 ML FORMA FARM COLUTORIO     </v>
          </cell>
          <cell r="F339" t="str">
            <v xml:space="preserve">FR 2000ML </v>
          </cell>
          <cell r="G339" t="str">
            <v>NÃO PADRÃO</v>
          </cell>
          <cell r="H339" t="str">
            <v>NÃO PADRÃO</v>
          </cell>
          <cell r="I339" t="str">
            <v>NÃO</v>
          </cell>
          <cell r="J339">
            <v>0</v>
          </cell>
          <cell r="K339">
            <v>0</v>
          </cell>
        </row>
        <row r="340">
          <cell r="A340">
            <v>269877</v>
          </cell>
          <cell r="B340">
            <v>1659</v>
          </cell>
          <cell r="C340">
            <v>269876</v>
          </cell>
          <cell r="D340">
            <v>17357</v>
          </cell>
          <cell r="E340" t="str">
            <v>CLOREXIDINA DIGLUCONATO SOL DEGERMANTE - 2% -100ML       FRASCO</v>
          </cell>
          <cell r="F340" t="str">
            <v>FR 100ML</v>
          </cell>
          <cell r="G340" t="str">
            <v>SANEANTES E QUÍMICOS</v>
          </cell>
          <cell r="H340" t="str">
            <v>COMPRA REGULAR</v>
          </cell>
          <cell r="I340" t="str">
            <v>NÃO</v>
          </cell>
          <cell r="J340">
            <v>95</v>
          </cell>
          <cell r="K340">
            <v>57.416666666666664</v>
          </cell>
        </row>
        <row r="341">
          <cell r="A341" t="str">
            <v>-</v>
          </cell>
          <cell r="B341">
            <v>1744</v>
          </cell>
          <cell r="C341">
            <v>269881</v>
          </cell>
          <cell r="D341" t="str">
            <v>-</v>
          </cell>
          <cell r="E341" t="str">
            <v xml:space="preserve">CLOREXIDINA DIGLICONATO DOSAGEM 0,2 100 ML AP     </v>
          </cell>
          <cell r="F341" t="str">
            <v>FR 100ML</v>
          </cell>
          <cell r="G341" t="str">
            <v>NÃO PADRÃO</v>
          </cell>
          <cell r="H341" t="str">
            <v>NÃO PADRÃO</v>
          </cell>
          <cell r="I341" t="str">
            <v>NÃO</v>
          </cell>
          <cell r="J341">
            <v>0</v>
          </cell>
          <cell r="K341">
            <v>0</v>
          </cell>
        </row>
        <row r="342">
          <cell r="A342">
            <v>269877</v>
          </cell>
          <cell r="B342">
            <v>842</v>
          </cell>
          <cell r="C342" t="str">
            <v>269877.2</v>
          </cell>
          <cell r="D342">
            <v>17357</v>
          </cell>
          <cell r="E342" t="str">
            <v xml:space="preserve">CLOREXIDINA DIGLUCONATO SOL DEGERMANTE - 4%  100 ML          FRASCO                          </v>
          </cell>
          <cell r="F342" t="str">
            <v>FR 100ML</v>
          </cell>
          <cell r="G342" t="str">
            <v>SANEANTES E QUÍMICOS</v>
          </cell>
          <cell r="H342" t="str">
            <v>COMPRA REGULAR</v>
          </cell>
          <cell r="I342" t="str">
            <v>NÃO</v>
          </cell>
          <cell r="J342">
            <v>674</v>
          </cell>
          <cell r="K342">
            <v>430.75</v>
          </cell>
        </row>
        <row r="343">
          <cell r="A343">
            <v>276877</v>
          </cell>
          <cell r="B343">
            <v>1318</v>
          </cell>
          <cell r="C343">
            <v>276877</v>
          </cell>
          <cell r="D343">
            <v>16281</v>
          </cell>
          <cell r="E343" t="str">
            <v xml:space="preserve">CLOREXIDINE 2% ESTERIL ESCOVA DE DEGERMACAO EMBALADA INDIVIDUALMENTE                      </v>
          </cell>
          <cell r="F343" t="str">
            <v>UNIDADE</v>
          </cell>
          <cell r="G343" t="str">
            <v>SANEANTES E QUÍMICOS</v>
          </cell>
          <cell r="H343" t="str">
            <v>COMPRA REGULAR</v>
          </cell>
          <cell r="I343" t="str">
            <v>NÃO</v>
          </cell>
          <cell r="J343">
            <v>2859</v>
          </cell>
          <cell r="K343">
            <v>2879.4166666666665</v>
          </cell>
        </row>
        <row r="344">
          <cell r="A344">
            <v>341174</v>
          </cell>
          <cell r="B344">
            <v>2049</v>
          </cell>
          <cell r="C344" t="str">
            <v>341174.6</v>
          </cell>
          <cell r="D344">
            <v>17357</v>
          </cell>
          <cell r="E344" t="str">
            <v xml:space="preserve">CLOREXIDINA DIGLUCONATO + XYLITOL 0,12%  500ML                  FRASCO                    </v>
          </cell>
          <cell r="F344" t="str">
            <v>FR 500ML</v>
          </cell>
          <cell r="G344" t="str">
            <v>SANEANTES E QUÍMICOS</v>
          </cell>
          <cell r="H344" t="str">
            <v>NÃO PADRÃO</v>
          </cell>
          <cell r="I344">
            <v>341174</v>
          </cell>
          <cell r="J344">
            <v>43</v>
          </cell>
          <cell r="K344">
            <v>0</v>
          </cell>
        </row>
        <row r="345">
          <cell r="A345" t="str">
            <v>-</v>
          </cell>
          <cell r="B345">
            <v>1405</v>
          </cell>
          <cell r="C345" t="str">
            <v>-</v>
          </cell>
          <cell r="D345" t="str">
            <v>-</v>
          </cell>
          <cell r="E345" t="str">
            <v xml:space="preserve">CLOREXIDINA GLICONATO 2% APLICAÇÃO DEGERMANTE 500ML - FRASCO                              </v>
          </cell>
          <cell r="F345" t="str">
            <v>FR 500ML</v>
          </cell>
          <cell r="G345" t="str">
            <v>NÃO PADRÃO</v>
          </cell>
          <cell r="H345" t="str">
            <v>NÃO PADRÃO</v>
          </cell>
          <cell r="I345" t="str">
            <v>NÃO</v>
          </cell>
          <cell r="J345">
            <v>0</v>
          </cell>
          <cell r="K345">
            <v>0</v>
          </cell>
        </row>
        <row r="346">
          <cell r="A346">
            <v>340207</v>
          </cell>
          <cell r="B346">
            <v>164</v>
          </cell>
          <cell r="C346">
            <v>340207</v>
          </cell>
          <cell r="D346">
            <v>5275</v>
          </cell>
          <cell r="E346" t="str">
            <v xml:space="preserve">CLORPROMAZINA 40MG/ML 20ML SOL ORAL                                                       </v>
          </cell>
          <cell r="F346" t="str">
            <v>FR 20ML</v>
          </cell>
          <cell r="G346" t="str">
            <v>CONTROLADOS 1</v>
          </cell>
          <cell r="H346" t="str">
            <v>COMPRA REGULAR</v>
          </cell>
          <cell r="I346">
            <v>340207</v>
          </cell>
          <cell r="J346">
            <v>2</v>
          </cell>
          <cell r="K346">
            <v>1</v>
          </cell>
        </row>
        <row r="347">
          <cell r="A347" t="str">
            <v>-</v>
          </cell>
          <cell r="B347">
            <v>113</v>
          </cell>
          <cell r="C347" t="str">
            <v>-</v>
          </cell>
          <cell r="D347" t="str">
            <v>-</v>
          </cell>
          <cell r="E347" t="str">
            <v xml:space="preserve">CLOREXIDINA SOLUCAO TOPICA 0,5% 100ML                                                     </v>
          </cell>
          <cell r="G347" t="str">
            <v>NÃO PADRÃO</v>
          </cell>
          <cell r="H347" t="str">
            <v>NÃO PADRÃO</v>
          </cell>
          <cell r="I347" t="str">
            <v>NÃO</v>
          </cell>
          <cell r="J347">
            <v>0</v>
          </cell>
          <cell r="K347">
            <v>0</v>
          </cell>
        </row>
        <row r="348">
          <cell r="A348">
            <v>267635</v>
          </cell>
          <cell r="B348">
            <v>162</v>
          </cell>
          <cell r="C348">
            <v>267635</v>
          </cell>
          <cell r="D348">
            <v>5275</v>
          </cell>
          <cell r="E348" t="str">
            <v xml:space="preserve">CLORPROMAZINA CLORIDRATO 25MG                                                             </v>
          </cell>
          <cell r="F348" t="str">
            <v>CP</v>
          </cell>
          <cell r="G348" t="str">
            <v>CONTROLADOS 1</v>
          </cell>
          <cell r="H348" t="str">
            <v>COMPRA REGULAR</v>
          </cell>
          <cell r="I348">
            <v>267635</v>
          </cell>
          <cell r="J348">
            <v>10</v>
          </cell>
          <cell r="K348">
            <v>200</v>
          </cell>
        </row>
        <row r="349">
          <cell r="A349" t="str">
            <v>-</v>
          </cell>
          <cell r="B349">
            <v>1212</v>
          </cell>
          <cell r="C349">
            <v>272780</v>
          </cell>
          <cell r="D349" t="str">
            <v>-</v>
          </cell>
          <cell r="E349" t="str">
            <v>CLOROQUINA 150MG</v>
          </cell>
          <cell r="F349" t="str">
            <v>CP</v>
          </cell>
          <cell r="G349" t="str">
            <v>NÃO PADRÃO</v>
          </cell>
          <cell r="H349" t="str">
            <v>NÃO PADRÃO</v>
          </cell>
          <cell r="I349" t="str">
            <v>NÃO</v>
          </cell>
          <cell r="J349" t="e">
            <v>#N/A</v>
          </cell>
          <cell r="K349" t="e">
            <v>#N/A</v>
          </cell>
        </row>
        <row r="350">
          <cell r="A350">
            <v>268069</v>
          </cell>
          <cell r="B350">
            <v>163</v>
          </cell>
          <cell r="C350">
            <v>268069</v>
          </cell>
          <cell r="D350">
            <v>5275</v>
          </cell>
          <cell r="E350" t="str">
            <v xml:space="preserve">CLORPROMAZINA CLORIDRATO 5MG/ML 5ML                                                       </v>
          </cell>
          <cell r="F350" t="str">
            <v>AMP 5ML</v>
          </cell>
          <cell r="G350" t="str">
            <v>CONTROLADOS 1</v>
          </cell>
          <cell r="H350" t="str">
            <v>COMPRA REGULAR</v>
          </cell>
          <cell r="I350">
            <v>268069</v>
          </cell>
          <cell r="J350">
            <v>40</v>
          </cell>
          <cell r="K350">
            <v>0</v>
          </cell>
        </row>
        <row r="351">
          <cell r="A351" t="str">
            <v>-</v>
          </cell>
          <cell r="B351">
            <v>161</v>
          </cell>
          <cell r="C351">
            <v>267638</v>
          </cell>
          <cell r="D351" t="str">
            <v>-</v>
          </cell>
          <cell r="E351" t="str">
            <v xml:space="preserve">CLORPROMAZINA CLORIDRATO 100MG                                                            </v>
          </cell>
          <cell r="F351" t="str">
            <v>CP</v>
          </cell>
          <cell r="G351" t="str">
            <v>NÃO PADRÃO</v>
          </cell>
          <cell r="H351" t="str">
            <v>NÃO PADRÃO</v>
          </cell>
          <cell r="I351" t="str">
            <v>NÃO</v>
          </cell>
          <cell r="J351">
            <v>0</v>
          </cell>
          <cell r="K351">
            <v>0</v>
          </cell>
        </row>
        <row r="352">
          <cell r="A352">
            <v>270907</v>
          </cell>
          <cell r="B352">
            <v>167</v>
          </cell>
          <cell r="C352">
            <v>270907</v>
          </cell>
          <cell r="D352">
            <v>10422</v>
          </cell>
          <cell r="E352" t="str">
            <v xml:space="preserve">CODEINA + PARACETAMOL 30MG + 500MG                                                        </v>
          </cell>
          <cell r="F352" t="str">
            <v>CP</v>
          </cell>
          <cell r="G352" t="str">
            <v>CONTROLADOS 1</v>
          </cell>
          <cell r="H352" t="str">
            <v>COMPRA REGULAR</v>
          </cell>
          <cell r="I352" t="str">
            <v>NÃO</v>
          </cell>
          <cell r="J352">
            <v>12120</v>
          </cell>
          <cell r="K352">
            <v>3158.25</v>
          </cell>
        </row>
        <row r="353">
          <cell r="A353">
            <v>272782</v>
          </cell>
          <cell r="B353">
            <v>1213</v>
          </cell>
          <cell r="C353">
            <v>272782</v>
          </cell>
          <cell r="D353">
            <v>17391</v>
          </cell>
          <cell r="E353" t="str">
            <v xml:space="preserve">CODEINA FOSFATO 30 MG                             </v>
          </cell>
          <cell r="F353" t="str">
            <v>CP</v>
          </cell>
          <cell r="G353" t="str">
            <v>CONTROLADOS 1</v>
          </cell>
          <cell r="H353" t="str">
            <v>COMPRA REGULAR</v>
          </cell>
          <cell r="I353" t="str">
            <v>NÃO</v>
          </cell>
          <cell r="J353">
            <v>0</v>
          </cell>
          <cell r="K353">
            <v>0</v>
          </cell>
        </row>
        <row r="354">
          <cell r="A354" t="str">
            <v>-</v>
          </cell>
          <cell r="B354">
            <v>467</v>
          </cell>
          <cell r="C354">
            <v>274497</v>
          </cell>
          <cell r="D354" t="str">
            <v>-</v>
          </cell>
          <cell r="E354" t="str">
            <v xml:space="preserve">CLORTALIDONA 25MG                                                                         </v>
          </cell>
          <cell r="F354" t="str">
            <v>CP</v>
          </cell>
          <cell r="G354" t="str">
            <v>NÃO PADRÃO</v>
          </cell>
          <cell r="H354" t="str">
            <v>NÃO PADRÃO</v>
          </cell>
          <cell r="I354" t="str">
            <v>NÃO</v>
          </cell>
          <cell r="J354">
            <v>0</v>
          </cell>
          <cell r="K354">
            <v>0</v>
          </cell>
        </row>
        <row r="355">
          <cell r="A355" t="str">
            <v>-</v>
          </cell>
          <cell r="B355">
            <v>985</v>
          </cell>
          <cell r="C355" t="str">
            <v>-</v>
          </cell>
          <cell r="D355" t="str">
            <v>-</v>
          </cell>
          <cell r="E355" t="str">
            <v xml:space="preserve">CLOZAPINA 100MG COMPRIMIDO                                                                </v>
          </cell>
          <cell r="F355" t="str">
            <v>CP</v>
          </cell>
          <cell r="G355" t="str">
            <v>NÃO PADRÃO</v>
          </cell>
          <cell r="H355" t="str">
            <v>NÃO PADRÃO</v>
          </cell>
          <cell r="I355" t="str">
            <v>NÃO</v>
          </cell>
          <cell r="J355">
            <v>0</v>
          </cell>
          <cell r="K355">
            <v>0</v>
          </cell>
        </row>
        <row r="356">
          <cell r="A356">
            <v>268958</v>
          </cell>
          <cell r="B356">
            <v>40</v>
          </cell>
          <cell r="C356" t="str">
            <v>268958.1</v>
          </cell>
          <cell r="D356">
            <v>5331</v>
          </cell>
          <cell r="E356" t="str">
            <v xml:space="preserve">COLAGENASE POM. 0,6UI/G 30G                                                               </v>
          </cell>
          <cell r="F356" t="str">
            <v>BISNAGA 30G</v>
          </cell>
          <cell r="G356" t="str">
            <v>USO GERAL 3</v>
          </cell>
          <cell r="H356" t="str">
            <v>COMPRA REGULAR</v>
          </cell>
          <cell r="I356">
            <v>268958</v>
          </cell>
          <cell r="J356">
            <v>250</v>
          </cell>
          <cell r="K356">
            <v>105.81818181818181</v>
          </cell>
        </row>
        <row r="357">
          <cell r="A357" t="str">
            <v>-</v>
          </cell>
          <cell r="B357">
            <v>165</v>
          </cell>
          <cell r="C357">
            <v>272784</v>
          </cell>
          <cell r="D357" t="str">
            <v>-</v>
          </cell>
          <cell r="E357" t="str">
            <v xml:space="preserve">CODEINA 3MG/ML                                                                            </v>
          </cell>
          <cell r="F357" t="str">
            <v>FR 120ML</v>
          </cell>
          <cell r="G357" t="str">
            <v>NÃO PADRÃO</v>
          </cell>
          <cell r="H357" t="str">
            <v>NÃO PADRÃO</v>
          </cell>
          <cell r="I357" t="str">
            <v>NÃO</v>
          </cell>
          <cell r="J357">
            <v>0</v>
          </cell>
          <cell r="K357">
            <v>0</v>
          </cell>
        </row>
        <row r="358">
          <cell r="A358">
            <v>268103</v>
          </cell>
          <cell r="B358">
            <v>166</v>
          </cell>
          <cell r="C358">
            <v>268103</v>
          </cell>
          <cell r="D358" t="str">
            <v>-</v>
          </cell>
          <cell r="E358" t="str">
            <v xml:space="preserve">CODEINA 60MG                                                                              </v>
          </cell>
          <cell r="F358" t="str">
            <v>CP</v>
          </cell>
          <cell r="G358" t="str">
            <v>CONTROLADOS 1**</v>
          </cell>
          <cell r="H358" t="str">
            <v>NÃO PADRÃO</v>
          </cell>
          <cell r="I358" t="str">
            <v>NÃO</v>
          </cell>
          <cell r="J358">
            <v>80</v>
          </cell>
          <cell r="K358">
            <v>0</v>
          </cell>
        </row>
        <row r="359">
          <cell r="A359">
            <v>267642</v>
          </cell>
          <cell r="B359">
            <v>468</v>
          </cell>
          <cell r="C359">
            <v>267642</v>
          </cell>
          <cell r="D359">
            <v>5340</v>
          </cell>
          <cell r="E359" t="str">
            <v xml:space="preserve">COLCHICINA 0,5 MG                                                                         </v>
          </cell>
          <cell r="F359" t="str">
            <v>CP</v>
          </cell>
          <cell r="G359" t="str">
            <v>USO GERAL 3</v>
          </cell>
          <cell r="H359" t="str">
            <v>COMPRA REGULAR</v>
          </cell>
          <cell r="I359" t="str">
            <v>NÃO</v>
          </cell>
          <cell r="J359">
            <v>40</v>
          </cell>
          <cell r="K359">
            <v>40</v>
          </cell>
        </row>
        <row r="360">
          <cell r="A360" t="str">
            <v>-</v>
          </cell>
          <cell r="B360">
            <v>1082</v>
          </cell>
          <cell r="C360" t="str">
            <v>-</v>
          </cell>
          <cell r="D360" t="str">
            <v>-</v>
          </cell>
          <cell r="E360" t="str">
            <v xml:space="preserve">CODEINA FOSFATO 30MG                        </v>
          </cell>
          <cell r="F360" t="str">
            <v>AMP</v>
          </cell>
          <cell r="G360" t="str">
            <v>NÃO PADRÃO</v>
          </cell>
          <cell r="H360" t="str">
            <v>NÃO PADRÃO</v>
          </cell>
          <cell r="I360" t="str">
            <v>NÃO</v>
          </cell>
          <cell r="J360">
            <v>0</v>
          </cell>
          <cell r="K360">
            <v>0</v>
          </cell>
        </row>
        <row r="361">
          <cell r="A361" t="str">
            <v>-</v>
          </cell>
          <cell r="B361">
            <v>1357</v>
          </cell>
          <cell r="C361" t="str">
            <v>-</v>
          </cell>
          <cell r="D361" t="str">
            <v>-</v>
          </cell>
          <cell r="E361" t="str">
            <v>COLA BIOLOGICA DE ALBUMINA PURIFICADA 45 + GLUTARALDEIDO 10 COM ACESSORIOS DE QUATRO PONTA</v>
          </cell>
          <cell r="F361" t="str">
            <v>FR 2ML</v>
          </cell>
          <cell r="G361" t="str">
            <v>NÃO PADRÃO</v>
          </cell>
          <cell r="H361" t="str">
            <v>NÃO PADRÃO</v>
          </cell>
          <cell r="I361" t="str">
            <v>NÃO</v>
          </cell>
          <cell r="J361">
            <v>0</v>
          </cell>
          <cell r="K361">
            <v>0</v>
          </cell>
        </row>
        <row r="362">
          <cell r="A362" t="str">
            <v>-</v>
          </cell>
          <cell r="B362">
            <v>39</v>
          </cell>
          <cell r="C362" t="str">
            <v>-</v>
          </cell>
          <cell r="D362" t="str">
            <v>-</v>
          </cell>
          <cell r="E362" t="str">
            <v xml:space="preserve">COLAGENASE + CLORANFENICOL 30G                                                            </v>
          </cell>
          <cell r="F362" t="str">
            <v>BISNAGA 30G</v>
          </cell>
          <cell r="G362" t="str">
            <v>NÃO PADRÃO</v>
          </cell>
          <cell r="H362" t="str">
            <v>NÃO PADRÃO</v>
          </cell>
          <cell r="I362" t="str">
            <v>NÃO</v>
          </cell>
          <cell r="J362">
            <v>0</v>
          </cell>
          <cell r="K362">
            <v>0</v>
          </cell>
        </row>
        <row r="363">
          <cell r="A363">
            <v>270990</v>
          </cell>
          <cell r="B363">
            <v>469</v>
          </cell>
          <cell r="C363">
            <v>270990</v>
          </cell>
          <cell r="D363">
            <v>17827</v>
          </cell>
          <cell r="E363" t="str">
            <v xml:space="preserve">COLESTIRAMINA 4 G                                                                         </v>
          </cell>
          <cell r="F363" t="str">
            <v xml:space="preserve">ENV </v>
          </cell>
          <cell r="G363" t="str">
            <v>USO GERAL 3</v>
          </cell>
          <cell r="H363" t="str">
            <v>COMPRA REGULAR</v>
          </cell>
          <cell r="I363" t="str">
            <v>NÃO</v>
          </cell>
          <cell r="J363">
            <v>40</v>
          </cell>
          <cell r="K363">
            <v>50</v>
          </cell>
        </row>
        <row r="364">
          <cell r="A364" t="str">
            <v>-</v>
          </cell>
          <cell r="B364">
            <v>1834</v>
          </cell>
          <cell r="C364">
            <v>268959</v>
          </cell>
          <cell r="D364" t="str">
            <v>-</v>
          </cell>
          <cell r="E364" t="str">
            <v xml:space="preserve">COLAGENASE POMADA 1,2U/G 30G                      </v>
          </cell>
          <cell r="F364" t="str">
            <v>BISNAGA 30G</v>
          </cell>
          <cell r="G364" t="str">
            <v>NÃO PADRÃO</v>
          </cell>
          <cell r="H364" t="str">
            <v>NÃO PADRÃO</v>
          </cell>
          <cell r="I364" t="str">
            <v>NÃO</v>
          </cell>
          <cell r="J364">
            <v>0</v>
          </cell>
          <cell r="K364">
            <v>0</v>
          </cell>
        </row>
        <row r="365">
          <cell r="A365">
            <v>394853</v>
          </cell>
          <cell r="B365">
            <v>920</v>
          </cell>
          <cell r="C365">
            <v>394853</v>
          </cell>
          <cell r="D365" t="str">
            <v>-</v>
          </cell>
          <cell r="E365" t="str">
            <v xml:space="preserve">CONCENTRADO POLIELETROLITICO P/HEMODIALISE( SOLUÇÃO BÁSICA)5000ML                                  </v>
          </cell>
          <cell r="F365" t="str">
            <v>GL 5LT</v>
          </cell>
          <cell r="G365" t="str">
            <v>FARMACOLÓGICO</v>
          </cell>
          <cell r="H365" t="str">
            <v>COMPRA REGULAR/CONTRATO</v>
          </cell>
          <cell r="I365" t="str">
            <v>NÃO</v>
          </cell>
          <cell r="J365">
            <v>350</v>
          </cell>
          <cell r="K365">
            <v>237</v>
          </cell>
        </row>
        <row r="366">
          <cell r="A366">
            <v>364742</v>
          </cell>
          <cell r="B366">
            <v>919</v>
          </cell>
          <cell r="C366">
            <v>240342</v>
          </cell>
          <cell r="D366" t="str">
            <v>-</v>
          </cell>
          <cell r="E366" t="str">
            <v xml:space="preserve">CONCENTRADO POLIELETROLITICO P/HEMODIALISE(SOLUÇÃO ÁCIDA) 5000ML                                  </v>
          </cell>
          <cell r="F366" t="str">
            <v>GL 5LT</v>
          </cell>
          <cell r="G366" t="str">
            <v>FARMACOLÓGICO</v>
          </cell>
          <cell r="H366" t="str">
            <v>COMPRA REGULAR/CONTRATO</v>
          </cell>
          <cell r="I366" t="str">
            <v>NÃO</v>
          </cell>
          <cell r="J366">
            <v>344</v>
          </cell>
          <cell r="K366">
            <v>223.33333333333334</v>
          </cell>
        </row>
        <row r="367">
          <cell r="A367">
            <v>450291</v>
          </cell>
          <cell r="B367">
            <v>929</v>
          </cell>
          <cell r="C367">
            <v>450291</v>
          </cell>
          <cell r="D367" t="str">
            <v>-</v>
          </cell>
          <cell r="E367" t="str">
            <v xml:space="preserve">COMPLEXO PROTROMBINICO HUMANO 500UI                                                       </v>
          </cell>
          <cell r="F367" t="str">
            <v>F/A</v>
          </cell>
          <cell r="G367" t="str">
            <v>SOB DEMANDA</v>
          </cell>
          <cell r="H367" t="str">
            <v>NÃO PADRÃO</v>
          </cell>
          <cell r="I367" t="str">
            <v>NÃO</v>
          </cell>
          <cell r="J367">
            <v>0</v>
          </cell>
          <cell r="K367">
            <v>0</v>
          </cell>
        </row>
        <row r="368">
          <cell r="A368">
            <v>268466</v>
          </cell>
          <cell r="B368">
            <v>1133</v>
          </cell>
          <cell r="C368">
            <v>268466</v>
          </cell>
          <cell r="D368">
            <v>5804</v>
          </cell>
          <cell r="E368" t="str">
            <v xml:space="preserve">CONTRASTE NAO IONICO DE BAIXA OSMOLARIDADE 300MG/ML 50 ML F/A                             </v>
          </cell>
          <cell r="F368" t="str">
            <v>FR 50ML</v>
          </cell>
          <cell r="G368" t="str">
            <v>USO GERAL 3</v>
          </cell>
          <cell r="H368" t="str">
            <v>COMPRA REGULAR</v>
          </cell>
          <cell r="I368" t="str">
            <v>NÃO</v>
          </cell>
          <cell r="J368">
            <v>900</v>
          </cell>
          <cell r="K368">
            <v>530.58333333333337</v>
          </cell>
        </row>
        <row r="369">
          <cell r="A369">
            <v>342903</v>
          </cell>
          <cell r="B369">
            <v>2046</v>
          </cell>
          <cell r="C369" t="str">
            <v>342903.4</v>
          </cell>
          <cell r="D369">
            <v>5804</v>
          </cell>
          <cell r="E369" t="str">
            <v xml:space="preserve">CONTRASTE NAO IONICO DE BAIXA OSMOLARIDADE 350MG A 370MG/ML 500 ML </v>
          </cell>
          <cell r="F369" t="str">
            <v>F/A 500ML</v>
          </cell>
          <cell r="G369" t="str">
            <v>USO GERAL 3</v>
          </cell>
          <cell r="H369" t="str">
            <v>COMPRA REGULAR</v>
          </cell>
          <cell r="I369" t="str">
            <v>NÃO</v>
          </cell>
          <cell r="J369">
            <v>125</v>
          </cell>
          <cell r="K369">
            <v>0</v>
          </cell>
        </row>
        <row r="370">
          <cell r="A370">
            <v>356170</v>
          </cell>
          <cell r="B370">
            <v>843</v>
          </cell>
          <cell r="C370">
            <v>276662</v>
          </cell>
          <cell r="D370">
            <v>5804</v>
          </cell>
          <cell r="E370" t="str">
            <v xml:space="preserve">CONTRASTE RADIOLOGICO SULFATO DE BARIO 100% SUSP 150 ML                                   </v>
          </cell>
          <cell r="F370" t="str">
            <v>FR 150ML</v>
          </cell>
          <cell r="G370" t="str">
            <v>USO GERAL 3</v>
          </cell>
          <cell r="H370" t="str">
            <v>ESTOQUE MÍNIMO</v>
          </cell>
          <cell r="I370" t="str">
            <v>NÃO</v>
          </cell>
          <cell r="J370">
            <v>0</v>
          </cell>
          <cell r="K370">
            <v>3</v>
          </cell>
        </row>
        <row r="371">
          <cell r="A371" t="str">
            <v>-</v>
          </cell>
          <cell r="B371">
            <v>1953</v>
          </cell>
          <cell r="C371" t="str">
            <v>-</v>
          </cell>
          <cell r="D371" t="str">
            <v>-</v>
          </cell>
          <cell r="E371" t="str">
            <v xml:space="preserve">CONTRASTE NAO IONICO DE BAIXA OSMOLARIDADE 300MG/ML 500 ML F/A                             </v>
          </cell>
          <cell r="F371" t="str">
            <v>F/A 500ML</v>
          </cell>
          <cell r="G371" t="str">
            <v>NÃO PADRÃO</v>
          </cell>
          <cell r="H371" t="str">
            <v>NÃO PADRÃO</v>
          </cell>
          <cell r="I371" t="str">
            <v>NÃO</v>
          </cell>
          <cell r="J371">
            <v>0</v>
          </cell>
          <cell r="K371">
            <v>0</v>
          </cell>
        </row>
        <row r="372">
          <cell r="A372" t="str">
            <v>-</v>
          </cell>
          <cell r="B372">
            <v>2066</v>
          </cell>
          <cell r="C372" t="str">
            <v>327212.3</v>
          </cell>
          <cell r="D372" t="str">
            <v>-</v>
          </cell>
          <cell r="E372" t="str">
            <v xml:space="preserve">CORANTE LUGOL FORTE LIQUIDO SOLUCAO A 5%  250 ML    FRASCO  </v>
          </cell>
          <cell r="F372" t="str">
            <v>FR  250ML</v>
          </cell>
          <cell r="G372" t="str">
            <v>SANEANTES E QUÍMICOS</v>
          </cell>
          <cell r="H372" t="str">
            <v>ESTOQUE MÍNIMO</v>
          </cell>
          <cell r="I372" t="str">
            <v>NÃO</v>
          </cell>
          <cell r="J372">
            <v>0</v>
          </cell>
          <cell r="K372">
            <v>0</v>
          </cell>
        </row>
        <row r="373">
          <cell r="A373" t="str">
            <v>-</v>
          </cell>
          <cell r="B373">
            <v>1192</v>
          </cell>
          <cell r="C373" t="str">
            <v>-</v>
          </cell>
          <cell r="D373" t="str">
            <v>-</v>
          </cell>
          <cell r="E373" t="str">
            <v xml:space="preserve">CONTRASTE RADIOLOGICO DE OLEO DE PAPOULA CONC 100% IODADO COM 480MG/ML                    </v>
          </cell>
          <cell r="F373" t="str">
            <v>FR</v>
          </cell>
          <cell r="G373" t="str">
            <v>NÃO PADRÃO</v>
          </cell>
          <cell r="H373" t="str">
            <v>NÃO PADRÃO</v>
          </cell>
          <cell r="I373" t="str">
            <v>NÃO</v>
          </cell>
          <cell r="J373">
            <v>0</v>
          </cell>
          <cell r="K373">
            <v>0</v>
          </cell>
        </row>
        <row r="374">
          <cell r="A374" t="str">
            <v>-</v>
          </cell>
          <cell r="B374">
            <v>472</v>
          </cell>
          <cell r="C374" t="str">
            <v>-</v>
          </cell>
          <cell r="D374" t="str">
            <v>-</v>
          </cell>
          <cell r="E374" t="str">
            <v xml:space="preserve">CONTRASTE RADIOLOGICO DE OLEO DE PAPOULA IODADO CONCENTRACAO A 38% P/P C/480L DE IODO     </v>
          </cell>
          <cell r="F374" t="str">
            <v>FR 480ML</v>
          </cell>
          <cell r="G374" t="str">
            <v>NÃO PADRÃO</v>
          </cell>
          <cell r="H374" t="str">
            <v>NÃO PADRÃO</v>
          </cell>
          <cell r="I374" t="str">
            <v>NÃO</v>
          </cell>
          <cell r="J374">
            <v>0</v>
          </cell>
          <cell r="K374">
            <v>0</v>
          </cell>
        </row>
        <row r="375">
          <cell r="A375" t="str">
            <v>-</v>
          </cell>
          <cell r="B375">
            <v>1298</v>
          </cell>
          <cell r="C375" t="str">
            <v>-</v>
          </cell>
          <cell r="D375" t="str">
            <v>-</v>
          </cell>
          <cell r="E375" t="str">
            <v xml:space="preserve">CONTRASTE RADIOLOGICO NAO IONICO 270 MG/ML                                                </v>
          </cell>
          <cell r="F375" t="str">
            <v>FR</v>
          </cell>
          <cell r="G375" t="str">
            <v>NÃO PADRÃO</v>
          </cell>
          <cell r="H375" t="str">
            <v>NÃO PADRÃO</v>
          </cell>
          <cell r="I375" t="str">
            <v>NÃO</v>
          </cell>
          <cell r="J375">
            <v>0</v>
          </cell>
          <cell r="K375">
            <v>0</v>
          </cell>
        </row>
        <row r="376">
          <cell r="A376">
            <v>342903</v>
          </cell>
          <cell r="B376">
            <v>1476</v>
          </cell>
          <cell r="C376" t="str">
            <v>342903.1</v>
          </cell>
          <cell r="D376" t="str">
            <v>-</v>
          </cell>
          <cell r="E376" t="str">
            <v xml:space="preserve">CONTRASTE RADIOLOGICO NAO IONICO DE BAIXA OSMOLARIDADE 350 A 370MG/ML 50 ML                       </v>
          </cell>
          <cell r="F376" t="str">
            <v>FR 50ML</v>
          </cell>
          <cell r="G376" t="str">
            <v>USO GERAL 3**</v>
          </cell>
          <cell r="H376" t="str">
            <v>NÃO PADRÃO</v>
          </cell>
          <cell r="I376" t="str">
            <v>NÃO</v>
          </cell>
          <cell r="J376">
            <v>0</v>
          </cell>
          <cell r="K376">
            <v>0</v>
          </cell>
        </row>
        <row r="377">
          <cell r="B377">
            <v>1520</v>
          </cell>
          <cell r="C377">
            <v>316334</v>
          </cell>
          <cell r="D377" t="str">
            <v>-</v>
          </cell>
          <cell r="E377" t="str">
            <v>CONTRASTE RADIOLOGICO NAO IONICO DE BAIXA OSMOLARIDADE IODO  300MG/ML 100ML</v>
          </cell>
          <cell r="F377" t="str">
            <v>FR 100 ML</v>
          </cell>
          <cell r="G377" t="str">
            <v>NÃO PADRÃO</v>
          </cell>
          <cell r="H377" t="str">
            <v>NÃO PADRÃO</v>
          </cell>
          <cell r="I377" t="str">
            <v>NÃO</v>
          </cell>
          <cell r="J377">
            <v>0</v>
          </cell>
          <cell r="K377">
            <v>0</v>
          </cell>
        </row>
        <row r="378">
          <cell r="A378">
            <v>270438</v>
          </cell>
          <cell r="B378">
            <v>310</v>
          </cell>
          <cell r="C378">
            <v>270438</v>
          </cell>
          <cell r="D378">
            <v>6030</v>
          </cell>
          <cell r="E378" t="str">
            <v xml:space="preserve">DACARBAZINA 200 MG                                                                        </v>
          </cell>
          <cell r="F378" t="str">
            <v>F/A</v>
          </cell>
          <cell r="G378" t="str">
            <v>ONCOLÓGICO 1</v>
          </cell>
          <cell r="H378" t="str">
            <v>COMPRA REGULAR</v>
          </cell>
          <cell r="I378" t="str">
            <v>NÃO</v>
          </cell>
          <cell r="J378">
            <v>12</v>
          </cell>
          <cell r="K378">
            <v>0</v>
          </cell>
        </row>
        <row r="379">
          <cell r="A379">
            <v>327212</v>
          </cell>
          <cell r="B379">
            <v>1873</v>
          </cell>
          <cell r="C379" t="str">
            <v>327212.2</v>
          </cell>
          <cell r="D379">
            <v>13893</v>
          </cell>
          <cell r="E379" t="str">
            <v>CORANTE LUGOL FORTE LIQUIDO SOLUCAO A 5%  100ML   FRASCO</v>
          </cell>
          <cell r="F379" t="str">
            <v>FR 100ML</v>
          </cell>
          <cell r="G379" t="str">
            <v>SANEANTES E QUÍMICOS</v>
          </cell>
          <cell r="H379" t="str">
            <v>NÃO PADRÃO</v>
          </cell>
          <cell r="I379" t="str">
            <v>NÃO</v>
          </cell>
          <cell r="J379">
            <v>0</v>
          </cell>
          <cell r="K379">
            <v>0</v>
          </cell>
        </row>
        <row r="380">
          <cell r="A380">
            <v>272475</v>
          </cell>
          <cell r="B380">
            <v>1216</v>
          </cell>
          <cell r="C380">
            <v>272475</v>
          </cell>
          <cell r="D380">
            <v>13666</v>
          </cell>
          <cell r="E380" t="str">
            <v xml:space="preserve">DANTROLENO SODICO 20 MG KIT C/12 FRS                                                      </v>
          </cell>
          <cell r="F380" t="str">
            <v>F/A</v>
          </cell>
          <cell r="G380" t="str">
            <v>CONTROLADOS 1</v>
          </cell>
          <cell r="H380" t="str">
            <v>ESTOQUE MÍNIMO</v>
          </cell>
          <cell r="I380">
            <v>272475</v>
          </cell>
          <cell r="J380">
            <v>0</v>
          </cell>
          <cell r="K380">
            <v>24</v>
          </cell>
        </row>
        <row r="381">
          <cell r="A381">
            <v>327212</v>
          </cell>
          <cell r="B381">
            <v>2080</v>
          </cell>
          <cell r="C381" t="str">
            <v>327212.4</v>
          </cell>
          <cell r="D381">
            <v>13893</v>
          </cell>
          <cell r="E381" t="str">
            <v>CORANTE LUGOL FORTE LIQUIDO SOLUCAO A 5%  30ML  FRASCO</v>
          </cell>
          <cell r="F381" t="str">
            <v>FR 30ML</v>
          </cell>
          <cell r="G381" t="str">
            <v>SANEANTES E QUÍMICOS</v>
          </cell>
          <cell r="H381" t="str">
            <v>NÃO PADRÃO</v>
          </cell>
          <cell r="I381" t="str">
            <v>NÃO</v>
          </cell>
          <cell r="J381">
            <v>0</v>
          </cell>
          <cell r="K381">
            <v>0</v>
          </cell>
        </row>
        <row r="382">
          <cell r="A382" t="str">
            <v>-</v>
          </cell>
          <cell r="B382">
            <v>1439</v>
          </cell>
          <cell r="C382" t="str">
            <v>-</v>
          </cell>
          <cell r="D382" t="str">
            <v>-</v>
          </cell>
          <cell r="E382" t="str">
            <v xml:space="preserve">CORANTE PARA PAPANICOLAU AE 36 1000 ML                                                    </v>
          </cell>
          <cell r="G382" t="str">
            <v>NÃO PADRÃO</v>
          </cell>
          <cell r="H382" t="str">
            <v>NÃO PADRÃO</v>
          </cell>
          <cell r="I382" t="str">
            <v>NÃO</v>
          </cell>
          <cell r="J382">
            <v>0</v>
          </cell>
          <cell r="K382">
            <v>0</v>
          </cell>
        </row>
        <row r="383">
          <cell r="A383" t="str">
            <v>-</v>
          </cell>
          <cell r="B383">
            <v>475</v>
          </cell>
          <cell r="C383" t="str">
            <v>-</v>
          </cell>
          <cell r="D383" t="str">
            <v>-</v>
          </cell>
          <cell r="E383" t="str">
            <v xml:space="preserve">CUMARINA + TROXERRUTINA 15 + 90 MG                                                        </v>
          </cell>
          <cell r="F383" t="str">
            <v>DRÁGEA</v>
          </cell>
          <cell r="G383" t="str">
            <v>NÃO PADRÃO</v>
          </cell>
          <cell r="H383" t="str">
            <v>NÃO PADRÃO</v>
          </cell>
          <cell r="I383" t="str">
            <v>NÃO</v>
          </cell>
          <cell r="J383">
            <v>0</v>
          </cell>
          <cell r="K383">
            <v>0</v>
          </cell>
        </row>
        <row r="384">
          <cell r="A384" t="str">
            <v>-</v>
          </cell>
          <cell r="B384">
            <v>1505</v>
          </cell>
          <cell r="C384" t="str">
            <v>-</v>
          </cell>
          <cell r="D384" t="str">
            <v>-</v>
          </cell>
          <cell r="E384" t="str">
            <v xml:space="preserve">CURATIVO PROPILENOGLICOL + BETAINA 0,5 GEL - FRASCO 100ML                                 </v>
          </cell>
          <cell r="G384" t="str">
            <v>NÃO PADRÃO</v>
          </cell>
          <cell r="H384" t="str">
            <v>NÃO PADRÃO</v>
          </cell>
          <cell r="I384" t="str">
            <v>NÃO</v>
          </cell>
          <cell r="J384">
            <v>0</v>
          </cell>
          <cell r="K384">
            <v>0</v>
          </cell>
        </row>
        <row r="385">
          <cell r="A385" t="str">
            <v>-</v>
          </cell>
          <cell r="B385">
            <v>1507</v>
          </cell>
          <cell r="C385" t="str">
            <v>-</v>
          </cell>
          <cell r="D385" t="str">
            <v>-</v>
          </cell>
          <cell r="E385" t="str">
            <v xml:space="preserve">CURATIVO PROPILENOGLICOL + BETAINA 0,5 SOLUCAO AQUOSA-FRASCO100ML                         </v>
          </cell>
          <cell r="G385" t="str">
            <v>NÃO PADRÃO</v>
          </cell>
          <cell r="H385" t="str">
            <v>NÃO PADRÃO</v>
          </cell>
          <cell r="I385" t="str">
            <v>NÃO</v>
          </cell>
          <cell r="J385">
            <v>0</v>
          </cell>
          <cell r="K385">
            <v>0</v>
          </cell>
        </row>
        <row r="386">
          <cell r="A386" t="str">
            <v>-</v>
          </cell>
          <cell r="B386">
            <v>1506</v>
          </cell>
          <cell r="C386" t="str">
            <v>-</v>
          </cell>
          <cell r="D386" t="str">
            <v>-</v>
          </cell>
          <cell r="E386" t="str">
            <v xml:space="preserve">CURATIVO PROPILENOGLICOL + BETAINA 0,5 SOLUCAO AQUOSA-FRASCO350ML                         </v>
          </cell>
          <cell r="G386" t="str">
            <v>NÃO PADRÃO</v>
          </cell>
          <cell r="H386" t="str">
            <v>NÃO PADRÃO</v>
          </cell>
          <cell r="I386" t="str">
            <v>NÃO</v>
          </cell>
          <cell r="J386">
            <v>0</v>
          </cell>
          <cell r="K386">
            <v>0</v>
          </cell>
        </row>
        <row r="387">
          <cell r="A387" t="str">
            <v>-</v>
          </cell>
          <cell r="B387">
            <v>309</v>
          </cell>
          <cell r="C387" t="str">
            <v>-</v>
          </cell>
          <cell r="D387" t="str">
            <v>-</v>
          </cell>
          <cell r="E387" t="str">
            <v xml:space="preserve">DACARBAZINA 100 MG                                                                        </v>
          </cell>
          <cell r="F387" t="str">
            <v>F/A</v>
          </cell>
          <cell r="G387" t="str">
            <v>NÃO PADRÃO</v>
          </cell>
          <cell r="H387" t="str">
            <v>NÃO PADRÃO</v>
          </cell>
          <cell r="I387" t="str">
            <v>NÃO</v>
          </cell>
          <cell r="J387">
            <v>0</v>
          </cell>
          <cell r="K387">
            <v>0</v>
          </cell>
        </row>
        <row r="388">
          <cell r="A388">
            <v>373415</v>
          </cell>
          <cell r="B388">
            <v>1299</v>
          </cell>
          <cell r="C388">
            <v>373415</v>
          </cell>
          <cell r="D388">
            <v>1927</v>
          </cell>
          <cell r="E388" t="str">
            <v xml:space="preserve">DAPTOMICINA 500MG FRASCO-AMPOLA                                                           </v>
          </cell>
          <cell r="F388" t="str">
            <v>F/A</v>
          </cell>
          <cell r="G388" t="str">
            <v>ANTIMICROBIANOS 2</v>
          </cell>
          <cell r="H388" t="str">
            <v>COMPRA REGULAR</v>
          </cell>
          <cell r="I388" t="str">
            <v>NÃO</v>
          </cell>
          <cell r="J388">
            <v>50</v>
          </cell>
          <cell r="K388">
            <v>25.5</v>
          </cell>
        </row>
        <row r="389">
          <cell r="A389" t="str">
            <v>-</v>
          </cell>
          <cell r="B389">
            <v>1902</v>
          </cell>
          <cell r="C389" t="str">
            <v>-</v>
          </cell>
          <cell r="D389" t="str">
            <v>-</v>
          </cell>
          <cell r="E389" t="str">
            <v xml:space="preserve">DACLATASVIR 30 MG                                 </v>
          </cell>
          <cell r="F389" t="str">
            <v>CP</v>
          </cell>
          <cell r="G389" t="str">
            <v>HEPATITE</v>
          </cell>
          <cell r="H389" t="str">
            <v>REPASSE SES</v>
          </cell>
          <cell r="I389" t="str">
            <v>NÃO</v>
          </cell>
          <cell r="J389">
            <v>0</v>
          </cell>
          <cell r="K389">
            <v>0</v>
          </cell>
        </row>
        <row r="390">
          <cell r="A390" t="str">
            <v>-</v>
          </cell>
          <cell r="B390">
            <v>1853</v>
          </cell>
          <cell r="C390" t="str">
            <v>-</v>
          </cell>
          <cell r="D390" t="str">
            <v>-</v>
          </cell>
          <cell r="E390" t="str">
            <v xml:space="preserve">DACLATASVIR 60 MG                                 </v>
          </cell>
          <cell r="F390" t="str">
            <v>CP</v>
          </cell>
          <cell r="G390" t="str">
            <v>HEPATITE</v>
          </cell>
          <cell r="H390" t="str">
            <v>REPASSE SES</v>
          </cell>
          <cell r="I390" t="str">
            <v>NÃO</v>
          </cell>
          <cell r="J390">
            <v>0</v>
          </cell>
          <cell r="K390">
            <v>0</v>
          </cell>
        </row>
        <row r="391">
          <cell r="A391" t="str">
            <v>-</v>
          </cell>
          <cell r="B391">
            <v>311</v>
          </cell>
          <cell r="C391" t="str">
            <v>-</v>
          </cell>
          <cell r="D391" t="str">
            <v>-</v>
          </cell>
          <cell r="E391" t="str">
            <v xml:space="preserve">DACTINOMICINA 0,5MG                                                                       </v>
          </cell>
          <cell r="F391" t="str">
            <v>CP</v>
          </cell>
          <cell r="G391" t="str">
            <v>NÃO PADRÃO</v>
          </cell>
          <cell r="H391" t="str">
            <v>NÃO PADRÃO</v>
          </cell>
          <cell r="I391" t="str">
            <v>NÃO</v>
          </cell>
          <cell r="J391">
            <v>0</v>
          </cell>
          <cell r="K391">
            <v>0</v>
          </cell>
        </row>
        <row r="392">
          <cell r="A392" t="str">
            <v>-</v>
          </cell>
          <cell r="B392">
            <v>1607</v>
          </cell>
          <cell r="C392" t="str">
            <v>-</v>
          </cell>
          <cell r="D392" t="str">
            <v>-</v>
          </cell>
          <cell r="E392" t="str">
            <v>DANAZOL 100 MG</v>
          </cell>
          <cell r="F392" t="str">
            <v>CP</v>
          </cell>
          <cell r="G392" t="str">
            <v>NÃO PADRÃO</v>
          </cell>
          <cell r="H392" t="str">
            <v>NÃO PADRÃO</v>
          </cell>
          <cell r="I392" t="str">
            <v>NÃO</v>
          </cell>
          <cell r="J392">
            <v>0</v>
          </cell>
          <cell r="K392">
            <v>0</v>
          </cell>
        </row>
        <row r="393">
          <cell r="A393" t="str">
            <v>-</v>
          </cell>
          <cell r="B393">
            <v>1215</v>
          </cell>
          <cell r="C393" t="str">
            <v>-</v>
          </cell>
          <cell r="D393" t="str">
            <v>-</v>
          </cell>
          <cell r="E393" t="str">
            <v>DANAZOL 200 MG</v>
          </cell>
          <cell r="F393" t="str">
            <v>CP</v>
          </cell>
          <cell r="G393" t="str">
            <v>NÃO PADRÃO</v>
          </cell>
          <cell r="H393" t="str">
            <v>NÃO PADRÃO</v>
          </cell>
          <cell r="I393" t="str">
            <v>NÃO</v>
          </cell>
          <cell r="J393">
            <v>0</v>
          </cell>
          <cell r="K393">
            <v>0</v>
          </cell>
        </row>
        <row r="394">
          <cell r="A394">
            <v>441461</v>
          </cell>
          <cell r="B394">
            <v>2150</v>
          </cell>
          <cell r="C394" t="str">
            <v>441461.1</v>
          </cell>
          <cell r="D394">
            <v>2031</v>
          </cell>
          <cell r="E394" t="str">
            <v>DARATUMUMABE 100MG/ML 5ML</v>
          </cell>
          <cell r="F394" t="str">
            <v>SERINGA</v>
          </cell>
          <cell r="G394" t="str">
            <v>SOB DEMANDA - ONCO</v>
          </cell>
          <cell r="H394" t="str">
            <v>SOB DEMANDA</v>
          </cell>
          <cell r="I394" t="str">
            <v>NÃO</v>
          </cell>
          <cell r="J394">
            <v>0</v>
          </cell>
          <cell r="K394">
            <v>0</v>
          </cell>
        </row>
        <row r="395">
          <cell r="A395" t="str">
            <v>-</v>
          </cell>
          <cell r="B395">
            <v>1371</v>
          </cell>
          <cell r="C395" t="str">
            <v>-</v>
          </cell>
          <cell r="D395" t="str">
            <v>-</v>
          </cell>
          <cell r="E395" t="str">
            <v xml:space="preserve">DAPSONA 100MG COMPRIMIDO                          </v>
          </cell>
          <cell r="F395" t="str">
            <v>F/A</v>
          </cell>
          <cell r="G395" t="str">
            <v>NÃO PADRÃO</v>
          </cell>
          <cell r="H395" t="str">
            <v>NÃO PADRÃO</v>
          </cell>
          <cell r="I395" t="str">
            <v>NÃO</v>
          </cell>
          <cell r="J395">
            <v>0</v>
          </cell>
          <cell r="K395">
            <v>0</v>
          </cell>
        </row>
        <row r="396">
          <cell r="A396">
            <v>475967</v>
          </cell>
          <cell r="B396">
            <v>2169</v>
          </cell>
          <cell r="C396" t="str">
            <v>441461.3</v>
          </cell>
          <cell r="D396">
            <v>2031</v>
          </cell>
          <cell r="E396" t="str">
            <v>DARATUMUMABE 120MG/ML 5ML SC</v>
          </cell>
          <cell r="F396" t="str">
            <v>SERINGA</v>
          </cell>
          <cell r="G396" t="str">
            <v>SOB DEMANDA - ONCO</v>
          </cell>
          <cell r="H396" t="str">
            <v>SOB DEMANDA</v>
          </cell>
          <cell r="I396" t="str">
            <v>NÃO</v>
          </cell>
          <cell r="J396">
            <v>0</v>
          </cell>
          <cell r="K396">
            <v>1.1818181818181819</v>
          </cell>
        </row>
        <row r="397">
          <cell r="A397">
            <v>441461</v>
          </cell>
          <cell r="B397">
            <v>2161</v>
          </cell>
          <cell r="C397" t="str">
            <v>441461.2</v>
          </cell>
          <cell r="D397">
            <v>2031</v>
          </cell>
          <cell r="E397" t="str">
            <v>DARATUMUMABE 400MG/ML 20ML</v>
          </cell>
          <cell r="F397" t="str">
            <v>SERINGA</v>
          </cell>
          <cell r="G397" t="str">
            <v>SOB DEMANDA - ONCO</v>
          </cell>
          <cell r="H397" t="str">
            <v>SOB DEMANDA</v>
          </cell>
          <cell r="I397" t="str">
            <v>NÃO</v>
          </cell>
          <cell r="J397">
            <v>0</v>
          </cell>
          <cell r="K397">
            <v>0</v>
          </cell>
        </row>
        <row r="398">
          <cell r="A398">
            <v>470668</v>
          </cell>
          <cell r="B398">
            <v>2164</v>
          </cell>
          <cell r="C398">
            <v>470668</v>
          </cell>
          <cell r="D398">
            <v>19848</v>
          </cell>
          <cell r="E398" t="str">
            <v>DAROLUTAMIDA 300MG</v>
          </cell>
          <cell r="F398" t="str">
            <v>CP</v>
          </cell>
          <cell r="G398" t="str">
            <v>SOB DEMANDA - ONCO</v>
          </cell>
          <cell r="H398" t="str">
            <v>SOB DEMANDA</v>
          </cell>
          <cell r="I398" t="str">
            <v>NÃO</v>
          </cell>
          <cell r="J398">
            <v>0</v>
          </cell>
          <cell r="K398">
            <v>330</v>
          </cell>
        </row>
        <row r="399">
          <cell r="A399">
            <v>412031</v>
          </cell>
          <cell r="B399">
            <v>1807</v>
          </cell>
          <cell r="C399">
            <v>412031</v>
          </cell>
          <cell r="D399">
            <v>16536</v>
          </cell>
          <cell r="E399" t="str">
            <v xml:space="preserve">DASATINIBE 100 MG                                 </v>
          </cell>
          <cell r="F399" t="str">
            <v>CP</v>
          </cell>
          <cell r="G399" t="str">
            <v>ONCOLÓGICO 1</v>
          </cell>
          <cell r="H399" t="str">
            <v>COMPRA/REPASSE SES</v>
          </cell>
          <cell r="I399" t="str">
            <v>NÃO</v>
          </cell>
          <cell r="J399">
            <v>0</v>
          </cell>
          <cell r="K399">
            <v>207.27272727272728</v>
          </cell>
        </row>
        <row r="400">
          <cell r="A400">
            <v>270377</v>
          </cell>
          <cell r="B400">
            <v>313</v>
          </cell>
          <cell r="C400">
            <v>270377</v>
          </cell>
          <cell r="D400">
            <v>6037</v>
          </cell>
          <cell r="E400" t="str">
            <v xml:space="preserve">DAUNORRUBICINA CLORIDRATO 20MG                                                            </v>
          </cell>
          <cell r="F400" t="str">
            <v>F/A</v>
          </cell>
          <cell r="G400" t="str">
            <v>ONCOLÓGICO 2</v>
          </cell>
          <cell r="H400" t="str">
            <v>COMPRA REGULAR</v>
          </cell>
          <cell r="I400" t="str">
            <v>NÃO</v>
          </cell>
          <cell r="J400">
            <v>15</v>
          </cell>
          <cell r="K400">
            <v>24.75</v>
          </cell>
        </row>
        <row r="401">
          <cell r="A401" t="str">
            <v>-</v>
          </cell>
          <cell r="B401">
            <v>1985</v>
          </cell>
          <cell r="C401" t="str">
            <v>-</v>
          </cell>
          <cell r="D401" t="str">
            <v>-</v>
          </cell>
          <cell r="E401" t="str">
            <v xml:space="preserve">DARUNAVIR 150MG     </v>
          </cell>
          <cell r="F401" t="str">
            <v>CP</v>
          </cell>
          <cell r="G401" t="str">
            <v>HIV</v>
          </cell>
          <cell r="H401" t="str">
            <v>REPASSE SES</v>
          </cell>
          <cell r="I401" t="str">
            <v>NÃO</v>
          </cell>
          <cell r="J401" t="e">
            <v>#N/A</v>
          </cell>
          <cell r="K401" t="e">
            <v>#N/A</v>
          </cell>
        </row>
        <row r="402">
          <cell r="A402" t="str">
            <v>-</v>
          </cell>
          <cell r="B402">
            <v>795</v>
          </cell>
          <cell r="C402" t="str">
            <v>-</v>
          </cell>
          <cell r="D402" t="str">
            <v>-</v>
          </cell>
          <cell r="E402" t="str">
            <v xml:space="preserve">DARUNAVIR 300MG                                                                           </v>
          </cell>
          <cell r="F402" t="str">
            <v>CP</v>
          </cell>
          <cell r="G402" t="str">
            <v>HIV</v>
          </cell>
          <cell r="H402" t="str">
            <v>REPASSE SES</v>
          </cell>
          <cell r="I402" t="str">
            <v>NÃO</v>
          </cell>
          <cell r="J402">
            <v>0</v>
          </cell>
          <cell r="K402">
            <v>0</v>
          </cell>
        </row>
        <row r="403">
          <cell r="A403" t="str">
            <v>-</v>
          </cell>
          <cell r="B403">
            <v>1815</v>
          </cell>
          <cell r="C403" t="str">
            <v>-</v>
          </cell>
          <cell r="D403" t="str">
            <v>-</v>
          </cell>
          <cell r="E403" t="str">
            <v xml:space="preserve">DARUNAVIR 600 MG                                  </v>
          </cell>
          <cell r="F403" t="str">
            <v>CP</v>
          </cell>
          <cell r="G403" t="str">
            <v>HIV</v>
          </cell>
          <cell r="H403" t="str">
            <v>REPASSE SES</v>
          </cell>
          <cell r="I403" t="str">
            <v>NÃO</v>
          </cell>
          <cell r="J403">
            <v>0</v>
          </cell>
          <cell r="K403">
            <v>162</v>
          </cell>
        </row>
        <row r="404">
          <cell r="A404">
            <v>607404</v>
          </cell>
          <cell r="B404">
            <v>2148</v>
          </cell>
          <cell r="C404" t="str">
            <v>607404.1</v>
          </cell>
          <cell r="D404">
            <v>30111</v>
          </cell>
          <cell r="E404" t="str">
            <v xml:space="preserve">DELAFLOXACINO MEGLUMINA 300MG </v>
          </cell>
          <cell r="F404" t="str">
            <v>F/A</v>
          </cell>
          <cell r="G404" t="str">
            <v>SOB DEMANDA - ONCO</v>
          </cell>
          <cell r="H404" t="str">
            <v>SOB DEMANDA</v>
          </cell>
          <cell r="I404" t="str">
            <v>NÃO</v>
          </cell>
          <cell r="J404">
            <v>0</v>
          </cell>
          <cell r="K404">
            <v>0</v>
          </cell>
        </row>
        <row r="405">
          <cell r="A405" t="str">
            <v>-</v>
          </cell>
          <cell r="B405">
            <v>1381</v>
          </cell>
          <cell r="C405" t="str">
            <v>-</v>
          </cell>
          <cell r="D405" t="str">
            <v>-</v>
          </cell>
          <cell r="E405" t="str">
            <v xml:space="preserve">DASATINIBE 20MG COMPRIMIDO                                                                </v>
          </cell>
          <cell r="F405" t="str">
            <v>CP</v>
          </cell>
          <cell r="G405" t="str">
            <v>NÃO PADRÃO</v>
          </cell>
          <cell r="H405" t="str">
            <v>NÃO PADRÃO</v>
          </cell>
          <cell r="I405" t="str">
            <v>NÃO</v>
          </cell>
          <cell r="J405">
            <v>0</v>
          </cell>
          <cell r="K405">
            <v>0</v>
          </cell>
        </row>
        <row r="406">
          <cell r="A406" t="str">
            <v>-</v>
          </cell>
          <cell r="B406">
            <v>1382</v>
          </cell>
          <cell r="C406" t="str">
            <v>-</v>
          </cell>
          <cell r="D406" t="str">
            <v>-</v>
          </cell>
          <cell r="E406" t="str">
            <v xml:space="preserve">DASATINIBE 50MG COMPRIMIDO                                                                </v>
          </cell>
          <cell r="F406" t="str">
            <v>CP</v>
          </cell>
          <cell r="G406" t="str">
            <v>NÃO PADRÃO</v>
          </cell>
          <cell r="H406" t="str">
            <v>NÃO PADRÃO</v>
          </cell>
          <cell r="I406" t="str">
            <v>NÃO</v>
          </cell>
          <cell r="J406">
            <v>0</v>
          </cell>
          <cell r="K406">
            <v>0</v>
          </cell>
        </row>
        <row r="407">
          <cell r="A407">
            <v>421223</v>
          </cell>
          <cell r="B407">
            <v>1798</v>
          </cell>
          <cell r="C407">
            <v>421223</v>
          </cell>
          <cell r="D407">
            <v>1650</v>
          </cell>
          <cell r="E407" t="str">
            <v xml:space="preserve">DENOSUMABE 60 MG/ML </v>
          </cell>
          <cell r="F407" t="str">
            <v>SERINGA</v>
          </cell>
          <cell r="G407" t="str">
            <v>SOB DEMANDA</v>
          </cell>
          <cell r="H407" t="str">
            <v>SOB DEMANDA</v>
          </cell>
          <cell r="I407" t="str">
            <v>NÃO</v>
          </cell>
          <cell r="J407">
            <v>0</v>
          </cell>
          <cell r="K407">
            <v>1.75</v>
          </cell>
        </row>
        <row r="408">
          <cell r="A408" t="str">
            <v>-</v>
          </cell>
          <cell r="B408">
            <v>476</v>
          </cell>
          <cell r="C408" t="str">
            <v>-</v>
          </cell>
          <cell r="D408" t="str">
            <v>-</v>
          </cell>
          <cell r="E408" t="str">
            <v xml:space="preserve">DEFEROXAMINA MESILATO 500 MG                                                              </v>
          </cell>
          <cell r="F408" t="str">
            <v>CP</v>
          </cell>
          <cell r="G408" t="str">
            <v>NÃO PADRÃO</v>
          </cell>
          <cell r="H408" t="str">
            <v>NÃO PADRÃO</v>
          </cell>
          <cell r="I408" t="str">
            <v>NÃO</v>
          </cell>
          <cell r="J408">
            <v>0</v>
          </cell>
          <cell r="K408">
            <v>0</v>
          </cell>
        </row>
        <row r="409">
          <cell r="A409" t="str">
            <v>-</v>
          </cell>
          <cell r="B409">
            <v>1857</v>
          </cell>
          <cell r="C409" t="str">
            <v>-</v>
          </cell>
          <cell r="D409" t="str">
            <v>-</v>
          </cell>
          <cell r="E409" t="str">
            <v xml:space="preserve">DEGARELIX 120MG    </v>
          </cell>
          <cell r="F409" t="str">
            <v>F/A</v>
          </cell>
          <cell r="G409" t="str">
            <v>NÃO PADRÃO</v>
          </cell>
          <cell r="H409" t="str">
            <v>NÃO PADRÃO</v>
          </cell>
          <cell r="I409" t="str">
            <v>NÃO</v>
          </cell>
          <cell r="J409">
            <v>0</v>
          </cell>
          <cell r="K409">
            <v>0</v>
          </cell>
        </row>
        <row r="410">
          <cell r="A410" t="str">
            <v>-</v>
          </cell>
          <cell r="B410">
            <v>1859</v>
          </cell>
          <cell r="C410">
            <v>435231</v>
          </cell>
          <cell r="D410" t="str">
            <v>-</v>
          </cell>
          <cell r="E410" t="str">
            <v xml:space="preserve">DEGARELIX 80 MG                                   </v>
          </cell>
          <cell r="F410" t="str">
            <v>SERINGA</v>
          </cell>
          <cell r="G410" t="str">
            <v>NÃO PADRÃO</v>
          </cell>
          <cell r="H410" t="str">
            <v>NÃO PADRÃO</v>
          </cell>
          <cell r="I410" t="str">
            <v>NÃO</v>
          </cell>
          <cell r="J410">
            <v>0</v>
          </cell>
          <cell r="K410">
            <v>0</v>
          </cell>
        </row>
        <row r="411">
          <cell r="A411">
            <v>276283</v>
          </cell>
          <cell r="B411">
            <v>477</v>
          </cell>
          <cell r="C411">
            <v>276283</v>
          </cell>
          <cell r="D411">
            <v>6102</v>
          </cell>
          <cell r="E411" t="str">
            <v xml:space="preserve">DESLANOSIDO 0,2MG/ML 2ML AMPOLA SOL INJET                                                 </v>
          </cell>
          <cell r="F411" t="str">
            <v xml:space="preserve">AMP 2ML </v>
          </cell>
          <cell r="G411" t="str">
            <v>USO GERAL 3</v>
          </cell>
          <cell r="H411" t="str">
            <v>COMPRA REGULAR</v>
          </cell>
          <cell r="I411" t="str">
            <v>NÃO</v>
          </cell>
          <cell r="J411">
            <v>40</v>
          </cell>
          <cell r="K411">
            <v>50</v>
          </cell>
        </row>
        <row r="412">
          <cell r="A412">
            <v>268575</v>
          </cell>
          <cell r="B412">
            <v>1134</v>
          </cell>
          <cell r="C412">
            <v>268575</v>
          </cell>
          <cell r="D412">
            <v>6106</v>
          </cell>
          <cell r="E412" t="str">
            <v xml:space="preserve">DESMOPRESSINA ACETATO 4MCG/ML (AMPOLA)                                                    </v>
          </cell>
          <cell r="F412" t="str">
            <v xml:space="preserve">AMP 1ML </v>
          </cell>
          <cell r="G412" t="str">
            <v>USO GERAL 3</v>
          </cell>
          <cell r="H412" t="str">
            <v>ESTOQUE MÍNIMO</v>
          </cell>
          <cell r="I412" t="str">
            <v>NÃO</v>
          </cell>
          <cell r="J412">
            <v>0</v>
          </cell>
          <cell r="K412">
            <v>0</v>
          </cell>
        </row>
        <row r="413">
          <cell r="A413" t="str">
            <v>-</v>
          </cell>
          <cell r="B413">
            <v>1858</v>
          </cell>
          <cell r="C413" t="str">
            <v>-</v>
          </cell>
          <cell r="D413" t="str">
            <v>-</v>
          </cell>
          <cell r="E413" t="str">
            <v>DESINFETANTE COMPOSICAO A BASE DE ACIDO CITRICO TE</v>
          </cell>
          <cell r="F413" t="str">
            <v>GL 5LT</v>
          </cell>
          <cell r="G413" t="str">
            <v>NÃO PADRÃO</v>
          </cell>
          <cell r="H413" t="str">
            <v>NÃO PADRÃO</v>
          </cell>
          <cell r="I413" t="str">
            <v>NÃO</v>
          </cell>
          <cell r="J413">
            <v>0</v>
          </cell>
          <cell r="K413">
            <v>0</v>
          </cell>
        </row>
        <row r="414">
          <cell r="A414">
            <v>268074</v>
          </cell>
          <cell r="B414">
            <v>851</v>
          </cell>
          <cell r="C414">
            <v>268074</v>
          </cell>
          <cell r="D414">
            <v>6106</v>
          </cell>
          <cell r="E414" t="str">
            <v xml:space="preserve">DESMOPRESSINA SOL INTRANASAL 0,1 MG/ML 2,5 ML                                             </v>
          </cell>
          <cell r="F414" t="str">
            <v>FR 2,5ML</v>
          </cell>
          <cell r="G414" t="str">
            <v>USO GERAL 3</v>
          </cell>
          <cell r="H414" t="str">
            <v>COMPRA REGULAR</v>
          </cell>
          <cell r="I414" t="str">
            <v>NÃO</v>
          </cell>
          <cell r="J414">
            <v>4</v>
          </cell>
          <cell r="K414">
            <v>2.5</v>
          </cell>
        </row>
        <row r="415">
          <cell r="A415" t="str">
            <v>-</v>
          </cell>
          <cell r="B415">
            <v>984</v>
          </cell>
          <cell r="C415" t="str">
            <v>-</v>
          </cell>
          <cell r="D415" t="str">
            <v>-</v>
          </cell>
          <cell r="E415" t="str">
            <v xml:space="preserve">DESMOPRESSINA 0,2MG COMPRIMIDO                                                            </v>
          </cell>
          <cell r="F415" t="str">
            <v>CP</v>
          </cell>
          <cell r="G415" t="str">
            <v>NÃO PADRÃO</v>
          </cell>
          <cell r="H415" t="str">
            <v>NÃO PADRÃO</v>
          </cell>
          <cell r="I415" t="str">
            <v>NÃO</v>
          </cell>
          <cell r="J415">
            <v>0</v>
          </cell>
          <cell r="K415">
            <v>0</v>
          </cell>
        </row>
        <row r="416">
          <cell r="A416">
            <v>328077</v>
          </cell>
          <cell r="B416">
            <v>114</v>
          </cell>
          <cell r="C416" t="str">
            <v>328077.1</v>
          </cell>
          <cell r="D416">
            <v>14235</v>
          </cell>
          <cell r="E416" t="str">
            <v xml:space="preserve">DETERGENTE ENZIMATICO (MINIMO 3 ENZIMAS) 1000ML                       FRASCO                    </v>
          </cell>
          <cell r="F416" t="str">
            <v>FR 1000ML</v>
          </cell>
          <cell r="G416" t="str">
            <v>SANEANTES E QUÍMICOS</v>
          </cell>
          <cell r="H416" t="str">
            <v>COMPRA REGULAR</v>
          </cell>
          <cell r="I416">
            <v>328077</v>
          </cell>
          <cell r="J416">
            <v>29</v>
          </cell>
          <cell r="K416">
            <v>1</v>
          </cell>
        </row>
        <row r="417">
          <cell r="A417">
            <v>328077</v>
          </cell>
          <cell r="B417">
            <v>742</v>
          </cell>
          <cell r="C417" t="str">
            <v>328077.3</v>
          </cell>
          <cell r="D417">
            <v>14235</v>
          </cell>
          <cell r="E417" t="str">
            <v xml:space="preserve">DETERGENTE ENZIMATICO (MINIMO 3 ENZIMAS) 5000ML             GALAO                              </v>
          </cell>
          <cell r="F417" t="str">
            <v>GL 5LT</v>
          </cell>
          <cell r="G417" t="str">
            <v>SANEANTES E QUÍMICOS</v>
          </cell>
          <cell r="H417" t="str">
            <v>COMPRA REGULAR</v>
          </cell>
          <cell r="I417">
            <v>328077</v>
          </cell>
          <cell r="J417">
            <v>13</v>
          </cell>
          <cell r="K417">
            <v>9.8333333333333339</v>
          </cell>
        </row>
        <row r="418">
          <cell r="A418" t="str">
            <v>-</v>
          </cell>
          <cell r="B418">
            <v>797</v>
          </cell>
          <cell r="C418" t="str">
            <v>-</v>
          </cell>
          <cell r="D418" t="str">
            <v>-</v>
          </cell>
          <cell r="E418" t="str">
            <v xml:space="preserve">DESMOPRESSINA SPRAY NASAL 0,1MG/ML 5ML                         </v>
          </cell>
          <cell r="F418" t="str">
            <v>FR</v>
          </cell>
          <cell r="G418" t="str">
            <v>NÃO PADRÃO</v>
          </cell>
          <cell r="H418" t="str">
            <v>NÃO PADRÃO</v>
          </cell>
          <cell r="I418" t="str">
            <v>NÃO</v>
          </cell>
          <cell r="J418">
            <v>0</v>
          </cell>
          <cell r="K418">
            <v>0</v>
          </cell>
        </row>
        <row r="419">
          <cell r="A419">
            <v>267643</v>
          </cell>
          <cell r="B419">
            <v>478</v>
          </cell>
          <cell r="C419">
            <v>267643</v>
          </cell>
          <cell r="D419">
            <v>6143</v>
          </cell>
          <cell r="E419" t="str">
            <v xml:space="preserve">DEXAMETASONA ACETATO 0,10% 10G                                                            </v>
          </cell>
          <cell r="F419" t="str">
            <v xml:space="preserve">BISNAGA 10G </v>
          </cell>
          <cell r="G419" t="str">
            <v>USO GERAL 3</v>
          </cell>
          <cell r="H419" t="str">
            <v>COMPRA REGULAR</v>
          </cell>
          <cell r="I419">
            <v>267643</v>
          </cell>
          <cell r="J419">
            <v>300</v>
          </cell>
          <cell r="K419">
            <v>271.42857142857144</v>
          </cell>
        </row>
        <row r="420">
          <cell r="A420">
            <v>269388</v>
          </cell>
          <cell r="B420">
            <v>479</v>
          </cell>
          <cell r="C420">
            <v>269388</v>
          </cell>
          <cell r="D420">
            <v>6143</v>
          </cell>
          <cell r="E420" t="str">
            <v xml:space="preserve">DEXAMETASONA ACETATO 4 MG                                                                 </v>
          </cell>
          <cell r="F420" t="str">
            <v>CP</v>
          </cell>
          <cell r="G420" t="str">
            <v>USO GERAL 3</v>
          </cell>
          <cell r="H420" t="str">
            <v>COMPRA REGULAR</v>
          </cell>
          <cell r="I420">
            <v>269388</v>
          </cell>
          <cell r="J420">
            <v>3200</v>
          </cell>
          <cell r="K420">
            <v>2023.3333333333333</v>
          </cell>
        </row>
        <row r="421">
          <cell r="A421" t="str">
            <v>-</v>
          </cell>
          <cell r="B421">
            <v>1033</v>
          </cell>
          <cell r="C421" t="str">
            <v>328077.2</v>
          </cell>
          <cell r="D421" t="str">
            <v>-</v>
          </cell>
          <cell r="E421" t="str">
            <v xml:space="preserve">DETERGENTE ENZIMATICO MINIMO 3 ENZIMAS 4000 ML                                            </v>
          </cell>
          <cell r="F421" t="str">
            <v>FR 4L</v>
          </cell>
          <cell r="G421" t="str">
            <v>NÃO PADRÃO</v>
          </cell>
          <cell r="H421" t="str">
            <v>NÃO PADRÃO</v>
          </cell>
          <cell r="I421" t="str">
            <v>NÃO</v>
          </cell>
          <cell r="J421">
            <v>0</v>
          </cell>
          <cell r="K421">
            <v>0</v>
          </cell>
        </row>
        <row r="422">
          <cell r="A422">
            <v>267187</v>
          </cell>
          <cell r="B422">
            <v>260</v>
          </cell>
          <cell r="C422" t="str">
            <v>-</v>
          </cell>
          <cell r="D422" t="str">
            <v>-</v>
          </cell>
          <cell r="E422" t="str">
            <v xml:space="preserve">DEXAMENTASONA SUSP OFT 0,10% 5ML                                                          </v>
          </cell>
          <cell r="F422" t="str">
            <v>FR 5ML</v>
          </cell>
          <cell r="G422" t="str">
            <v>NÃO PADRÃO</v>
          </cell>
          <cell r="H422" t="str">
            <v>NÃO PADRÃO</v>
          </cell>
          <cell r="I422">
            <v>267187</v>
          </cell>
          <cell r="J422">
            <v>0</v>
          </cell>
          <cell r="K422">
            <v>0</v>
          </cell>
        </row>
        <row r="423">
          <cell r="A423" t="str">
            <v>-</v>
          </cell>
          <cell r="B423">
            <v>259</v>
          </cell>
          <cell r="C423" t="str">
            <v>-</v>
          </cell>
          <cell r="D423" t="str">
            <v>-</v>
          </cell>
          <cell r="E423" t="str">
            <v xml:space="preserve">DEXAMETASONA + NEOMICINA SULFATO + POLIMIXINA B SULFATO SUSP OFT 1MG + 3,5MG + 6          </v>
          </cell>
          <cell r="F423" t="str">
            <v>FR</v>
          </cell>
          <cell r="G423" t="str">
            <v>NÃO PADRÃO</v>
          </cell>
          <cell r="H423" t="str">
            <v>NÃO PADRÃO</v>
          </cell>
          <cell r="I423" t="str">
            <v>NÃO</v>
          </cell>
          <cell r="J423">
            <v>0</v>
          </cell>
          <cell r="K423">
            <v>0</v>
          </cell>
        </row>
        <row r="424">
          <cell r="A424">
            <v>268243</v>
          </cell>
          <cell r="B424">
            <v>1961</v>
          </cell>
          <cell r="C424" t="str">
            <v>268243.3</v>
          </cell>
          <cell r="D424" t="str">
            <v>-</v>
          </cell>
          <cell r="E424" t="str">
            <v xml:space="preserve">DEXAMETASONA 0,5MG/5ML - ELIXIR 100 ML            </v>
          </cell>
          <cell r="F424" t="str">
            <v>FR 100ML</v>
          </cell>
          <cell r="G424" t="str">
            <v>USO GERAL 3**</v>
          </cell>
          <cell r="H424" t="str">
            <v>NÃO PADRÃO</v>
          </cell>
          <cell r="I424" t="str">
            <v>NÃO</v>
          </cell>
          <cell r="J424">
            <v>0</v>
          </cell>
          <cell r="K424">
            <v>21.666666666666668</v>
          </cell>
        </row>
        <row r="425">
          <cell r="A425" t="str">
            <v>-</v>
          </cell>
          <cell r="B425">
            <v>1309</v>
          </cell>
          <cell r="C425" t="str">
            <v>-</v>
          </cell>
          <cell r="D425" t="str">
            <v>-</v>
          </cell>
          <cell r="E425" t="str">
            <v xml:space="preserve">DEXAMETASONA 4 MG/ML AMPOLA                                                               </v>
          </cell>
          <cell r="F425" t="str">
            <v>AMP</v>
          </cell>
          <cell r="G425" t="str">
            <v>NÃO PADRÃO</v>
          </cell>
          <cell r="H425" t="str">
            <v>NÃO PADRÃO</v>
          </cell>
          <cell r="I425" t="str">
            <v>NÃO</v>
          </cell>
          <cell r="J425">
            <v>0</v>
          </cell>
          <cell r="K425">
            <v>0</v>
          </cell>
        </row>
        <row r="426">
          <cell r="A426">
            <v>268243</v>
          </cell>
          <cell r="B426">
            <v>480</v>
          </cell>
          <cell r="C426" t="str">
            <v>268243.1</v>
          </cell>
          <cell r="D426">
            <v>6143</v>
          </cell>
          <cell r="E426" t="str">
            <v xml:space="preserve">DEXAMETASONA ELEXIR 0,1 MG/ML 120 ML                                                      </v>
          </cell>
          <cell r="F426" t="str">
            <v>FR 120ML</v>
          </cell>
          <cell r="G426" t="str">
            <v>USO GERAL 3</v>
          </cell>
          <cell r="H426" t="str">
            <v>COMPRA REGULAR</v>
          </cell>
          <cell r="I426" t="str">
            <v>NÃO</v>
          </cell>
          <cell r="J426">
            <v>20</v>
          </cell>
          <cell r="K426">
            <v>0</v>
          </cell>
        </row>
        <row r="427">
          <cell r="A427">
            <v>292427</v>
          </cell>
          <cell r="B427">
            <v>481</v>
          </cell>
          <cell r="C427">
            <v>292427</v>
          </cell>
          <cell r="D427">
            <v>6143</v>
          </cell>
          <cell r="E427" t="str">
            <v xml:space="preserve">DEXAMETASONA FOSFATO DISSODICO 4 MG/ML 2,5 ML                                             </v>
          </cell>
          <cell r="F427" t="str">
            <v>F/A 2,5ML</v>
          </cell>
          <cell r="G427" t="str">
            <v>USO GERAL 3</v>
          </cell>
          <cell r="H427" t="str">
            <v>COMPRA REGULAR</v>
          </cell>
          <cell r="I427">
            <v>292427</v>
          </cell>
          <cell r="J427">
            <v>2000</v>
          </cell>
          <cell r="K427">
            <v>1325</v>
          </cell>
        </row>
        <row r="428">
          <cell r="A428">
            <v>267645</v>
          </cell>
          <cell r="B428">
            <v>482</v>
          </cell>
          <cell r="C428">
            <v>267645</v>
          </cell>
          <cell r="D428">
            <v>9035</v>
          </cell>
          <cell r="E428" t="str">
            <v xml:space="preserve">DEXCLORFENIRAMINA 2 MG                                                                    </v>
          </cell>
          <cell r="F428" t="str">
            <v>CP</v>
          </cell>
          <cell r="G428" t="str">
            <v>USO GERAL 3</v>
          </cell>
          <cell r="H428" t="str">
            <v>COMPRA REGULAR</v>
          </cell>
          <cell r="I428" t="str">
            <v>NÃO</v>
          </cell>
          <cell r="J428">
            <v>1700</v>
          </cell>
          <cell r="K428">
            <v>1458.3333333333333</v>
          </cell>
        </row>
        <row r="429">
          <cell r="A429">
            <v>298454</v>
          </cell>
          <cell r="B429">
            <v>483</v>
          </cell>
          <cell r="C429" t="str">
            <v>267646.3</v>
          </cell>
          <cell r="D429">
            <v>9035</v>
          </cell>
          <cell r="E429" t="str">
            <v xml:space="preserve">DEXCLORFENIRAMINA MALEATO SOLUCAO ORAL 0,04% 100 ML                                       </v>
          </cell>
          <cell r="F429" t="str">
            <v>FR 100ML</v>
          </cell>
          <cell r="G429" t="str">
            <v>USO GERAL 3</v>
          </cell>
          <cell r="H429" t="str">
            <v>COMPRA REGULAR</v>
          </cell>
          <cell r="I429" t="str">
            <v>NÃO</v>
          </cell>
          <cell r="J429">
            <v>50</v>
          </cell>
          <cell r="K429">
            <v>38.5</v>
          </cell>
        </row>
        <row r="430">
          <cell r="A430">
            <v>267187</v>
          </cell>
          <cell r="B430">
            <v>844</v>
          </cell>
          <cell r="C430">
            <v>267187</v>
          </cell>
          <cell r="D430">
            <v>6143</v>
          </cell>
          <cell r="E430" t="str">
            <v xml:space="preserve">DEXAMETASONA SUSP OFT 0,10% 5 ML                                                          </v>
          </cell>
          <cell r="F430" t="str">
            <v>FR 5ML</v>
          </cell>
          <cell r="G430" t="str">
            <v>NÃO PADRÃO</v>
          </cell>
          <cell r="H430" t="str">
            <v>NÃO PADRÃO</v>
          </cell>
          <cell r="I430">
            <v>267187</v>
          </cell>
          <cell r="J430">
            <v>54</v>
          </cell>
          <cell r="K430">
            <v>0</v>
          </cell>
        </row>
        <row r="431">
          <cell r="A431" t="str">
            <v>-</v>
          </cell>
          <cell r="B431">
            <v>801</v>
          </cell>
          <cell r="C431" t="str">
            <v>-</v>
          </cell>
          <cell r="D431" t="str">
            <v>-</v>
          </cell>
          <cell r="E431" t="str">
            <v xml:space="preserve">DEXAMETASONA+NEOMICINA+POLIMIXINA B SULFATO POMADA OFT 1MG/G+3 5MG/G+6                    </v>
          </cell>
          <cell r="F431" t="str">
            <v>FR</v>
          </cell>
          <cell r="G431" t="str">
            <v>NÃO PADRÃO</v>
          </cell>
          <cell r="H431" t="str">
            <v>NÃO PADRÃO</v>
          </cell>
          <cell r="I431" t="str">
            <v>NÃO</v>
          </cell>
          <cell r="J431">
            <v>0</v>
          </cell>
          <cell r="K431">
            <v>0</v>
          </cell>
        </row>
        <row r="432">
          <cell r="A432">
            <v>352204</v>
          </cell>
          <cell r="B432">
            <v>169</v>
          </cell>
          <cell r="C432">
            <v>352204</v>
          </cell>
          <cell r="D432">
            <v>5160</v>
          </cell>
          <cell r="E432" t="str">
            <v xml:space="preserve">DEXMEDETOMIDINA, CLORIDRATO 100MCG/ML 2ML                                                 </v>
          </cell>
          <cell r="F432" t="str">
            <v>F/A 2ML</v>
          </cell>
          <cell r="G432" t="str">
            <v>CONTROLADOS 1</v>
          </cell>
          <cell r="H432" t="str">
            <v>COMPRA REGULAR</v>
          </cell>
          <cell r="I432">
            <v>352204</v>
          </cell>
          <cell r="J432">
            <v>320</v>
          </cell>
          <cell r="K432">
            <v>826.25</v>
          </cell>
        </row>
        <row r="433">
          <cell r="A433" t="str">
            <v>-</v>
          </cell>
          <cell r="B433">
            <v>1265</v>
          </cell>
          <cell r="C433" t="str">
            <v>-</v>
          </cell>
          <cell r="D433" t="str">
            <v>-</v>
          </cell>
          <cell r="E433" t="str">
            <v xml:space="preserve">DEXCLORFENIRAMINA 2 MG/5ML DOSADOR ORAL 5ML                                               </v>
          </cell>
          <cell r="F433" t="str">
            <v>FR 5ML</v>
          </cell>
          <cell r="G433" t="str">
            <v>NÃO PADRÃO</v>
          </cell>
          <cell r="H433" t="str">
            <v>NÃO PADRÃO</v>
          </cell>
          <cell r="I433" t="str">
            <v>NÃO</v>
          </cell>
          <cell r="J433">
            <v>0</v>
          </cell>
          <cell r="K433">
            <v>0</v>
          </cell>
        </row>
        <row r="434">
          <cell r="A434">
            <v>298454</v>
          </cell>
          <cell r="B434">
            <v>1796</v>
          </cell>
          <cell r="C434" t="str">
            <v>267646.2</v>
          </cell>
          <cell r="D434" t="str">
            <v>-</v>
          </cell>
          <cell r="E434" t="str">
            <v xml:space="preserve">DEXCLORFENIRAMINA MALEATO SOL ORAL 2MG/5ML 120ML               </v>
          </cell>
          <cell r="F434" t="str">
            <v>FR 120ML</v>
          </cell>
          <cell r="G434" t="str">
            <v>USO GERAL 3**</v>
          </cell>
          <cell r="H434" t="str">
            <v>NÃO PADRÃO</v>
          </cell>
          <cell r="I434" t="str">
            <v>NÃO</v>
          </cell>
          <cell r="J434">
            <v>0</v>
          </cell>
          <cell r="K434">
            <v>0</v>
          </cell>
        </row>
        <row r="435">
          <cell r="A435">
            <v>299236</v>
          </cell>
          <cell r="B435">
            <v>1777</v>
          </cell>
          <cell r="C435">
            <v>299236</v>
          </cell>
          <cell r="D435">
            <v>16185</v>
          </cell>
          <cell r="E435" t="str">
            <v xml:space="preserve">DEXPANTENOL 50MG/G CREME 30G                                                              </v>
          </cell>
          <cell r="F435" t="str">
            <v>BISNAGA 30G</v>
          </cell>
          <cell r="G435" t="str">
            <v>USO GERAL 3</v>
          </cell>
          <cell r="H435" t="str">
            <v>COMPRA REGULAR</v>
          </cell>
          <cell r="I435" t="str">
            <v>NÃO</v>
          </cell>
          <cell r="J435">
            <v>20</v>
          </cell>
          <cell r="K435">
            <v>46.25</v>
          </cell>
        </row>
        <row r="436">
          <cell r="A436">
            <v>478931</v>
          </cell>
          <cell r="B436">
            <v>2097</v>
          </cell>
          <cell r="C436">
            <v>478931</v>
          </cell>
          <cell r="D436" t="str">
            <v>-</v>
          </cell>
          <cell r="E436" t="str">
            <v>DEXMEDETOMIDINA CLORIDRATO 4MCG/ML FRASCO AMPOLA 100ML</v>
          </cell>
          <cell r="F436" t="str">
            <v>F/A 100ML</v>
          </cell>
          <cell r="G436" t="str">
            <v>CONTROLADOS 1**</v>
          </cell>
          <cell r="H436" t="str">
            <v>NÃO PADRÃO</v>
          </cell>
          <cell r="I436" t="str">
            <v>NÃO</v>
          </cell>
          <cell r="J436">
            <v>0</v>
          </cell>
          <cell r="K436">
            <v>0</v>
          </cell>
        </row>
        <row r="437">
          <cell r="A437">
            <v>324737</v>
          </cell>
          <cell r="B437">
            <v>1489</v>
          </cell>
          <cell r="C437">
            <v>324737</v>
          </cell>
          <cell r="D437">
            <v>6152</v>
          </cell>
          <cell r="E437" t="str">
            <v>DEXTROSE TIPO PURA DE MILHO- DEXTROSOL COMPOSICAO BÁSICA AÇÚCAR DE MILHO USO INFANTIL 300ML</v>
          </cell>
          <cell r="F437" t="str">
            <v>FR</v>
          </cell>
          <cell r="G437" t="str">
            <v>FARMACOLÓGICO</v>
          </cell>
          <cell r="H437" t="str">
            <v>ESTOQUE MÍNIMO</v>
          </cell>
          <cell r="I437" t="str">
            <v>NÃO</v>
          </cell>
          <cell r="J437">
            <v>0</v>
          </cell>
          <cell r="K437">
            <v>20</v>
          </cell>
        </row>
        <row r="438">
          <cell r="A438">
            <v>267197</v>
          </cell>
          <cell r="B438">
            <v>170</v>
          </cell>
          <cell r="C438">
            <v>267197</v>
          </cell>
          <cell r="D438">
            <v>6168</v>
          </cell>
          <cell r="E438" t="str">
            <v xml:space="preserve">DIAZEPAM 10MG                                                                             </v>
          </cell>
          <cell r="F438" t="str">
            <v>CP</v>
          </cell>
          <cell r="G438" t="str">
            <v>CONTROLADOS 1</v>
          </cell>
          <cell r="H438" t="str">
            <v>COMPRA REGULAR</v>
          </cell>
          <cell r="I438" t="str">
            <v>NÃO</v>
          </cell>
          <cell r="J438">
            <v>1400</v>
          </cell>
          <cell r="K438">
            <v>490</v>
          </cell>
        </row>
        <row r="439">
          <cell r="A439">
            <v>294202</v>
          </cell>
          <cell r="B439">
            <v>1438</v>
          </cell>
          <cell r="C439">
            <v>294202</v>
          </cell>
          <cell r="D439">
            <v>16476</v>
          </cell>
          <cell r="E439" t="str">
            <v xml:space="preserve">DEXRAZOXANO 500MG PO LIOFILO INJETAVEL                                      </v>
          </cell>
          <cell r="F439" t="str">
            <v>F/A</v>
          </cell>
          <cell r="G439" t="str">
            <v>ONCOLÓGICO 1</v>
          </cell>
          <cell r="H439" t="str">
            <v>NÃO PADRÃO</v>
          </cell>
          <cell r="I439" t="str">
            <v>NÃO</v>
          </cell>
          <cell r="J439">
            <v>0</v>
          </cell>
          <cell r="K439">
            <v>5</v>
          </cell>
        </row>
        <row r="440">
          <cell r="A440" t="str">
            <v>-</v>
          </cell>
          <cell r="B440">
            <v>115</v>
          </cell>
          <cell r="C440" t="str">
            <v>-</v>
          </cell>
          <cell r="D440" t="str">
            <v>-</v>
          </cell>
          <cell r="E440" t="str">
            <v xml:space="preserve">DEXTRAN 40 EM SOLUCAO FISIOLOGICA 10%/500ML                                               </v>
          </cell>
          <cell r="G440" t="str">
            <v>NÃO PADRÃO</v>
          </cell>
          <cell r="H440" t="str">
            <v>NÃO PADRÃO</v>
          </cell>
          <cell r="I440" t="str">
            <v>NÃO</v>
          </cell>
          <cell r="J440">
            <v>0</v>
          </cell>
          <cell r="K440">
            <v>0</v>
          </cell>
        </row>
        <row r="441">
          <cell r="A441">
            <v>267195</v>
          </cell>
          <cell r="B441">
            <v>171</v>
          </cell>
          <cell r="C441">
            <v>267195</v>
          </cell>
          <cell r="D441">
            <v>6168</v>
          </cell>
          <cell r="E441" t="str">
            <v xml:space="preserve">DIAZEPAM 5MG                                                                              </v>
          </cell>
          <cell r="F441" t="str">
            <v>CP</v>
          </cell>
          <cell r="G441" t="str">
            <v>CONTROLADOS 1</v>
          </cell>
          <cell r="H441" t="str">
            <v>COMPRA REGULAR</v>
          </cell>
          <cell r="I441">
            <v>267195</v>
          </cell>
          <cell r="J441">
            <v>500</v>
          </cell>
          <cell r="K441">
            <v>625</v>
          </cell>
        </row>
        <row r="442">
          <cell r="A442">
            <v>267194</v>
          </cell>
          <cell r="B442">
            <v>172</v>
          </cell>
          <cell r="C442">
            <v>267194</v>
          </cell>
          <cell r="D442">
            <v>6168</v>
          </cell>
          <cell r="E442" t="str">
            <v xml:space="preserve">DIAZEPAM 5MG/ML 2ML                                                                       </v>
          </cell>
          <cell r="F442" t="str">
            <v>AMP 2ML</v>
          </cell>
          <cell r="G442" t="str">
            <v>CONTROLADOS 1</v>
          </cell>
          <cell r="H442" t="str">
            <v>COMPRA REGULAR</v>
          </cell>
          <cell r="I442">
            <v>267194</v>
          </cell>
          <cell r="J442">
            <v>200</v>
          </cell>
          <cell r="K442">
            <v>199.33333333333334</v>
          </cell>
        </row>
        <row r="443">
          <cell r="A443">
            <v>272217</v>
          </cell>
          <cell r="B443">
            <v>491</v>
          </cell>
          <cell r="C443">
            <v>272217</v>
          </cell>
          <cell r="D443">
            <v>5162</v>
          </cell>
          <cell r="E443" t="str">
            <v xml:space="preserve">DIFENIDRAMINA 50 MG/1 ML                                                                  </v>
          </cell>
          <cell r="F443" t="str">
            <v xml:space="preserve">AMP 1ML </v>
          </cell>
          <cell r="G443" t="str">
            <v>USO GERAL 3</v>
          </cell>
          <cell r="H443" t="str">
            <v>COMPRA REGULAR</v>
          </cell>
          <cell r="I443">
            <v>272217</v>
          </cell>
          <cell r="J443">
            <v>60</v>
          </cell>
          <cell r="K443">
            <v>119.33333333333333</v>
          </cell>
        </row>
        <row r="444">
          <cell r="A444">
            <v>267647</v>
          </cell>
          <cell r="B444">
            <v>492</v>
          </cell>
          <cell r="C444">
            <v>267647</v>
          </cell>
          <cell r="D444">
            <v>6200</v>
          </cell>
          <cell r="E444" t="str">
            <v xml:space="preserve">DIGOXINA 0,25 MG                                                                          </v>
          </cell>
          <cell r="F444" t="str">
            <v>CP</v>
          </cell>
          <cell r="G444" t="str">
            <v>USO GERAL 3</v>
          </cell>
          <cell r="H444" t="str">
            <v>COMPRA REGULAR</v>
          </cell>
          <cell r="I444" t="str">
            <v>NÃO</v>
          </cell>
          <cell r="J444">
            <v>100</v>
          </cell>
          <cell r="K444">
            <v>30</v>
          </cell>
        </row>
        <row r="445">
          <cell r="A445" t="str">
            <v>-</v>
          </cell>
          <cell r="B445">
            <v>586</v>
          </cell>
          <cell r="C445" t="str">
            <v>-</v>
          </cell>
          <cell r="D445" t="str">
            <v>-</v>
          </cell>
          <cell r="E445" t="str">
            <v xml:space="preserve">DIAZEPAM 5MG/ML 2ML                                                                       </v>
          </cell>
          <cell r="F445" t="str">
            <v>AMP 2ML</v>
          </cell>
          <cell r="G445" t="str">
            <v>NÃO PADRÃO</v>
          </cell>
          <cell r="H445" t="str">
            <v>NÃO PADRÃO</v>
          </cell>
          <cell r="I445" t="str">
            <v>NÃO</v>
          </cell>
          <cell r="J445">
            <v>0</v>
          </cell>
          <cell r="K445">
            <v>0</v>
          </cell>
        </row>
        <row r="446">
          <cell r="A446" t="str">
            <v>-</v>
          </cell>
          <cell r="B446">
            <v>1189</v>
          </cell>
          <cell r="C446">
            <v>272586</v>
          </cell>
          <cell r="D446" t="str">
            <v>-</v>
          </cell>
          <cell r="E446" t="str">
            <v xml:space="preserve">DIAZOXIDO 15MG/ML 20ML AMPOLA SOL INJET                                                   </v>
          </cell>
          <cell r="F446" t="str">
            <v>AMP 20ML</v>
          </cell>
          <cell r="G446" t="str">
            <v>NÃO PADRÃO</v>
          </cell>
          <cell r="H446" t="str">
            <v>NÃO PADRÃO</v>
          </cell>
          <cell r="I446" t="str">
            <v>NÃO</v>
          </cell>
          <cell r="J446">
            <v>0</v>
          </cell>
          <cell r="K446">
            <v>0</v>
          </cell>
        </row>
        <row r="447">
          <cell r="A447" t="str">
            <v>-</v>
          </cell>
          <cell r="B447">
            <v>1295</v>
          </cell>
          <cell r="C447" t="str">
            <v>-</v>
          </cell>
          <cell r="D447" t="str">
            <v>-</v>
          </cell>
          <cell r="E447" t="str">
            <v xml:space="preserve">DICLOFENACO DE POTASSIO 15 MG/ML FRASCO 15ML                                              </v>
          </cell>
          <cell r="F447" t="str">
            <v>FR 15ML</v>
          </cell>
          <cell r="G447" t="str">
            <v>NÃO PADRÃO</v>
          </cell>
          <cell r="H447" t="str">
            <v>NÃO PADRÃO</v>
          </cell>
          <cell r="I447" t="str">
            <v>NÃO</v>
          </cell>
          <cell r="J447">
            <v>0</v>
          </cell>
          <cell r="K447">
            <v>0</v>
          </cell>
        </row>
        <row r="448">
          <cell r="A448" t="str">
            <v>-</v>
          </cell>
          <cell r="B448">
            <v>486</v>
          </cell>
          <cell r="C448" t="str">
            <v>-</v>
          </cell>
          <cell r="D448" t="str">
            <v>-</v>
          </cell>
          <cell r="E448" t="str">
            <v xml:space="preserve">DICLOFENACO DE SODIO SOLUCAO ORAL 15 MG/ML 10 ML                                          </v>
          </cell>
          <cell r="F448" t="str">
            <v>FR 10ML</v>
          </cell>
          <cell r="G448" t="str">
            <v>NÃO PADRÃO</v>
          </cell>
          <cell r="H448" t="str">
            <v>NÃO PADRÃO</v>
          </cell>
          <cell r="I448" t="str">
            <v>NÃO</v>
          </cell>
          <cell r="J448">
            <v>0</v>
          </cell>
          <cell r="K448">
            <v>0</v>
          </cell>
        </row>
        <row r="449">
          <cell r="A449" t="str">
            <v>-</v>
          </cell>
          <cell r="B449">
            <v>765</v>
          </cell>
          <cell r="C449">
            <v>270992</v>
          </cell>
          <cell r="D449" t="str">
            <v>-</v>
          </cell>
          <cell r="E449" t="str">
            <v xml:space="preserve">DICLOFENACO POTASSICO 50 MG                                                               </v>
          </cell>
          <cell r="F449" t="str">
            <v>CP</v>
          </cell>
          <cell r="G449" t="str">
            <v>NÃO PADRÃO</v>
          </cell>
          <cell r="H449" t="str">
            <v>NÃO PADRÃO</v>
          </cell>
          <cell r="I449" t="str">
            <v>NÃO</v>
          </cell>
          <cell r="J449">
            <v>0</v>
          </cell>
          <cell r="K449">
            <v>0</v>
          </cell>
        </row>
        <row r="450">
          <cell r="A450" t="str">
            <v>-</v>
          </cell>
          <cell r="B450">
            <v>488</v>
          </cell>
          <cell r="C450" t="str">
            <v>-</v>
          </cell>
          <cell r="D450" t="str">
            <v>-</v>
          </cell>
          <cell r="E450" t="str">
            <v xml:space="preserve">DICLOFENACO POTASSICO SUSPENSAO ORAL 15 MG/ML 10 ML                                       </v>
          </cell>
          <cell r="F450" t="str">
            <v>FR 10ML</v>
          </cell>
          <cell r="G450" t="str">
            <v>NÃO PADRÃO</v>
          </cell>
          <cell r="H450" t="str">
            <v>NÃO PADRÃO</v>
          </cell>
          <cell r="I450" t="str">
            <v>NÃO</v>
          </cell>
          <cell r="J450">
            <v>0</v>
          </cell>
          <cell r="K450">
            <v>0</v>
          </cell>
        </row>
        <row r="451">
          <cell r="A451" t="str">
            <v>-</v>
          </cell>
          <cell r="B451">
            <v>1761</v>
          </cell>
          <cell r="C451">
            <v>352319</v>
          </cell>
          <cell r="D451" t="str">
            <v>-</v>
          </cell>
          <cell r="E451" t="str">
            <v xml:space="preserve">DICLOFENACO RESINATO 15MG/ML SOL ORAL 20ML        </v>
          </cell>
          <cell r="F451" t="str">
            <v>FR 20ML</v>
          </cell>
          <cell r="G451" t="str">
            <v>NÃO PADRÃO</v>
          </cell>
          <cell r="H451" t="str">
            <v>NÃO PADRÃO</v>
          </cell>
          <cell r="I451" t="str">
            <v>NÃO</v>
          </cell>
          <cell r="J451">
            <v>0</v>
          </cell>
          <cell r="K451">
            <v>0</v>
          </cell>
        </row>
        <row r="452">
          <cell r="A452" t="str">
            <v>-</v>
          </cell>
          <cell r="B452">
            <v>174</v>
          </cell>
          <cell r="C452" t="str">
            <v>-</v>
          </cell>
          <cell r="D452" t="str">
            <v>-</v>
          </cell>
          <cell r="E452" t="str">
            <v>DIDANOSINA 100MG</v>
          </cell>
          <cell r="F452" t="str">
            <v>CP</v>
          </cell>
          <cell r="G452" t="str">
            <v>NÃO PADRÃO</v>
          </cell>
          <cell r="H452" t="str">
            <v>NÃO PADRÃO</v>
          </cell>
          <cell r="I452" t="str">
            <v>NÃO</v>
          </cell>
          <cell r="J452">
            <v>0</v>
          </cell>
          <cell r="K452">
            <v>0</v>
          </cell>
        </row>
        <row r="453">
          <cell r="A453" t="str">
            <v>-</v>
          </cell>
          <cell r="B453">
            <v>173</v>
          </cell>
          <cell r="C453" t="str">
            <v>-</v>
          </cell>
          <cell r="D453" t="str">
            <v>-</v>
          </cell>
          <cell r="E453" t="str">
            <v xml:space="preserve">DIDANOSINA 10MG/MG SOLUCAO ORAL                                                           </v>
          </cell>
          <cell r="F453" t="str">
            <v>FR</v>
          </cell>
          <cell r="G453" t="str">
            <v>NÃO PADRÃO</v>
          </cell>
          <cell r="H453" t="str">
            <v>NÃO PADRÃO</v>
          </cell>
          <cell r="I453" t="str">
            <v>NÃO</v>
          </cell>
          <cell r="J453">
            <v>0</v>
          </cell>
          <cell r="K453">
            <v>0</v>
          </cell>
        </row>
        <row r="454">
          <cell r="A454" t="str">
            <v>-</v>
          </cell>
          <cell r="B454">
            <v>176</v>
          </cell>
          <cell r="C454" t="str">
            <v>-</v>
          </cell>
          <cell r="D454" t="str">
            <v>-</v>
          </cell>
          <cell r="E454" t="str">
            <v xml:space="preserve">DIDANOSINA EC 250MG                                                                       </v>
          </cell>
          <cell r="F454" t="str">
            <v>CP</v>
          </cell>
          <cell r="G454" t="str">
            <v>NÃO PADRÃO</v>
          </cell>
          <cell r="H454" t="str">
            <v>NÃO PADRÃO</v>
          </cell>
          <cell r="I454" t="str">
            <v>NÃO</v>
          </cell>
          <cell r="J454">
            <v>0</v>
          </cell>
          <cell r="K454">
            <v>0</v>
          </cell>
        </row>
        <row r="455">
          <cell r="A455" t="str">
            <v>-</v>
          </cell>
          <cell r="B455">
            <v>177</v>
          </cell>
          <cell r="C455" t="str">
            <v>-</v>
          </cell>
          <cell r="D455" t="str">
            <v>-</v>
          </cell>
          <cell r="E455" t="str">
            <v xml:space="preserve">DIDANOSINA EC 400MG                                                                       </v>
          </cell>
          <cell r="F455" t="str">
            <v>CP</v>
          </cell>
          <cell r="G455" t="str">
            <v>NÃO PADRÃO</v>
          </cell>
          <cell r="H455" t="str">
            <v>NÃO PADRÃO</v>
          </cell>
          <cell r="I455" t="str">
            <v>NÃO</v>
          </cell>
          <cell r="J455">
            <v>0</v>
          </cell>
          <cell r="K455">
            <v>0</v>
          </cell>
        </row>
        <row r="456">
          <cell r="A456" t="str">
            <v>-</v>
          </cell>
          <cell r="B456">
            <v>1242</v>
          </cell>
          <cell r="C456" t="str">
            <v>-</v>
          </cell>
          <cell r="D456" t="str">
            <v>-</v>
          </cell>
          <cell r="E456" t="str">
            <v xml:space="preserve">DIDANOSINA EC 400MG                                                                       </v>
          </cell>
          <cell r="F456" t="str">
            <v>CP</v>
          </cell>
          <cell r="G456" t="str">
            <v>NÃO PADRÃO</v>
          </cell>
          <cell r="H456" t="str">
            <v>NÃO PADRÃO</v>
          </cell>
          <cell r="I456" t="str">
            <v>NÃO</v>
          </cell>
          <cell r="J456">
            <v>0</v>
          </cell>
          <cell r="K456">
            <v>0</v>
          </cell>
        </row>
        <row r="457">
          <cell r="A457" t="str">
            <v>-</v>
          </cell>
          <cell r="B457">
            <v>1243</v>
          </cell>
          <cell r="C457" t="str">
            <v>-</v>
          </cell>
          <cell r="D457" t="str">
            <v>-</v>
          </cell>
          <cell r="E457" t="str">
            <v xml:space="preserve">DIDANOSINA SOLUCAO 4% 400ML                                                               </v>
          </cell>
          <cell r="F457" t="str">
            <v>FR 400ML</v>
          </cell>
          <cell r="G457" t="str">
            <v>NÃO PADRÃO</v>
          </cell>
          <cell r="H457" t="str">
            <v>NÃO PADRÃO</v>
          </cell>
          <cell r="I457" t="str">
            <v>NÃO</v>
          </cell>
          <cell r="J457">
            <v>0</v>
          </cell>
          <cell r="K457">
            <v>0</v>
          </cell>
        </row>
        <row r="458">
          <cell r="A458">
            <v>267568</v>
          </cell>
          <cell r="B458">
            <v>494</v>
          </cell>
          <cell r="C458">
            <v>267568</v>
          </cell>
          <cell r="D458">
            <v>5164</v>
          </cell>
          <cell r="E458" t="str">
            <v xml:space="preserve">DILTIAZEM CLORIDRATO 60 MG                                                                </v>
          </cell>
          <cell r="F458" t="str">
            <v>CP</v>
          </cell>
          <cell r="G458" t="str">
            <v>USO GERAL 3</v>
          </cell>
          <cell r="H458" t="str">
            <v>COMPRA REGULAR</v>
          </cell>
          <cell r="I458" t="str">
            <v>NÃO</v>
          </cell>
          <cell r="J458">
            <v>200</v>
          </cell>
          <cell r="K458">
            <v>150</v>
          </cell>
        </row>
        <row r="459">
          <cell r="A459">
            <v>269592</v>
          </cell>
          <cell r="B459">
            <v>495</v>
          </cell>
          <cell r="C459">
            <v>269592</v>
          </cell>
          <cell r="D459">
            <v>6216</v>
          </cell>
          <cell r="E459" t="str">
            <v xml:space="preserve">DIMETICONA 40 MG                                                                          </v>
          </cell>
          <cell r="F459" t="str">
            <v>CP</v>
          </cell>
          <cell r="G459" t="str">
            <v>USO GERAL 3</v>
          </cell>
          <cell r="H459" t="str">
            <v>COMPRA REGULAR</v>
          </cell>
          <cell r="I459">
            <v>269592</v>
          </cell>
          <cell r="J459">
            <v>3400</v>
          </cell>
          <cell r="K459">
            <v>2166.6666666666665</v>
          </cell>
        </row>
        <row r="460">
          <cell r="A460" t="str">
            <v>-</v>
          </cell>
          <cell r="B460">
            <v>493</v>
          </cell>
          <cell r="C460" t="str">
            <v>-</v>
          </cell>
          <cell r="D460" t="str">
            <v>-</v>
          </cell>
          <cell r="E460" t="str">
            <v xml:space="preserve">DIGOXINA ELIXIR PEDIATRICO 0,05 MG/ML 60 ML                                               </v>
          </cell>
          <cell r="F460" t="str">
            <v xml:space="preserve">FR 60ML </v>
          </cell>
          <cell r="G460" t="str">
            <v>NÃO PADRÃO</v>
          </cell>
          <cell r="H460" t="str">
            <v>NÃO PADRÃO</v>
          </cell>
          <cell r="I460" t="str">
            <v>NÃO</v>
          </cell>
          <cell r="J460">
            <v>0</v>
          </cell>
          <cell r="K460">
            <v>0</v>
          </cell>
        </row>
        <row r="461">
          <cell r="A461">
            <v>267569</v>
          </cell>
          <cell r="B461">
            <v>951</v>
          </cell>
          <cell r="C461">
            <v>267569</v>
          </cell>
          <cell r="D461" t="str">
            <v>-</v>
          </cell>
          <cell r="E461" t="str">
            <v xml:space="preserve">DILTIAZEM 30 MG                                                                </v>
          </cell>
          <cell r="F461" t="str">
            <v>CP</v>
          </cell>
          <cell r="G461" t="str">
            <v>USO GERAL 3**</v>
          </cell>
          <cell r="H461" t="str">
            <v>NÃO PADRÃO</v>
          </cell>
          <cell r="I461" t="str">
            <v>NÃO</v>
          </cell>
          <cell r="J461">
            <v>0</v>
          </cell>
          <cell r="K461">
            <v>0</v>
          </cell>
        </row>
        <row r="462">
          <cell r="A462">
            <v>392118</v>
          </cell>
          <cell r="B462">
            <v>496</v>
          </cell>
          <cell r="C462" t="str">
            <v>392118.2</v>
          </cell>
          <cell r="D462">
            <v>6216</v>
          </cell>
          <cell r="E462" t="str">
            <v xml:space="preserve">DIMETICONA SOLUCAO ORAL 75 MG/ML 10 ML                                                    </v>
          </cell>
          <cell r="F462" t="str">
            <v>FR 10ML</v>
          </cell>
          <cell r="G462" t="str">
            <v>USO GERAL 3</v>
          </cell>
          <cell r="H462" t="str">
            <v>COMPRA REGULAR</v>
          </cell>
          <cell r="I462" t="str">
            <v>NÃO</v>
          </cell>
          <cell r="J462">
            <v>480</v>
          </cell>
          <cell r="K462">
            <v>296.66666666666669</v>
          </cell>
        </row>
        <row r="463">
          <cell r="A463">
            <v>366166</v>
          </cell>
          <cell r="B463">
            <v>1958</v>
          </cell>
          <cell r="C463" t="str">
            <v>-</v>
          </cell>
          <cell r="D463">
            <v>14936</v>
          </cell>
          <cell r="E463" t="str">
            <v xml:space="preserve">DIOXIDO DE CARBONO CIL T 33KG INCOLOR USO MEDICINAL FORM QUIM CO2 GRAU DE PUREZA TEOR MIN </v>
          </cell>
          <cell r="F463" t="str">
            <v>KG</v>
          </cell>
          <cell r="G463" t="str">
            <v>GASES MEDICINAIS</v>
          </cell>
          <cell r="H463" t="str">
            <v>COMPRA REGULAR</v>
          </cell>
          <cell r="I463" t="str">
            <v>NÃO</v>
          </cell>
          <cell r="J463">
            <v>27</v>
          </cell>
          <cell r="K463">
            <v>49.5</v>
          </cell>
        </row>
        <row r="464">
          <cell r="A464">
            <v>392118</v>
          </cell>
          <cell r="B464">
            <v>1790</v>
          </cell>
          <cell r="C464" t="str">
            <v>392118.1</v>
          </cell>
          <cell r="D464" t="str">
            <v>-</v>
          </cell>
          <cell r="E464" t="str">
            <v xml:space="preserve">DIMETICONA SOL ORAL 75 MG/ML 15ML          </v>
          </cell>
          <cell r="F464" t="str">
            <v>FR</v>
          </cell>
          <cell r="G464" t="str">
            <v>USO GERAL 3**</v>
          </cell>
          <cell r="H464" t="str">
            <v>NÃO PADRÃO</v>
          </cell>
          <cell r="I464" t="str">
            <v>NÃO</v>
          </cell>
          <cell r="J464">
            <v>0</v>
          </cell>
          <cell r="K464">
            <v>200</v>
          </cell>
        </row>
        <row r="465">
          <cell r="A465">
            <v>366166</v>
          </cell>
          <cell r="B465">
            <v>1913</v>
          </cell>
          <cell r="C465" t="str">
            <v>-</v>
          </cell>
          <cell r="D465">
            <v>14936</v>
          </cell>
          <cell r="E465" t="str">
            <v>DIOXIDO DE CARBONO PARA USO MEDICINAL COM PUREZA MINIMA MAIOR QUE 99,5% USP CIL G 4,5KG AS</v>
          </cell>
          <cell r="F465" t="str">
            <v>KG</v>
          </cell>
          <cell r="G465" t="str">
            <v>GASES MEDICINAIS</v>
          </cell>
          <cell r="H465" t="str">
            <v>COMPRA REGULAR</v>
          </cell>
          <cell r="I465" t="str">
            <v>NÃO</v>
          </cell>
          <cell r="J465">
            <v>27</v>
          </cell>
          <cell r="K465">
            <v>0</v>
          </cell>
        </row>
        <row r="466">
          <cell r="A466">
            <v>267203</v>
          </cell>
          <cell r="B466">
            <v>498</v>
          </cell>
          <cell r="C466">
            <v>267203</v>
          </cell>
          <cell r="D466">
            <v>17708</v>
          </cell>
          <cell r="E466" t="str">
            <v xml:space="preserve">DIPIRONA 500 MG                                                                           </v>
          </cell>
          <cell r="F466" t="str">
            <v>CP</v>
          </cell>
          <cell r="G466" t="str">
            <v>USO GERAL 3</v>
          </cell>
          <cell r="H466" t="str">
            <v>COMPRA REGULAR</v>
          </cell>
          <cell r="I466" t="str">
            <v>NÃO</v>
          </cell>
          <cell r="J466">
            <v>44000</v>
          </cell>
          <cell r="K466">
            <v>53750</v>
          </cell>
        </row>
        <row r="467">
          <cell r="A467">
            <v>268252</v>
          </cell>
          <cell r="B467">
            <v>499</v>
          </cell>
          <cell r="C467">
            <v>268252</v>
          </cell>
          <cell r="D467">
            <v>17708</v>
          </cell>
          <cell r="E467" t="str">
            <v xml:space="preserve">DIPIRONA 500 MG/ML 2 ML                                                                   </v>
          </cell>
          <cell r="F467" t="str">
            <v xml:space="preserve">AMP 2ML </v>
          </cell>
          <cell r="G467" t="str">
            <v>USO GERAL 3</v>
          </cell>
          <cell r="H467" t="str">
            <v>COMPRA REGULAR</v>
          </cell>
          <cell r="I467">
            <v>268252</v>
          </cell>
          <cell r="J467">
            <v>8000</v>
          </cell>
          <cell r="K467">
            <v>8219.9166666666661</v>
          </cell>
        </row>
        <row r="468">
          <cell r="A468">
            <v>267205</v>
          </cell>
          <cell r="B468">
            <v>500</v>
          </cell>
          <cell r="C468" t="str">
            <v>267205.3</v>
          </cell>
          <cell r="D468">
            <v>17708</v>
          </cell>
          <cell r="E468" t="str">
            <v xml:space="preserve">DIPIRONA SOLUCAO ORAL 500 MG/ML 10 ML                                                     </v>
          </cell>
          <cell r="F468" t="str">
            <v>FR 10ML</v>
          </cell>
          <cell r="G468" t="str">
            <v>USO GERAL 3</v>
          </cell>
          <cell r="H468" t="str">
            <v>COMPRA REGULAR</v>
          </cell>
          <cell r="I468">
            <v>267205</v>
          </cell>
          <cell r="J468">
            <v>800</v>
          </cell>
          <cell r="K468">
            <v>334.16666666666669</v>
          </cell>
        </row>
        <row r="469">
          <cell r="A469">
            <v>268446</v>
          </cell>
          <cell r="B469">
            <v>501</v>
          </cell>
          <cell r="C469" t="str">
            <v>268446.1</v>
          </cell>
          <cell r="D469">
            <v>5166</v>
          </cell>
          <cell r="E469" t="str">
            <v xml:space="preserve">DOBUTAMINA (CLORIDRATO) 12,5 MG/ML 20 ML                                                  </v>
          </cell>
          <cell r="F469" t="str">
            <v>AMP 20ML</v>
          </cell>
          <cell r="G469" t="str">
            <v>USO GERAL 4</v>
          </cell>
          <cell r="H469" t="str">
            <v>COMPRA REGULAR</v>
          </cell>
          <cell r="I469">
            <v>268446</v>
          </cell>
          <cell r="J469">
            <v>80</v>
          </cell>
          <cell r="K469">
            <v>72</v>
          </cell>
        </row>
        <row r="470">
          <cell r="A470">
            <v>455883</v>
          </cell>
          <cell r="B470">
            <v>314</v>
          </cell>
          <cell r="C470" t="str">
            <v>342193.1</v>
          </cell>
          <cell r="D470">
            <v>6376</v>
          </cell>
          <cell r="E470" t="str">
            <v xml:space="preserve">DOCETAXEL 20MG                                                                            </v>
          </cell>
          <cell r="F470" t="str">
            <v>FR 0,5ML</v>
          </cell>
          <cell r="G470" t="str">
            <v>ONCOLÓGICO 2</v>
          </cell>
          <cell r="H470" t="str">
            <v>COMPRA REGULAR</v>
          </cell>
          <cell r="I470" t="str">
            <v>NÃO</v>
          </cell>
          <cell r="J470">
            <v>5</v>
          </cell>
          <cell r="K470">
            <v>10</v>
          </cell>
        </row>
        <row r="471">
          <cell r="A471">
            <v>455884</v>
          </cell>
          <cell r="B471">
            <v>315</v>
          </cell>
          <cell r="C471" t="str">
            <v>342193.2</v>
          </cell>
          <cell r="D471">
            <v>7431</v>
          </cell>
          <cell r="E471" t="str">
            <v xml:space="preserve">DOCETAXEL 80MG                                                                            </v>
          </cell>
          <cell r="F471" t="str">
            <v>FR 2ML</v>
          </cell>
          <cell r="G471" t="str">
            <v>ONCOLÓGICO 2</v>
          </cell>
          <cell r="H471" t="str">
            <v>COMPRA REGULAR</v>
          </cell>
          <cell r="I471" t="str">
            <v>NÃO</v>
          </cell>
          <cell r="J471">
            <v>80</v>
          </cell>
          <cell r="K471">
            <v>50.833333333333336</v>
          </cell>
        </row>
        <row r="472">
          <cell r="A472">
            <v>269963</v>
          </cell>
          <cell r="B472">
            <v>503</v>
          </cell>
          <cell r="C472" t="str">
            <v>269963.2</v>
          </cell>
          <cell r="D472">
            <v>6381</v>
          </cell>
          <cell r="E472" t="str">
            <v xml:space="preserve">DOMPERIDONA SUSPENSAO ORAL 1 MG/ML 100 ML                                                 </v>
          </cell>
          <cell r="F472" t="str">
            <v>FR 100ML</v>
          </cell>
          <cell r="G472" t="str">
            <v>USO GERAL 4</v>
          </cell>
          <cell r="H472" t="str">
            <v>COMPRA REGULAR</v>
          </cell>
          <cell r="I472">
            <v>269963</v>
          </cell>
          <cell r="J472">
            <v>40</v>
          </cell>
          <cell r="K472">
            <v>17.75</v>
          </cell>
        </row>
        <row r="473">
          <cell r="A473">
            <v>268960</v>
          </cell>
          <cell r="B473">
            <v>504</v>
          </cell>
          <cell r="C473" t="str">
            <v>268960.1</v>
          </cell>
          <cell r="D473">
            <v>6382</v>
          </cell>
          <cell r="E473" t="str">
            <v xml:space="preserve">DOPAMINA 5 MG/ML 10 ML                                                                    </v>
          </cell>
          <cell r="F473" t="str">
            <v>AMP 10ML</v>
          </cell>
          <cell r="G473" t="str">
            <v>USO GERAL 4</v>
          </cell>
          <cell r="H473" t="str">
            <v>COMPRA REGULAR</v>
          </cell>
          <cell r="I473">
            <v>268960</v>
          </cell>
          <cell r="J473">
            <v>32</v>
          </cell>
          <cell r="K473">
            <v>40</v>
          </cell>
        </row>
        <row r="474">
          <cell r="A474" t="str">
            <v>-</v>
          </cell>
          <cell r="B474">
            <v>1927</v>
          </cell>
          <cell r="C474" t="str">
            <v>-</v>
          </cell>
          <cell r="D474" t="str">
            <v>-</v>
          </cell>
          <cell r="E474" t="str">
            <v xml:space="preserve">DOLUTEGRAVIR SODICO 50 MG                         </v>
          </cell>
          <cell r="F474" t="str">
            <v>CP</v>
          </cell>
          <cell r="G474" t="str">
            <v>HIV</v>
          </cell>
          <cell r="H474" t="str">
            <v>REPASSE SES</v>
          </cell>
          <cell r="I474" t="str">
            <v>NÃO</v>
          </cell>
          <cell r="J474">
            <v>0</v>
          </cell>
          <cell r="K474">
            <v>1505</v>
          </cell>
        </row>
        <row r="475">
          <cell r="A475">
            <v>268493</v>
          </cell>
          <cell r="B475">
            <v>1599</v>
          </cell>
          <cell r="C475">
            <v>268493</v>
          </cell>
          <cell r="D475">
            <v>9675</v>
          </cell>
          <cell r="E475" t="str">
            <v xml:space="preserve">DOXAZOSINA 2MG                                    </v>
          </cell>
          <cell r="F475" t="str">
            <v>CP</v>
          </cell>
          <cell r="G475" t="str">
            <v>USO GERAL 4</v>
          </cell>
          <cell r="H475" t="str">
            <v>COMPRA REGULAR</v>
          </cell>
          <cell r="I475" t="str">
            <v>NÃO</v>
          </cell>
          <cell r="J475">
            <v>6080</v>
          </cell>
          <cell r="K475">
            <v>0</v>
          </cell>
        </row>
        <row r="476">
          <cell r="A476">
            <v>268450</v>
          </cell>
          <cell r="B476">
            <v>316</v>
          </cell>
          <cell r="C476">
            <v>268450</v>
          </cell>
          <cell r="D476">
            <v>5168</v>
          </cell>
          <cell r="E476" t="str">
            <v xml:space="preserve">DOXORRUBICINA 10MG                                                                        </v>
          </cell>
          <cell r="F476" t="str">
            <v>F/A</v>
          </cell>
          <cell r="G476" t="str">
            <v>ONCOLÓGICO 2</v>
          </cell>
          <cell r="H476" t="str">
            <v>COMPRA REGULAR</v>
          </cell>
          <cell r="I476" t="str">
            <v>NÃO</v>
          </cell>
          <cell r="J476">
            <v>4</v>
          </cell>
          <cell r="K476">
            <v>16.75</v>
          </cell>
        </row>
        <row r="477">
          <cell r="A477" t="str">
            <v>-</v>
          </cell>
          <cell r="B477">
            <v>1136</v>
          </cell>
          <cell r="C477" t="str">
            <v>-</v>
          </cell>
          <cell r="D477" t="str">
            <v>-</v>
          </cell>
          <cell r="E477" t="str">
            <v xml:space="preserve">DORZOLAMIDA CLORIDRATO 2% + TIMOLOL 0,5% SOL OFT FR 5 ML                                  </v>
          </cell>
          <cell r="F477" t="str">
            <v>FR 5ML</v>
          </cell>
          <cell r="G477" t="str">
            <v>NÃO PADRÃO</v>
          </cell>
          <cell r="H477" t="str">
            <v>NÃO PADRÃO</v>
          </cell>
          <cell r="I477" t="str">
            <v>NÃO</v>
          </cell>
          <cell r="J477">
            <v>0</v>
          </cell>
          <cell r="K477">
            <v>0</v>
          </cell>
        </row>
        <row r="478">
          <cell r="A478">
            <v>272580</v>
          </cell>
          <cell r="B478">
            <v>262</v>
          </cell>
          <cell r="C478">
            <v>272580</v>
          </cell>
          <cell r="D478">
            <v>14226</v>
          </cell>
          <cell r="E478" t="str">
            <v xml:space="preserve">DORZOLAMIDA CLORIDRATO SOL OFT 0,02MG                                                     </v>
          </cell>
          <cell r="F478" t="str">
            <v>FR 5ML</v>
          </cell>
          <cell r="G478" t="str">
            <v>NÃO PADRÃO</v>
          </cell>
          <cell r="H478" t="str">
            <v>NÃO PADRÃO</v>
          </cell>
          <cell r="I478" t="str">
            <v>NÃO</v>
          </cell>
          <cell r="J478">
            <v>304</v>
          </cell>
          <cell r="K478">
            <v>10</v>
          </cell>
        </row>
        <row r="479">
          <cell r="A479">
            <v>268451</v>
          </cell>
          <cell r="B479">
            <v>317</v>
          </cell>
          <cell r="C479">
            <v>268451</v>
          </cell>
          <cell r="D479">
            <v>5168</v>
          </cell>
          <cell r="E479" t="str">
            <v xml:space="preserve">DOXORRUBICINA 50MG                                                                        </v>
          </cell>
          <cell r="F479" t="str">
            <v>F/A</v>
          </cell>
          <cell r="G479" t="str">
            <v>ONCOLÓGICO 2</v>
          </cell>
          <cell r="H479" t="str">
            <v>COMPRA REGULAR</v>
          </cell>
          <cell r="I479" t="str">
            <v>NÃO</v>
          </cell>
          <cell r="J479">
            <v>60</v>
          </cell>
          <cell r="K479">
            <v>40.583333333333336</v>
          </cell>
        </row>
        <row r="480">
          <cell r="A480" t="str">
            <v>-</v>
          </cell>
          <cell r="B480">
            <v>1042</v>
          </cell>
          <cell r="C480" t="str">
            <v>-</v>
          </cell>
          <cell r="D480" t="str">
            <v>-</v>
          </cell>
          <cell r="E480" t="str">
            <v xml:space="preserve">DOXICICLINA 100MG   </v>
          </cell>
          <cell r="F480" t="str">
            <v>CP</v>
          </cell>
          <cell r="G480" t="str">
            <v>NÃO PADRÃO</v>
          </cell>
          <cell r="H480" t="str">
            <v>NÃO PADRÃO</v>
          </cell>
          <cell r="I480" t="str">
            <v>NÃO</v>
          </cell>
          <cell r="J480">
            <v>0</v>
          </cell>
          <cell r="K480">
            <v>0</v>
          </cell>
        </row>
        <row r="481">
          <cell r="A481">
            <v>271953</v>
          </cell>
          <cell r="B481">
            <v>178</v>
          </cell>
          <cell r="C481">
            <v>271953</v>
          </cell>
          <cell r="D481">
            <v>6408</v>
          </cell>
          <cell r="E481" t="str">
            <v xml:space="preserve">DROPERIDOL 2,5MG/ML 1ML INJET                                                             </v>
          </cell>
          <cell r="F481" t="str">
            <v>AMP 1ML</v>
          </cell>
          <cell r="G481" t="str">
            <v>CONTROLADOS 1</v>
          </cell>
          <cell r="H481" t="str">
            <v>COMPRA REGULAR</v>
          </cell>
          <cell r="I481" t="str">
            <v>NÃO</v>
          </cell>
          <cell r="J481">
            <v>20</v>
          </cell>
          <cell r="K481">
            <v>73.333333333333329</v>
          </cell>
        </row>
        <row r="482">
          <cell r="A482">
            <v>454939</v>
          </cell>
          <cell r="B482">
            <v>2225</v>
          </cell>
          <cell r="C482">
            <v>454939</v>
          </cell>
          <cell r="D482" t="str">
            <v>-</v>
          </cell>
          <cell r="E482" t="str">
            <v>DURVALUMABE 50MG/ML</v>
          </cell>
          <cell r="F482" t="str">
            <v>FR 10ML</v>
          </cell>
          <cell r="G482" t="str">
            <v>SOB DEMANDA - ONCO</v>
          </cell>
          <cell r="H482" t="str">
            <v>SOB DEMANDA</v>
          </cell>
          <cell r="I482" t="str">
            <v>NÃO</v>
          </cell>
          <cell r="J482">
            <v>0</v>
          </cell>
          <cell r="K482">
            <v>0</v>
          </cell>
        </row>
        <row r="483">
          <cell r="A483">
            <v>368694</v>
          </cell>
          <cell r="B483">
            <v>1900</v>
          </cell>
          <cell r="C483">
            <v>368694</v>
          </cell>
          <cell r="D483">
            <v>2554</v>
          </cell>
          <cell r="E483" t="str">
            <v>ECULIZUMABE 10MG/ML  30ML</v>
          </cell>
          <cell r="F483" t="str">
            <v>FR 30ML</v>
          </cell>
          <cell r="G483" t="str">
            <v>SOB DEMANDA - ONCO</v>
          </cell>
          <cell r="H483" t="str">
            <v>SOB DEMANDA</v>
          </cell>
          <cell r="I483" t="str">
            <v>NÃO</v>
          </cell>
          <cell r="J483">
            <v>0</v>
          </cell>
          <cell r="K483">
            <v>0</v>
          </cell>
        </row>
        <row r="484">
          <cell r="A484">
            <v>287687</v>
          </cell>
          <cell r="B484">
            <v>505</v>
          </cell>
          <cell r="C484">
            <v>287687</v>
          </cell>
          <cell r="D484">
            <v>12329</v>
          </cell>
          <cell r="E484" t="str">
            <v xml:space="preserve">EFEDRINA SULFATO 50MG/ML 1ML                                                              </v>
          </cell>
          <cell r="F484" t="str">
            <v xml:space="preserve">AMP 1ML </v>
          </cell>
          <cell r="G484" t="str">
            <v>USO GERAL 4</v>
          </cell>
          <cell r="H484" t="str">
            <v>COMPRA REGULAR</v>
          </cell>
          <cell r="I484">
            <v>287687</v>
          </cell>
          <cell r="J484">
            <v>300</v>
          </cell>
          <cell r="K484">
            <v>242.75</v>
          </cell>
        </row>
        <row r="485">
          <cell r="A485">
            <v>267651</v>
          </cell>
          <cell r="B485">
            <v>506</v>
          </cell>
          <cell r="C485">
            <v>267651</v>
          </cell>
          <cell r="D485">
            <v>9038</v>
          </cell>
          <cell r="E485" t="str">
            <v xml:space="preserve">ENALAPRIL MALEATO 10MG                                                                    </v>
          </cell>
          <cell r="F485" t="str">
            <v>CP</v>
          </cell>
          <cell r="G485" t="str">
            <v>USO GERAL 4</v>
          </cell>
          <cell r="H485" t="str">
            <v>COMPRA REGULAR</v>
          </cell>
          <cell r="I485" t="str">
            <v>NÃO</v>
          </cell>
          <cell r="J485">
            <v>1000</v>
          </cell>
          <cell r="K485">
            <v>583.33333333333337</v>
          </cell>
        </row>
        <row r="486">
          <cell r="A486" t="str">
            <v>-</v>
          </cell>
          <cell r="B486">
            <v>179</v>
          </cell>
          <cell r="C486" t="str">
            <v>-</v>
          </cell>
          <cell r="D486" t="str">
            <v>-</v>
          </cell>
          <cell r="E486" t="str">
            <v xml:space="preserve">EFAVIRENZ 200MG                                                                           </v>
          </cell>
          <cell r="F486" t="str">
            <v>CP</v>
          </cell>
          <cell r="G486" t="str">
            <v>NÃO PADRÃO</v>
          </cell>
          <cell r="H486" t="str">
            <v>NÃO PADRÃO</v>
          </cell>
          <cell r="I486" t="str">
            <v>NÃO</v>
          </cell>
          <cell r="J486">
            <v>0</v>
          </cell>
          <cell r="K486">
            <v>0</v>
          </cell>
        </row>
        <row r="487">
          <cell r="A487" t="str">
            <v>-</v>
          </cell>
          <cell r="B487">
            <v>180</v>
          </cell>
          <cell r="C487" t="str">
            <v>-</v>
          </cell>
          <cell r="D487" t="str">
            <v>-</v>
          </cell>
          <cell r="E487" t="str">
            <v xml:space="preserve">EFAVIRENZ 600MG                                                                           </v>
          </cell>
          <cell r="F487" t="str">
            <v>CP</v>
          </cell>
          <cell r="G487" t="str">
            <v>HIV</v>
          </cell>
          <cell r="H487" t="str">
            <v>REPASSE SES</v>
          </cell>
          <cell r="I487" t="str">
            <v>NÃO</v>
          </cell>
          <cell r="J487">
            <v>0</v>
          </cell>
          <cell r="K487">
            <v>0</v>
          </cell>
        </row>
        <row r="488">
          <cell r="A488" t="str">
            <v>-</v>
          </cell>
          <cell r="B488">
            <v>181</v>
          </cell>
          <cell r="C488" t="str">
            <v>-</v>
          </cell>
          <cell r="D488" t="str">
            <v>-</v>
          </cell>
          <cell r="E488" t="str">
            <v xml:space="preserve">EFAVIRENZ SOLUCAO ORAL                                                                    </v>
          </cell>
          <cell r="F488" t="str">
            <v>FR</v>
          </cell>
          <cell r="G488" t="str">
            <v>NÃO PADRÃO</v>
          </cell>
          <cell r="H488" t="str">
            <v>NÃO PADRÃO</v>
          </cell>
          <cell r="I488" t="str">
            <v>NÃO</v>
          </cell>
          <cell r="J488">
            <v>0</v>
          </cell>
          <cell r="K488">
            <v>0</v>
          </cell>
        </row>
        <row r="489">
          <cell r="A489">
            <v>267650</v>
          </cell>
          <cell r="B489">
            <v>507</v>
          </cell>
          <cell r="C489">
            <v>267650</v>
          </cell>
          <cell r="D489">
            <v>9038</v>
          </cell>
          <cell r="E489" t="str">
            <v xml:space="preserve">ENALAPRIL MALEATO 5MG                                                                     </v>
          </cell>
          <cell r="F489" t="str">
            <v>CP</v>
          </cell>
          <cell r="G489" t="str">
            <v>USO GERAL 4</v>
          </cell>
          <cell r="H489" t="str">
            <v>COMPRA REGULAR</v>
          </cell>
          <cell r="I489" t="str">
            <v>NÃO</v>
          </cell>
          <cell r="J489">
            <v>400</v>
          </cell>
          <cell r="K489">
            <v>828</v>
          </cell>
        </row>
        <row r="490">
          <cell r="A490" t="str">
            <v>-</v>
          </cell>
          <cell r="B490">
            <v>734</v>
          </cell>
          <cell r="C490" t="str">
            <v>-</v>
          </cell>
          <cell r="D490" t="str">
            <v>-</v>
          </cell>
          <cell r="E490" t="str">
            <v xml:space="preserve">EMBUCRILATO 1MG/ML 0,5ML                                                                  </v>
          </cell>
          <cell r="F490" t="str">
            <v>AMP 0,5ML</v>
          </cell>
          <cell r="G490" t="str">
            <v>NÃO PADRÃO</v>
          </cell>
          <cell r="H490" t="str">
            <v>NÃO PADRÃO</v>
          </cell>
          <cell r="I490" t="str">
            <v>NÃO</v>
          </cell>
          <cell r="J490">
            <v>0</v>
          </cell>
          <cell r="K490">
            <v>0</v>
          </cell>
        </row>
        <row r="491">
          <cell r="A491">
            <v>448982</v>
          </cell>
          <cell r="B491">
            <v>508</v>
          </cell>
          <cell r="C491">
            <v>272644</v>
          </cell>
          <cell r="D491">
            <v>6577</v>
          </cell>
          <cell r="E491" t="str">
            <v xml:space="preserve">ENOXAPARINA SODICA 20MG 0,2ML                                     </v>
          </cell>
          <cell r="F491" t="str">
            <v>SERINGA</v>
          </cell>
          <cell r="G491" t="str">
            <v xml:space="preserve">BIOLÓGICOS </v>
          </cell>
          <cell r="H491" t="str">
            <v>COMPRA REGULAR</v>
          </cell>
          <cell r="I491">
            <v>448982</v>
          </cell>
          <cell r="J491">
            <v>720</v>
          </cell>
          <cell r="K491">
            <v>397</v>
          </cell>
        </row>
        <row r="492">
          <cell r="A492">
            <v>448982</v>
          </cell>
          <cell r="B492">
            <v>509</v>
          </cell>
          <cell r="C492">
            <v>272645</v>
          </cell>
          <cell r="D492">
            <v>6577</v>
          </cell>
          <cell r="E492" t="str">
            <v xml:space="preserve">ENOXAPARINA SODICA 40MG 0,4ML                           </v>
          </cell>
          <cell r="F492" t="str">
            <v>SERINGA</v>
          </cell>
          <cell r="G492" t="str">
            <v xml:space="preserve">BIOLÓGICOS </v>
          </cell>
          <cell r="H492" t="str">
            <v>COMPRA REGULAR</v>
          </cell>
          <cell r="I492">
            <v>448982</v>
          </cell>
          <cell r="J492">
            <v>1750</v>
          </cell>
          <cell r="K492">
            <v>1105</v>
          </cell>
        </row>
        <row r="493">
          <cell r="A493" t="str">
            <v>-</v>
          </cell>
          <cell r="B493">
            <v>623</v>
          </cell>
          <cell r="C493" t="str">
            <v>-</v>
          </cell>
          <cell r="D493" t="str">
            <v>-</v>
          </cell>
          <cell r="E493" t="str">
            <v xml:space="preserve">ENFLURANO 100ML                                                                           </v>
          </cell>
          <cell r="F493" t="str">
            <v>FR 100ML</v>
          </cell>
          <cell r="G493" t="str">
            <v>NÃO PADRÃO</v>
          </cell>
          <cell r="H493" t="str">
            <v>NÃO PADRÃO</v>
          </cell>
          <cell r="I493" t="str">
            <v>NÃO</v>
          </cell>
          <cell r="J493">
            <v>0</v>
          </cell>
          <cell r="K493">
            <v>0</v>
          </cell>
        </row>
        <row r="494">
          <cell r="A494" t="str">
            <v>-</v>
          </cell>
          <cell r="B494">
            <v>738</v>
          </cell>
          <cell r="C494" t="str">
            <v>-</v>
          </cell>
          <cell r="D494" t="str">
            <v>-</v>
          </cell>
          <cell r="E494" t="str">
            <v xml:space="preserve">ENFUVIRTIDA 90 MG/ML                                                                      </v>
          </cell>
          <cell r="F494" t="str">
            <v>FR</v>
          </cell>
          <cell r="G494" t="str">
            <v>NÃO PADRÃO</v>
          </cell>
          <cell r="H494" t="str">
            <v>NÃO PADRÃO</v>
          </cell>
          <cell r="I494" t="str">
            <v>NÃO</v>
          </cell>
          <cell r="J494">
            <v>0</v>
          </cell>
          <cell r="K494">
            <v>0</v>
          </cell>
        </row>
        <row r="495">
          <cell r="A495">
            <v>448982</v>
          </cell>
          <cell r="B495">
            <v>510</v>
          </cell>
          <cell r="C495">
            <v>268454</v>
          </cell>
          <cell r="D495">
            <v>6577</v>
          </cell>
          <cell r="E495" t="str">
            <v xml:space="preserve">ENOXAPARINA SODICA 60MG 0,6ML                            </v>
          </cell>
          <cell r="F495" t="str">
            <v>SERINGA</v>
          </cell>
          <cell r="G495" t="str">
            <v xml:space="preserve">BIOLÓGICOS </v>
          </cell>
          <cell r="H495" t="str">
            <v>COMPRA REGULAR</v>
          </cell>
          <cell r="I495">
            <v>448982</v>
          </cell>
          <cell r="J495">
            <v>1100</v>
          </cell>
          <cell r="K495">
            <v>414</v>
          </cell>
        </row>
        <row r="496">
          <cell r="A496">
            <v>448982</v>
          </cell>
          <cell r="B496">
            <v>511</v>
          </cell>
          <cell r="C496">
            <v>268455</v>
          </cell>
          <cell r="D496">
            <v>6577</v>
          </cell>
          <cell r="E496" t="str">
            <v xml:space="preserve">ENOXAPARINA SODICA 80MG 0,8ML                                       </v>
          </cell>
          <cell r="F496" t="str">
            <v>SERINGA</v>
          </cell>
          <cell r="G496" t="str">
            <v xml:space="preserve">BIOLÓGICOS </v>
          </cell>
          <cell r="H496" t="str">
            <v>COMPRA REGULAR</v>
          </cell>
          <cell r="I496">
            <v>448982</v>
          </cell>
          <cell r="J496">
            <v>1000</v>
          </cell>
          <cell r="K496">
            <v>233.33333333333334</v>
          </cell>
        </row>
        <row r="497">
          <cell r="A497">
            <v>433690</v>
          </cell>
          <cell r="B497">
            <v>1880</v>
          </cell>
          <cell r="C497">
            <v>433690</v>
          </cell>
          <cell r="D497">
            <v>16266</v>
          </cell>
          <cell r="E497" t="str">
            <v>ENZALUTAMIDA 40MG</v>
          </cell>
          <cell r="F497" t="str">
            <v>CP</v>
          </cell>
          <cell r="G497" t="str">
            <v>SOB DEMANDA - ONCO</v>
          </cell>
          <cell r="H497" t="str">
            <v>SOB DEMANDA</v>
          </cell>
          <cell r="I497" t="str">
            <v>NÃO</v>
          </cell>
          <cell r="J497">
            <v>0</v>
          </cell>
          <cell r="K497">
            <v>154</v>
          </cell>
        </row>
        <row r="498">
          <cell r="A498">
            <v>268255</v>
          </cell>
          <cell r="B498">
            <v>514</v>
          </cell>
          <cell r="C498">
            <v>268255</v>
          </cell>
          <cell r="D498">
            <v>6614</v>
          </cell>
          <cell r="E498" t="str">
            <v xml:space="preserve">EPINEFRINA 1MG/ML 1ML                                                                     </v>
          </cell>
          <cell r="F498" t="str">
            <v xml:space="preserve">AMP 1ML </v>
          </cell>
          <cell r="G498" t="str">
            <v>USO GERAL 4</v>
          </cell>
          <cell r="H498" t="str">
            <v>COMPRA REGULAR</v>
          </cell>
          <cell r="I498">
            <v>268255</v>
          </cell>
          <cell r="J498">
            <v>1300</v>
          </cell>
          <cell r="K498">
            <v>1137.7272727272727</v>
          </cell>
        </row>
        <row r="499">
          <cell r="A499">
            <v>440310</v>
          </cell>
          <cell r="B499">
            <v>2209</v>
          </cell>
          <cell r="C499">
            <v>440310</v>
          </cell>
          <cell r="D499">
            <v>2601</v>
          </cell>
          <cell r="E499" t="str">
            <v>ERIBULINA 1MG/2ML</v>
          </cell>
          <cell r="F499" t="str">
            <v>F/A</v>
          </cell>
          <cell r="G499" t="str">
            <v>ONCOLÓGICO 2</v>
          </cell>
          <cell r="H499" t="str">
            <v>COMPRA REGULAR</v>
          </cell>
          <cell r="I499" t="str">
            <v>NÃO</v>
          </cell>
          <cell r="J499">
            <v>0</v>
          </cell>
          <cell r="K499">
            <v>4.625</v>
          </cell>
        </row>
        <row r="500">
          <cell r="A500" t="str">
            <v>-</v>
          </cell>
          <cell r="B500">
            <v>513</v>
          </cell>
          <cell r="C500" t="str">
            <v>-</v>
          </cell>
          <cell r="D500" t="str">
            <v>-</v>
          </cell>
          <cell r="E500" t="str">
            <v xml:space="preserve">ENZIMAS PANCREATICAS(AMILASE+LIPASE+PROTEASE)25.000UI COMPRIMIDO                          </v>
          </cell>
          <cell r="F500" t="str">
            <v>CÁPSULA</v>
          </cell>
          <cell r="G500" t="str">
            <v>NÃO PADRÃO</v>
          </cell>
          <cell r="H500" t="str">
            <v>NÃO PADRÃO</v>
          </cell>
          <cell r="I500" t="str">
            <v>NÃO</v>
          </cell>
          <cell r="J500">
            <v>0</v>
          </cell>
          <cell r="K500">
            <v>0</v>
          </cell>
        </row>
        <row r="501">
          <cell r="A501">
            <v>465320</v>
          </cell>
          <cell r="B501">
            <v>320</v>
          </cell>
          <cell r="C501" t="str">
            <v>266630.2</v>
          </cell>
          <cell r="D501">
            <v>6869</v>
          </cell>
          <cell r="E501" t="str">
            <v xml:space="preserve">ERITROPOETINA HUMANA 10.000UI 1ML                                                         </v>
          </cell>
          <cell r="F501" t="str">
            <v>F/A</v>
          </cell>
          <cell r="G501" t="str">
            <v xml:space="preserve">BIOLÓGICOS </v>
          </cell>
          <cell r="H501" t="str">
            <v>COMPRA REGULAR</v>
          </cell>
          <cell r="I501" t="str">
            <v>NÃO</v>
          </cell>
          <cell r="J501">
            <v>540</v>
          </cell>
          <cell r="K501">
            <v>104</v>
          </cell>
        </row>
        <row r="502">
          <cell r="A502">
            <v>270364</v>
          </cell>
          <cell r="B502">
            <v>318</v>
          </cell>
          <cell r="C502">
            <v>270364</v>
          </cell>
          <cell r="D502" t="str">
            <v>-</v>
          </cell>
          <cell r="E502" t="str">
            <v xml:space="preserve">EPIRRUBICINA CLORIDRATO 10MG                                                              </v>
          </cell>
          <cell r="F502" t="str">
            <v>F/A</v>
          </cell>
          <cell r="G502" t="str">
            <v>SOB DEMANDA - ONCO</v>
          </cell>
          <cell r="H502" t="str">
            <v>NÃO PADRÃO</v>
          </cell>
          <cell r="I502" t="str">
            <v>NÃO</v>
          </cell>
          <cell r="J502">
            <v>0</v>
          </cell>
          <cell r="K502">
            <v>0</v>
          </cell>
        </row>
        <row r="503">
          <cell r="A503">
            <v>270366</v>
          </cell>
          <cell r="B503">
            <v>319</v>
          </cell>
          <cell r="C503">
            <v>270366</v>
          </cell>
          <cell r="D503" t="str">
            <v>-</v>
          </cell>
          <cell r="E503" t="str">
            <v xml:space="preserve">EPIRRUBICINA CLORIDRATO 50MG                                                              </v>
          </cell>
          <cell r="F503" t="str">
            <v>F/A</v>
          </cell>
          <cell r="G503" t="str">
            <v>NÃO PADRÃO</v>
          </cell>
          <cell r="H503" t="str">
            <v>NÃO PADRÃO</v>
          </cell>
          <cell r="I503" t="str">
            <v>NÃO</v>
          </cell>
          <cell r="J503">
            <v>0</v>
          </cell>
          <cell r="K503">
            <v>0</v>
          </cell>
        </row>
        <row r="504">
          <cell r="A504">
            <v>465319</v>
          </cell>
          <cell r="B504">
            <v>321</v>
          </cell>
          <cell r="C504" t="str">
            <v>266629.2</v>
          </cell>
          <cell r="D504">
            <v>6869</v>
          </cell>
          <cell r="E504" t="str">
            <v xml:space="preserve">ERITROPOETINA HUMANA 4.000UI                                                              </v>
          </cell>
          <cell r="F504" t="str">
            <v>F/A</v>
          </cell>
          <cell r="G504" t="str">
            <v xml:space="preserve">BIOLÓGICOS </v>
          </cell>
          <cell r="H504" t="str">
            <v>COMPRA REGULAR</v>
          </cell>
          <cell r="I504" t="str">
            <v>NÃO</v>
          </cell>
          <cell r="J504">
            <v>1280</v>
          </cell>
          <cell r="K504">
            <v>470.8</v>
          </cell>
        </row>
        <row r="505">
          <cell r="A505" t="str">
            <v>-</v>
          </cell>
          <cell r="B505">
            <v>846</v>
          </cell>
          <cell r="C505" t="str">
            <v>-</v>
          </cell>
          <cell r="D505" t="str">
            <v>-</v>
          </cell>
          <cell r="E505" t="str">
            <v xml:space="preserve">ERITROMICINA ESTEARATO 250 MG                                                             </v>
          </cell>
          <cell r="F505" t="str">
            <v>CP</v>
          </cell>
          <cell r="G505" t="str">
            <v>NÃO PADRÃO</v>
          </cell>
          <cell r="H505" t="str">
            <v>NÃO PADRÃO</v>
          </cell>
          <cell r="I505" t="str">
            <v>NÃO</v>
          </cell>
          <cell r="J505">
            <v>0</v>
          </cell>
          <cell r="K505">
            <v>0</v>
          </cell>
        </row>
        <row r="506">
          <cell r="A506" t="str">
            <v>-</v>
          </cell>
          <cell r="B506">
            <v>805</v>
          </cell>
          <cell r="C506" t="str">
            <v>-</v>
          </cell>
          <cell r="D506" t="str">
            <v>-</v>
          </cell>
          <cell r="E506" t="str">
            <v xml:space="preserve">ERITROMICINA ESTOLATO 250MG                                                               </v>
          </cell>
          <cell r="F506" t="str">
            <v>CP</v>
          </cell>
          <cell r="G506" t="str">
            <v>NÃO PADRÃO</v>
          </cell>
          <cell r="H506" t="str">
            <v>NÃO PADRÃO</v>
          </cell>
          <cell r="I506" t="str">
            <v>NÃO</v>
          </cell>
          <cell r="J506">
            <v>0</v>
          </cell>
          <cell r="K506">
            <v>0</v>
          </cell>
        </row>
        <row r="507">
          <cell r="A507" t="str">
            <v>-</v>
          </cell>
          <cell r="B507">
            <v>807</v>
          </cell>
          <cell r="C507" t="str">
            <v>-</v>
          </cell>
          <cell r="D507" t="str">
            <v>-</v>
          </cell>
          <cell r="E507" t="str">
            <v xml:space="preserve">ERITROMICINA ESTOLATO 50MG/ML 50ML                                                        </v>
          </cell>
          <cell r="F507" t="str">
            <v>CP</v>
          </cell>
          <cell r="G507" t="str">
            <v>NÃO PADRÃO</v>
          </cell>
          <cell r="H507" t="str">
            <v>NÃO PADRÃO</v>
          </cell>
          <cell r="I507" t="str">
            <v>NÃO</v>
          </cell>
          <cell r="J507">
            <v>0</v>
          </cell>
          <cell r="K507">
            <v>0</v>
          </cell>
        </row>
        <row r="508">
          <cell r="A508">
            <v>274149</v>
          </cell>
          <cell r="B508">
            <v>41</v>
          </cell>
          <cell r="C508">
            <v>274149</v>
          </cell>
          <cell r="D508">
            <v>15548</v>
          </cell>
          <cell r="E508" t="str">
            <v xml:space="preserve">ERTAPENEM SODICO 1G                                                                       </v>
          </cell>
          <cell r="F508" t="str">
            <v>F/A</v>
          </cell>
          <cell r="G508" t="str">
            <v>ANTIMICROBIANOS 2</v>
          </cell>
          <cell r="H508" t="str">
            <v>COMPRA REGULAR</v>
          </cell>
          <cell r="I508" t="str">
            <v>NÃO</v>
          </cell>
          <cell r="J508">
            <v>60</v>
          </cell>
          <cell r="K508">
            <v>39.888888888888886</v>
          </cell>
        </row>
        <row r="509">
          <cell r="A509">
            <v>267282</v>
          </cell>
          <cell r="B509">
            <v>766</v>
          </cell>
          <cell r="C509">
            <v>267283</v>
          </cell>
          <cell r="D509">
            <v>8254</v>
          </cell>
          <cell r="E509" t="str">
            <v xml:space="preserve">ESCOPOLAMINA (BUTILBROMETO) 10MG                                                         </v>
          </cell>
          <cell r="F509" t="str">
            <v>CP</v>
          </cell>
          <cell r="G509" t="str">
            <v>USO GERAL 2</v>
          </cell>
          <cell r="H509" t="str">
            <v>COMPRA REGULAR</v>
          </cell>
          <cell r="I509">
            <v>267282</v>
          </cell>
          <cell r="J509">
            <v>660</v>
          </cell>
          <cell r="K509">
            <v>802.22222222222217</v>
          </cell>
        </row>
        <row r="510">
          <cell r="A510" t="str">
            <v>-</v>
          </cell>
          <cell r="B510">
            <v>322</v>
          </cell>
          <cell r="C510">
            <v>294774</v>
          </cell>
          <cell r="D510" t="str">
            <v>-</v>
          </cell>
          <cell r="E510" t="str">
            <v xml:space="preserve">ERITROPOETINA HUMANA 40.000UI                                                             </v>
          </cell>
          <cell r="F510" t="str">
            <v>F/A</v>
          </cell>
          <cell r="G510" t="str">
            <v>NÃO PADRÃO</v>
          </cell>
          <cell r="H510" t="str">
            <v>NÃO PADRÃO</v>
          </cell>
          <cell r="I510" t="str">
            <v>NÃO</v>
          </cell>
          <cell r="J510">
            <v>0</v>
          </cell>
          <cell r="K510">
            <v>0</v>
          </cell>
        </row>
        <row r="511">
          <cell r="A511">
            <v>267281</v>
          </cell>
          <cell r="B511">
            <v>767</v>
          </cell>
          <cell r="C511">
            <v>267282</v>
          </cell>
          <cell r="D511">
            <v>8254</v>
          </cell>
          <cell r="E511" t="str">
            <v xml:space="preserve">ESCOPOLAMINA (BUTILBROMETO) 20MG/ML                                                      </v>
          </cell>
          <cell r="F511" t="str">
            <v xml:space="preserve">AMP 1ML </v>
          </cell>
          <cell r="G511" t="str">
            <v>USO GERAL 2</v>
          </cell>
          <cell r="H511" t="str">
            <v>COMPRA REGULAR</v>
          </cell>
          <cell r="I511">
            <v>267281</v>
          </cell>
          <cell r="J511">
            <v>300</v>
          </cell>
          <cell r="K511">
            <v>230</v>
          </cell>
        </row>
        <row r="512">
          <cell r="A512" t="str">
            <v>-</v>
          </cell>
          <cell r="B512">
            <v>743</v>
          </cell>
          <cell r="C512" t="str">
            <v>-</v>
          </cell>
          <cell r="D512" t="str">
            <v>-</v>
          </cell>
          <cell r="E512" t="str">
            <v xml:space="preserve">ESCOVA DEGERMACAO C/PVP A 10%-1% ESTERIL DESCARTAVEL                                      </v>
          </cell>
          <cell r="F512" t="str">
            <v>UNIDADE</v>
          </cell>
          <cell r="G512" t="str">
            <v>NÃO PADRÃO</v>
          </cell>
          <cell r="H512" t="str">
            <v>NÃO PADRÃO</v>
          </cell>
          <cell r="I512" t="str">
            <v>NÃO</v>
          </cell>
          <cell r="J512">
            <v>0</v>
          </cell>
          <cell r="K512">
            <v>0</v>
          </cell>
        </row>
        <row r="513">
          <cell r="A513">
            <v>272194</v>
          </cell>
          <cell r="B513">
            <v>515</v>
          </cell>
          <cell r="C513">
            <v>272194</v>
          </cell>
          <cell r="D513">
            <v>5172</v>
          </cell>
          <cell r="E513" t="str">
            <v xml:space="preserve">ESMOLOL CLORIDRATO 100MG 10ML                                                             </v>
          </cell>
          <cell r="F513" t="str">
            <v>F/A 10ML</v>
          </cell>
          <cell r="G513" t="str">
            <v>USO GERAL 4</v>
          </cell>
          <cell r="H513" t="str">
            <v>ESTOQUE MÍNIMO</v>
          </cell>
          <cell r="I513">
            <v>272194</v>
          </cell>
          <cell r="J513">
            <v>0</v>
          </cell>
          <cell r="K513">
            <v>40.5</v>
          </cell>
        </row>
        <row r="514">
          <cell r="A514" t="str">
            <v>-</v>
          </cell>
          <cell r="B514">
            <v>516</v>
          </cell>
          <cell r="C514">
            <v>272193</v>
          </cell>
          <cell r="D514" t="str">
            <v>-</v>
          </cell>
          <cell r="E514" t="str">
            <v xml:space="preserve">ESMOLOL CLORIDRATO 250MG/ML 10ML                                                          </v>
          </cell>
          <cell r="F514" t="str">
            <v xml:space="preserve">AMP 10ML </v>
          </cell>
          <cell r="G514" t="str">
            <v>NÃO PADRÃO</v>
          </cell>
          <cell r="H514" t="str">
            <v>NÃO PADRÃO</v>
          </cell>
          <cell r="I514" t="str">
            <v>NÃO</v>
          </cell>
          <cell r="J514">
            <v>0</v>
          </cell>
          <cell r="K514">
            <v>0</v>
          </cell>
        </row>
        <row r="515">
          <cell r="A515">
            <v>267654</v>
          </cell>
          <cell r="B515">
            <v>519</v>
          </cell>
          <cell r="C515">
            <v>267654</v>
          </cell>
          <cell r="D515">
            <v>7024</v>
          </cell>
          <cell r="E515" t="str">
            <v xml:space="preserve">ESPIRONOLACTONA 100MG                                                                     </v>
          </cell>
          <cell r="F515" t="str">
            <v>CP</v>
          </cell>
          <cell r="G515" t="str">
            <v>USO GERAL 4</v>
          </cell>
          <cell r="H515" t="str">
            <v>COMPRA REGULAR</v>
          </cell>
          <cell r="I515" t="str">
            <v>NÃO</v>
          </cell>
          <cell r="J515">
            <v>80</v>
          </cell>
          <cell r="K515">
            <v>60</v>
          </cell>
        </row>
        <row r="516">
          <cell r="A516">
            <v>267653</v>
          </cell>
          <cell r="B516">
            <v>520</v>
          </cell>
          <cell r="C516">
            <v>267653</v>
          </cell>
          <cell r="D516">
            <v>7024</v>
          </cell>
          <cell r="E516" t="str">
            <v xml:space="preserve">ESPIRONOLACTONA 25MG                                                                      </v>
          </cell>
          <cell r="F516" t="str">
            <v>CP</v>
          </cell>
          <cell r="G516" t="str">
            <v>USO GERAL 4</v>
          </cell>
          <cell r="H516" t="str">
            <v>COMPRA REGULAR</v>
          </cell>
          <cell r="I516">
            <v>267653</v>
          </cell>
          <cell r="J516">
            <v>400</v>
          </cell>
          <cell r="K516">
            <v>351.81818181818181</v>
          </cell>
        </row>
        <row r="517">
          <cell r="A517" t="str">
            <v>-</v>
          </cell>
          <cell r="B517">
            <v>1685</v>
          </cell>
          <cell r="C517" t="str">
            <v>-</v>
          </cell>
          <cell r="D517" t="str">
            <v>-</v>
          </cell>
          <cell r="E517" t="str">
            <v xml:space="preserve">ESPIRONOLACTONA 5MG/ML FRASCO 50ML SUSPENSAO ORAL-FORMULACAOMANIPULADA                    </v>
          </cell>
          <cell r="F517" t="str">
            <v>FR 50ML</v>
          </cell>
          <cell r="G517" t="str">
            <v>NÃO PADRÃO</v>
          </cell>
          <cell r="H517" t="str">
            <v>NÃO PADRÃO</v>
          </cell>
          <cell r="I517" t="str">
            <v>NÃO</v>
          </cell>
          <cell r="J517">
            <v>0</v>
          </cell>
          <cell r="K517">
            <v>0</v>
          </cell>
        </row>
        <row r="518">
          <cell r="A518" t="str">
            <v>-</v>
          </cell>
          <cell r="B518">
            <v>182</v>
          </cell>
          <cell r="C518" t="str">
            <v>-</v>
          </cell>
          <cell r="D518" t="str">
            <v>-</v>
          </cell>
          <cell r="E518" t="str">
            <v xml:space="preserve">ESTAVUDINA 30MG                                                                           </v>
          </cell>
          <cell r="F518" t="str">
            <v>CP</v>
          </cell>
          <cell r="G518" t="str">
            <v>NÃO PADRÃO</v>
          </cell>
          <cell r="H518" t="str">
            <v>NÃO PADRÃO</v>
          </cell>
          <cell r="I518" t="str">
            <v>NÃO</v>
          </cell>
          <cell r="J518">
            <v>0</v>
          </cell>
          <cell r="K518">
            <v>0</v>
          </cell>
        </row>
        <row r="519">
          <cell r="A519" t="str">
            <v>-</v>
          </cell>
          <cell r="B519">
            <v>954</v>
          </cell>
          <cell r="C519" t="str">
            <v>-</v>
          </cell>
          <cell r="D519" t="str">
            <v>-</v>
          </cell>
          <cell r="E519" t="str">
            <v xml:space="preserve">ESTAVUDINA SOLUCAO ORAL                                                                   </v>
          </cell>
          <cell r="F519" t="str">
            <v>FR</v>
          </cell>
          <cell r="G519" t="str">
            <v>NÃO PADRÃO</v>
          </cell>
          <cell r="H519" t="str">
            <v>NÃO PADRÃO</v>
          </cell>
          <cell r="I519" t="str">
            <v>NÃO</v>
          </cell>
          <cell r="J519">
            <v>0</v>
          </cell>
          <cell r="K519">
            <v>0</v>
          </cell>
        </row>
        <row r="520">
          <cell r="A520" t="str">
            <v>-</v>
          </cell>
          <cell r="B520">
            <v>1350</v>
          </cell>
          <cell r="C520" t="str">
            <v>-</v>
          </cell>
          <cell r="D520" t="str">
            <v>-</v>
          </cell>
          <cell r="E520" t="str">
            <v xml:space="preserve">ESTERELIZANTE / DESINFETANTE COMPOSICAO ORTOFTALALDEIDO 0,55                              </v>
          </cell>
          <cell r="G520" t="str">
            <v>NÃO PADRÃO</v>
          </cell>
          <cell r="H520" t="str">
            <v>NÃO PADRÃO</v>
          </cell>
          <cell r="I520" t="str">
            <v>NÃO</v>
          </cell>
          <cell r="J520">
            <v>0</v>
          </cell>
          <cell r="K520">
            <v>0</v>
          </cell>
        </row>
        <row r="521">
          <cell r="A521">
            <v>310452</v>
          </cell>
          <cell r="B521">
            <v>521</v>
          </cell>
          <cell r="C521">
            <v>310452</v>
          </cell>
          <cell r="D521">
            <v>5804</v>
          </cell>
          <cell r="E521" t="str">
            <v xml:space="preserve">ESTERES ETIL DOS ACIDOS GRAXOS DO OLEO DE PAPOULA                                         </v>
          </cell>
          <cell r="F521" t="str">
            <v>FR</v>
          </cell>
          <cell r="G521" t="str">
            <v>USO GERAL 4</v>
          </cell>
          <cell r="H521" t="str">
            <v>PROPOR DESPADRONIZAÇÃO</v>
          </cell>
          <cell r="I521" t="str">
            <v>NÃO</v>
          </cell>
          <cell r="J521">
            <v>0</v>
          </cell>
          <cell r="K521">
            <v>0</v>
          </cell>
        </row>
        <row r="522">
          <cell r="A522" t="str">
            <v>-</v>
          </cell>
          <cell r="B522">
            <v>70</v>
          </cell>
          <cell r="C522" t="str">
            <v>-</v>
          </cell>
          <cell r="D522" t="str">
            <v>-</v>
          </cell>
          <cell r="E522" t="str">
            <v xml:space="preserve">ESTREPTOMICINA 1G                                                                         </v>
          </cell>
          <cell r="F522" t="str">
            <v>F/A</v>
          </cell>
          <cell r="G522" t="str">
            <v>NÃO PADRÃO</v>
          </cell>
          <cell r="H522" t="str">
            <v>NÃO PADRÃO</v>
          </cell>
          <cell r="I522" t="str">
            <v>NÃO</v>
          </cell>
          <cell r="J522">
            <v>0</v>
          </cell>
          <cell r="K522">
            <v>0</v>
          </cell>
        </row>
        <row r="523">
          <cell r="A523" t="str">
            <v>-</v>
          </cell>
          <cell r="B523">
            <v>522</v>
          </cell>
          <cell r="C523" t="str">
            <v>268961.1</v>
          </cell>
          <cell r="D523" t="str">
            <v>-</v>
          </cell>
          <cell r="E523" t="str">
            <v xml:space="preserve">ESTREPTOQUINASE 1.500.000UI INJET                                                         </v>
          </cell>
          <cell r="F523" t="str">
            <v>F/A</v>
          </cell>
          <cell r="G523" t="str">
            <v>NÃO PADRÃO</v>
          </cell>
          <cell r="H523" t="str">
            <v>NÃO PADRÃO</v>
          </cell>
          <cell r="I523" t="str">
            <v>NÃO</v>
          </cell>
          <cell r="J523">
            <v>0</v>
          </cell>
          <cell r="K523">
            <v>0</v>
          </cell>
        </row>
        <row r="524">
          <cell r="A524" t="str">
            <v>-</v>
          </cell>
          <cell r="B524">
            <v>756</v>
          </cell>
          <cell r="C524" t="str">
            <v>-</v>
          </cell>
          <cell r="D524" t="str">
            <v>-</v>
          </cell>
          <cell r="E524" t="str">
            <v xml:space="preserve">ETAMBUTOL 400MG                                                                           </v>
          </cell>
          <cell r="F524" t="str">
            <v>CP</v>
          </cell>
          <cell r="G524" t="str">
            <v>TUBERCULOSE</v>
          </cell>
          <cell r="H524" t="str">
            <v>REPASSE SES</v>
          </cell>
          <cell r="I524" t="str">
            <v>NÃO</v>
          </cell>
          <cell r="J524">
            <v>0</v>
          </cell>
          <cell r="K524">
            <v>93.333333333333329</v>
          </cell>
        </row>
        <row r="525">
          <cell r="A525">
            <v>272198</v>
          </cell>
          <cell r="B525">
            <v>525</v>
          </cell>
          <cell r="C525">
            <v>272198</v>
          </cell>
          <cell r="D525">
            <v>5174</v>
          </cell>
          <cell r="E525" t="str">
            <v xml:space="preserve">ETILEFRINA (CLORIDRATO) 10MG/ML 1ML SOL INJET                                             </v>
          </cell>
          <cell r="F525" t="str">
            <v xml:space="preserve">AMP 1ML </v>
          </cell>
          <cell r="G525" t="str">
            <v>USO GERAL 4</v>
          </cell>
          <cell r="H525" t="str">
            <v>COMPRA REGULAR</v>
          </cell>
          <cell r="I525" t="str">
            <v>NÃO</v>
          </cell>
          <cell r="J525">
            <v>20</v>
          </cell>
          <cell r="K525">
            <v>16.5</v>
          </cell>
        </row>
        <row r="526">
          <cell r="A526" t="str">
            <v>-</v>
          </cell>
          <cell r="B526">
            <v>809</v>
          </cell>
          <cell r="C526" t="str">
            <v>-</v>
          </cell>
          <cell r="D526" t="str">
            <v>-</v>
          </cell>
          <cell r="E526" t="str">
            <v xml:space="preserve">ETIONAMINA 250MG                                                                          </v>
          </cell>
          <cell r="F526" t="str">
            <v>CP</v>
          </cell>
          <cell r="G526" t="str">
            <v>NÃO PADRÃO</v>
          </cell>
          <cell r="H526" t="str">
            <v>NÃO PADRÃO</v>
          </cell>
          <cell r="I526" t="str">
            <v>NÃO</v>
          </cell>
          <cell r="J526">
            <v>0</v>
          </cell>
          <cell r="K526">
            <v>0</v>
          </cell>
        </row>
        <row r="527">
          <cell r="A527">
            <v>270116</v>
          </cell>
          <cell r="B527">
            <v>184</v>
          </cell>
          <cell r="C527">
            <v>270116</v>
          </cell>
          <cell r="D527">
            <v>7232</v>
          </cell>
          <cell r="E527" t="str">
            <v xml:space="preserve">ETOMIDATO 2MG/ML 10ML                                                                     </v>
          </cell>
          <cell r="F527" t="str">
            <v>AMP 10ML</v>
          </cell>
          <cell r="G527" t="str">
            <v>CONTROLADOS 1</v>
          </cell>
          <cell r="H527" t="str">
            <v>COMPRA REGULAR</v>
          </cell>
          <cell r="I527" t="str">
            <v>NÃO</v>
          </cell>
          <cell r="J527">
            <v>24</v>
          </cell>
          <cell r="K527">
            <v>62.5</v>
          </cell>
        </row>
        <row r="528">
          <cell r="A528" t="str">
            <v>-</v>
          </cell>
          <cell r="B528">
            <v>1955</v>
          </cell>
          <cell r="C528" t="str">
            <v>-</v>
          </cell>
          <cell r="D528" t="str">
            <v>-</v>
          </cell>
          <cell r="E528" t="str">
            <v xml:space="preserve">ETONOGESTREL 68 MG - IMPLANTE SUBDERMICO          </v>
          </cell>
          <cell r="F528" t="str">
            <v>UNIDADE</v>
          </cell>
          <cell r="G528" t="str">
            <v>NÃO PADRÃO</v>
          </cell>
          <cell r="H528" t="str">
            <v>NÃO PADRÃO</v>
          </cell>
          <cell r="I528" t="str">
            <v>NÃO</v>
          </cell>
          <cell r="J528">
            <v>0</v>
          </cell>
          <cell r="K528">
            <v>0</v>
          </cell>
        </row>
        <row r="529">
          <cell r="A529">
            <v>342178</v>
          </cell>
          <cell r="B529">
            <v>323</v>
          </cell>
          <cell r="C529">
            <v>342178</v>
          </cell>
          <cell r="D529">
            <v>7233</v>
          </cell>
          <cell r="E529" t="str">
            <v xml:space="preserve">ETOPOSIDO 20MG/ML 5ML                                                                     </v>
          </cell>
          <cell r="F529" t="str">
            <v>FR 5ML</v>
          </cell>
          <cell r="G529" t="str">
            <v>ONCOLÓGICO 2</v>
          </cell>
          <cell r="H529" t="str">
            <v>COMPRA REGULAR</v>
          </cell>
          <cell r="I529" t="str">
            <v>NÃO</v>
          </cell>
          <cell r="J529">
            <v>20</v>
          </cell>
          <cell r="K529">
            <v>18.181818181818183</v>
          </cell>
        </row>
        <row r="530">
          <cell r="A530" t="str">
            <v>-</v>
          </cell>
          <cell r="B530">
            <v>324</v>
          </cell>
          <cell r="C530" t="str">
            <v>-</v>
          </cell>
          <cell r="D530" t="str">
            <v>-</v>
          </cell>
          <cell r="E530" t="str">
            <v xml:space="preserve">ETOPOSIDO 50MG                                                                            </v>
          </cell>
          <cell r="F530" t="str">
            <v>CÁPSULA</v>
          </cell>
          <cell r="G530" t="str">
            <v>NÃO PADRÃO</v>
          </cell>
          <cell r="H530" t="str">
            <v>NÃO PADRÃO</v>
          </cell>
          <cell r="I530" t="str">
            <v>NÃO</v>
          </cell>
          <cell r="J530">
            <v>0</v>
          </cell>
          <cell r="K530">
            <v>0</v>
          </cell>
        </row>
        <row r="531">
          <cell r="A531" t="str">
            <v>-</v>
          </cell>
          <cell r="B531">
            <v>1445</v>
          </cell>
          <cell r="C531" t="str">
            <v>-</v>
          </cell>
          <cell r="D531" t="str">
            <v>-</v>
          </cell>
          <cell r="E531" t="str">
            <v xml:space="preserve">ETRAVIRINA 100MG                                                                          </v>
          </cell>
          <cell r="F531" t="str">
            <v>CP</v>
          </cell>
          <cell r="G531" t="str">
            <v>NÃO PADRÃO</v>
          </cell>
          <cell r="H531" t="str">
            <v>NÃO PADRÃO</v>
          </cell>
          <cell r="I531" t="str">
            <v>NÃO</v>
          </cell>
          <cell r="J531">
            <v>0</v>
          </cell>
          <cell r="K531">
            <v>0</v>
          </cell>
        </row>
        <row r="532">
          <cell r="A532" t="str">
            <v>-</v>
          </cell>
          <cell r="B532">
            <v>1935</v>
          </cell>
          <cell r="C532" t="str">
            <v>-</v>
          </cell>
          <cell r="D532" t="str">
            <v>-</v>
          </cell>
          <cell r="E532" t="str">
            <v xml:space="preserve">ETRAVIRINA 200 MG                                 </v>
          </cell>
          <cell r="F532" t="str">
            <v>CP</v>
          </cell>
          <cell r="G532" t="str">
            <v>HIV</v>
          </cell>
          <cell r="H532" t="str">
            <v>REPASSE SES</v>
          </cell>
          <cell r="I532" t="str">
            <v>NÃO</v>
          </cell>
          <cell r="J532">
            <v>0</v>
          </cell>
          <cell r="K532">
            <v>205.71428571428572</v>
          </cell>
        </row>
        <row r="533">
          <cell r="A533" t="str">
            <v>-</v>
          </cell>
          <cell r="B533">
            <v>1711</v>
          </cell>
          <cell r="C533">
            <v>393139</v>
          </cell>
          <cell r="D533" t="str">
            <v>-</v>
          </cell>
          <cell r="E533" t="str">
            <v xml:space="preserve">EVEROLIMO 10MG COMPRIMIDO                                                                 </v>
          </cell>
          <cell r="F533" t="str">
            <v>CP</v>
          </cell>
          <cell r="G533" t="str">
            <v>NÃO PADRÃO</v>
          </cell>
          <cell r="H533" t="str">
            <v>NÃO PADRÃO</v>
          </cell>
          <cell r="I533" t="str">
            <v>NÃO</v>
          </cell>
          <cell r="J533">
            <v>0</v>
          </cell>
          <cell r="K533">
            <v>0</v>
          </cell>
        </row>
        <row r="534">
          <cell r="A534">
            <v>439820</v>
          </cell>
          <cell r="B534">
            <v>2200</v>
          </cell>
          <cell r="C534">
            <v>439820</v>
          </cell>
          <cell r="D534">
            <v>19484</v>
          </cell>
          <cell r="E534" t="str">
            <v>EVOLOCUMABE 140MG/ML COM CANETA APLICADORA</v>
          </cell>
          <cell r="F534" t="str">
            <v>CANETA</v>
          </cell>
          <cell r="G534" t="str">
            <v>NÃO PADRÃO/JUDICIAL</v>
          </cell>
          <cell r="H534" t="str">
            <v>SOB DEMANDA</v>
          </cell>
          <cell r="I534" t="str">
            <v>NÃO</v>
          </cell>
          <cell r="J534">
            <v>0</v>
          </cell>
          <cell r="K534">
            <v>12</v>
          </cell>
        </row>
        <row r="535">
          <cell r="A535">
            <v>282151</v>
          </cell>
          <cell r="B535">
            <v>1069</v>
          </cell>
          <cell r="C535">
            <v>282151</v>
          </cell>
          <cell r="D535">
            <v>18191</v>
          </cell>
          <cell r="E535" t="str">
            <v xml:space="preserve">EXEMESTANO CONCENTRACAO 25MG                      </v>
          </cell>
          <cell r="F535" t="str">
            <v>CP</v>
          </cell>
          <cell r="G535" t="str">
            <v>ONCOLÓGICO 2</v>
          </cell>
          <cell r="H535" t="str">
            <v>COMPRA REGULAR</v>
          </cell>
          <cell r="I535" t="str">
            <v>NÃO</v>
          </cell>
          <cell r="J535">
            <v>60</v>
          </cell>
          <cell r="K535">
            <v>362.72727272727275</v>
          </cell>
        </row>
        <row r="536">
          <cell r="A536">
            <v>272995</v>
          </cell>
          <cell r="B536">
            <v>2205</v>
          </cell>
          <cell r="C536">
            <v>272995</v>
          </cell>
          <cell r="E536" t="str">
            <v>FAMOTIDINA 20MG</v>
          </cell>
          <cell r="F536" t="str">
            <v>CP</v>
          </cell>
          <cell r="G536" t="str">
            <v>USO GERAL 4</v>
          </cell>
          <cell r="H536" t="str">
            <v>COMPRA REGULAR</v>
          </cell>
          <cell r="I536" t="str">
            <v>NÃO</v>
          </cell>
          <cell r="J536">
            <v>0</v>
          </cell>
          <cell r="K536">
            <v>0</v>
          </cell>
        </row>
        <row r="537">
          <cell r="A537">
            <v>274573</v>
          </cell>
          <cell r="B537">
            <v>1195</v>
          </cell>
          <cell r="C537">
            <v>274573</v>
          </cell>
          <cell r="D537">
            <v>5178</v>
          </cell>
          <cell r="E537" t="str">
            <v xml:space="preserve">FENILEFRINA CLORIDRATO 10MG/ML 1ML AMPOLA INJET                                           </v>
          </cell>
          <cell r="F537" t="str">
            <v xml:space="preserve">AMP 1ML </v>
          </cell>
          <cell r="G537" t="str">
            <v>USO GERAL 4</v>
          </cell>
          <cell r="H537" t="str">
            <v>COMPRA REGULAR</v>
          </cell>
          <cell r="I537">
            <v>274573</v>
          </cell>
          <cell r="J537">
            <v>32</v>
          </cell>
          <cell r="K537">
            <v>50</v>
          </cell>
        </row>
        <row r="538">
          <cell r="A538">
            <v>271790</v>
          </cell>
          <cell r="B538">
            <v>263</v>
          </cell>
          <cell r="C538">
            <v>271790</v>
          </cell>
          <cell r="D538">
            <v>5178</v>
          </cell>
          <cell r="E538" t="str">
            <v xml:space="preserve">FENILEFRINA SOL OFT 10% 5ML                                                               </v>
          </cell>
          <cell r="F538" t="str">
            <v>FR 5ML</v>
          </cell>
          <cell r="G538" t="str">
            <v>OFTALMOLÓGICOS</v>
          </cell>
          <cell r="H538" t="str">
            <v>COMPRA REGULAR</v>
          </cell>
          <cell r="I538" t="str">
            <v>NÃO</v>
          </cell>
          <cell r="J538">
            <v>60</v>
          </cell>
          <cell r="K538">
            <v>27.6</v>
          </cell>
        </row>
        <row r="539">
          <cell r="A539">
            <v>267657</v>
          </cell>
          <cell r="B539">
            <v>185</v>
          </cell>
          <cell r="C539">
            <v>267657</v>
          </cell>
          <cell r="D539">
            <v>7351</v>
          </cell>
          <cell r="E539" t="str">
            <v xml:space="preserve">FENITOINA 100MG                                                                           </v>
          </cell>
          <cell r="F539" t="str">
            <v>CP</v>
          </cell>
          <cell r="G539" t="str">
            <v>CONTROLADOS 2</v>
          </cell>
          <cell r="H539" t="str">
            <v>COMPRA REGULAR</v>
          </cell>
          <cell r="I539">
            <v>267657</v>
          </cell>
          <cell r="J539">
            <v>4400</v>
          </cell>
          <cell r="K539">
            <v>934.28571428571433</v>
          </cell>
        </row>
        <row r="540">
          <cell r="A540">
            <v>267107</v>
          </cell>
          <cell r="B540">
            <v>186</v>
          </cell>
          <cell r="C540">
            <v>267107</v>
          </cell>
          <cell r="D540">
            <v>7351</v>
          </cell>
          <cell r="E540" t="str">
            <v xml:space="preserve">FENITOINA 50MG/ML 5ML                                                                     </v>
          </cell>
          <cell r="F540" t="str">
            <v>AMP 5ML</v>
          </cell>
          <cell r="G540" t="str">
            <v>CONTROLADOS 2</v>
          </cell>
          <cell r="H540" t="str">
            <v>COMPRA REGULAR</v>
          </cell>
          <cell r="I540">
            <v>267107</v>
          </cell>
          <cell r="J540">
            <v>320</v>
          </cell>
          <cell r="K540">
            <v>267.11111111111109</v>
          </cell>
        </row>
        <row r="541">
          <cell r="A541" t="str">
            <v>-</v>
          </cell>
          <cell r="B541">
            <v>187</v>
          </cell>
          <cell r="C541" t="str">
            <v>-</v>
          </cell>
          <cell r="D541" t="str">
            <v>-</v>
          </cell>
          <cell r="E541" t="str">
            <v xml:space="preserve">FENITOINA SOLUCAO ORAL 20MG/ML 120ML                                                      </v>
          </cell>
          <cell r="F541" t="str">
            <v>FR 120ML</v>
          </cell>
          <cell r="G541" t="str">
            <v>NÃO PADRÃO</v>
          </cell>
          <cell r="H541" t="str">
            <v>NÃO PADRÃO</v>
          </cell>
          <cell r="I541" t="str">
            <v>NÃO</v>
          </cell>
          <cell r="J541">
            <v>0</v>
          </cell>
          <cell r="K541">
            <v>0</v>
          </cell>
        </row>
        <row r="542">
          <cell r="A542">
            <v>267660</v>
          </cell>
          <cell r="B542">
            <v>188</v>
          </cell>
          <cell r="C542">
            <v>267660</v>
          </cell>
          <cell r="D542">
            <v>7355</v>
          </cell>
          <cell r="E542" t="str">
            <v xml:space="preserve">FENOBARBITAL 100MG                                                                        </v>
          </cell>
          <cell r="F542" t="str">
            <v>CP</v>
          </cell>
          <cell r="G542" t="str">
            <v>CONTROLADOS 2</v>
          </cell>
          <cell r="H542" t="str">
            <v>COMPRA REGULAR</v>
          </cell>
          <cell r="I542">
            <v>267660</v>
          </cell>
          <cell r="J542">
            <v>2480</v>
          </cell>
          <cell r="K542">
            <v>818.18181818181813</v>
          </cell>
        </row>
        <row r="543">
          <cell r="A543">
            <v>300725</v>
          </cell>
          <cell r="B543">
            <v>189</v>
          </cell>
          <cell r="C543">
            <v>300725</v>
          </cell>
          <cell r="D543">
            <v>7355</v>
          </cell>
          <cell r="E543" t="str">
            <v xml:space="preserve">FENOBARBITAL 100MG/ML 2ML                                                                 </v>
          </cell>
          <cell r="F543" t="str">
            <v>AMP 2ML</v>
          </cell>
          <cell r="G543" t="str">
            <v>CONTROLADOS 2</v>
          </cell>
          <cell r="H543" t="str">
            <v>COMPRA REGULAR</v>
          </cell>
          <cell r="I543">
            <v>300725</v>
          </cell>
          <cell r="J543">
            <v>70</v>
          </cell>
          <cell r="K543">
            <v>144.5</v>
          </cell>
        </row>
        <row r="544">
          <cell r="A544" t="str">
            <v>-</v>
          </cell>
          <cell r="B544">
            <v>1882</v>
          </cell>
          <cell r="C544" t="str">
            <v>-</v>
          </cell>
          <cell r="D544" t="str">
            <v>-</v>
          </cell>
          <cell r="E544" t="str">
            <v xml:space="preserve">FENOBARBITAL 200MG/ML 1ML                                           </v>
          </cell>
          <cell r="F544" t="str">
            <v>AMP</v>
          </cell>
          <cell r="G544" t="str">
            <v>NÃO PADRÃO</v>
          </cell>
          <cell r="H544" t="str">
            <v>NÃO PADRÃO</v>
          </cell>
          <cell r="I544" t="str">
            <v>NÃO</v>
          </cell>
          <cell r="J544">
            <v>0</v>
          </cell>
          <cell r="K544">
            <v>0</v>
          </cell>
        </row>
        <row r="545">
          <cell r="A545">
            <v>300723</v>
          </cell>
          <cell r="B545">
            <v>190</v>
          </cell>
          <cell r="C545">
            <v>300723</v>
          </cell>
          <cell r="D545">
            <v>7355</v>
          </cell>
          <cell r="E545" t="str">
            <v xml:space="preserve">FENOBARBITAL 40MG/ML 20ML                                                                 </v>
          </cell>
          <cell r="F545" t="str">
            <v>FR 20ML</v>
          </cell>
          <cell r="G545" t="str">
            <v>CONTROLADOS 2</v>
          </cell>
          <cell r="H545" t="str">
            <v>COMPRA REGULAR</v>
          </cell>
          <cell r="I545">
            <v>300723</v>
          </cell>
          <cell r="J545">
            <v>124</v>
          </cell>
          <cell r="K545">
            <v>53.75</v>
          </cell>
        </row>
        <row r="546">
          <cell r="A546" t="str">
            <v>-</v>
          </cell>
          <cell r="B546">
            <v>526</v>
          </cell>
          <cell r="C546" t="str">
            <v>-</v>
          </cell>
          <cell r="D546" t="str">
            <v>-</v>
          </cell>
          <cell r="E546" t="str">
            <v xml:space="preserve">FENOFIBRATO 200MG                                                                         </v>
          </cell>
          <cell r="F546" t="str">
            <v>CÁPSULA</v>
          </cell>
          <cell r="G546" t="str">
            <v>NÃO PADRÃO</v>
          </cell>
          <cell r="H546" t="str">
            <v>NÃO PADRÃO</v>
          </cell>
          <cell r="I546" t="str">
            <v>NÃO</v>
          </cell>
          <cell r="J546">
            <v>0</v>
          </cell>
          <cell r="K546">
            <v>210</v>
          </cell>
        </row>
        <row r="547">
          <cell r="A547">
            <v>396471</v>
          </cell>
          <cell r="B547">
            <v>527</v>
          </cell>
          <cell r="C547">
            <v>396471</v>
          </cell>
          <cell r="D547">
            <v>3924</v>
          </cell>
          <cell r="E547" t="str">
            <v xml:space="preserve">FENOTEROL BROMIDRATO SOL PARA NEBULIZACAO 5MG/ML 20ML                                     </v>
          </cell>
          <cell r="F547" t="str">
            <v>FR 20ML</v>
          </cell>
          <cell r="G547" t="str">
            <v>USO GERAL 4</v>
          </cell>
          <cell r="H547" t="str">
            <v>COMPRA REGULAR</v>
          </cell>
          <cell r="I547" t="str">
            <v>NÃO</v>
          </cell>
          <cell r="J547">
            <v>120</v>
          </cell>
          <cell r="K547">
            <v>0</v>
          </cell>
        </row>
        <row r="548">
          <cell r="A548" t="str">
            <v>-</v>
          </cell>
          <cell r="B548">
            <v>55</v>
          </cell>
          <cell r="C548">
            <v>299317</v>
          </cell>
          <cell r="D548" t="str">
            <v>-</v>
          </cell>
          <cell r="E548" t="str">
            <v xml:space="preserve">FENTANILA + DROPERIDOL 2ML                                                                </v>
          </cell>
          <cell r="F548" t="str">
            <v>AMP 2ML</v>
          </cell>
          <cell r="G548" t="str">
            <v>NÃO PADRÃO</v>
          </cell>
          <cell r="H548" t="str">
            <v>NÃO PADRÃO</v>
          </cell>
          <cell r="I548" t="str">
            <v>NÃO</v>
          </cell>
          <cell r="J548">
            <v>0</v>
          </cell>
          <cell r="K548">
            <v>0</v>
          </cell>
        </row>
        <row r="549">
          <cell r="A549">
            <v>271950</v>
          </cell>
          <cell r="B549">
            <v>193</v>
          </cell>
          <cell r="C549" t="str">
            <v>271950.2</v>
          </cell>
          <cell r="D549">
            <v>7364</v>
          </cell>
          <cell r="E549" t="str">
            <v xml:space="preserve">FENTANILA 0,05MG/ML 5ML SOL INJET                                                         </v>
          </cell>
          <cell r="F549" t="str">
            <v>AMP 5ML</v>
          </cell>
          <cell r="G549" t="str">
            <v>CONTROLADOS 2</v>
          </cell>
          <cell r="H549" t="str">
            <v>COMPRA REGULAR</v>
          </cell>
          <cell r="I549">
            <v>271950</v>
          </cell>
          <cell r="J549">
            <v>800</v>
          </cell>
          <cell r="K549">
            <v>694.28571428571433</v>
          </cell>
        </row>
        <row r="550">
          <cell r="A550">
            <v>271950</v>
          </cell>
          <cell r="B550">
            <v>191</v>
          </cell>
          <cell r="C550" t="str">
            <v>271950.1</v>
          </cell>
          <cell r="D550">
            <v>7364</v>
          </cell>
          <cell r="E550" t="str">
            <v xml:space="preserve">FENTANILA CITRATO 0,05 MG/ML 10ML                                                         </v>
          </cell>
          <cell r="F550" t="str">
            <v>F/A 10ML</v>
          </cell>
          <cell r="G550" t="str">
            <v>CONTROLADOS 2</v>
          </cell>
          <cell r="H550" t="str">
            <v>COMPRA REGULAR</v>
          </cell>
          <cell r="I550">
            <v>271950</v>
          </cell>
          <cell r="J550">
            <v>1600</v>
          </cell>
          <cell r="K550">
            <v>1500.0833333333333</v>
          </cell>
        </row>
        <row r="551">
          <cell r="A551">
            <v>271950</v>
          </cell>
          <cell r="B551">
            <v>192</v>
          </cell>
          <cell r="C551" t="str">
            <v>271950.3</v>
          </cell>
          <cell r="D551">
            <v>7364</v>
          </cell>
          <cell r="E551" t="str">
            <v xml:space="preserve">FENTANILA CITRATO 0,05MG/ML 2ML                                                           </v>
          </cell>
          <cell r="F551" t="str">
            <v>AMP 2ML</v>
          </cell>
          <cell r="G551" t="str">
            <v>CONTROLADOS 2</v>
          </cell>
          <cell r="H551" t="str">
            <v>COMPRA REGULAR</v>
          </cell>
          <cell r="I551">
            <v>271950</v>
          </cell>
          <cell r="J551">
            <v>200</v>
          </cell>
          <cell r="K551">
            <v>212.5</v>
          </cell>
        </row>
        <row r="552">
          <cell r="A552" t="str">
            <v>-</v>
          </cell>
          <cell r="B552">
            <v>194</v>
          </cell>
          <cell r="C552">
            <v>271946</v>
          </cell>
          <cell r="D552" t="str">
            <v>-</v>
          </cell>
          <cell r="E552" t="str">
            <v xml:space="preserve">FENTANILA TRANSDERMICA 25MCG (ADESIVO)                                                    </v>
          </cell>
          <cell r="F552" t="str">
            <v>UNIDADE</v>
          </cell>
          <cell r="G552" t="str">
            <v>NÃO PADRÃO</v>
          </cell>
          <cell r="H552" t="str">
            <v>NÃO PADRÃO</v>
          </cell>
          <cell r="I552" t="str">
            <v>NÃO</v>
          </cell>
          <cell r="J552">
            <v>0</v>
          </cell>
          <cell r="K552">
            <v>0</v>
          </cell>
        </row>
        <row r="553">
          <cell r="A553">
            <v>271949</v>
          </cell>
          <cell r="B553">
            <v>195</v>
          </cell>
          <cell r="C553">
            <v>271949</v>
          </cell>
          <cell r="D553">
            <v>7364</v>
          </cell>
          <cell r="E553" t="str">
            <v xml:space="preserve">FENTANILA TRANSDERMICA 50MCG (ADESIVO)                                                    </v>
          </cell>
          <cell r="F553" t="str">
            <v>UNIDADE</v>
          </cell>
          <cell r="G553" t="str">
            <v>CONTROLADOS 2</v>
          </cell>
          <cell r="H553" t="str">
            <v>COMPRA REGULAR</v>
          </cell>
          <cell r="I553" t="str">
            <v>NÃO</v>
          </cell>
          <cell r="J553">
            <v>40</v>
          </cell>
          <cell r="K553">
            <v>7.5</v>
          </cell>
        </row>
        <row r="554">
          <cell r="A554" t="str">
            <v>-</v>
          </cell>
          <cell r="B554">
            <v>1797</v>
          </cell>
          <cell r="C554" t="str">
            <v>-</v>
          </cell>
          <cell r="D554" t="str">
            <v>-</v>
          </cell>
          <cell r="E554" t="str">
            <v xml:space="preserve">FENTOLAMINA 10 MG/ML 1ML AMPOLA     </v>
          </cell>
          <cell r="F554" t="str">
            <v>AMP 1ML</v>
          </cell>
          <cell r="G554" t="str">
            <v>NÃO PADRÃO</v>
          </cell>
          <cell r="H554" t="str">
            <v>NÃO PADRÃO</v>
          </cell>
          <cell r="I554" t="str">
            <v>NÃO</v>
          </cell>
          <cell r="J554">
            <v>0</v>
          </cell>
          <cell r="K554">
            <v>0</v>
          </cell>
        </row>
        <row r="555">
          <cell r="A555" t="str">
            <v>-</v>
          </cell>
          <cell r="B555">
            <v>1579</v>
          </cell>
          <cell r="C555" t="str">
            <v>-</v>
          </cell>
          <cell r="D555" t="str">
            <v>-</v>
          </cell>
          <cell r="E555" t="str">
            <v xml:space="preserve">FENTOLAMINA MESILATO 40 MG- COMPRIMIDO                                                    </v>
          </cell>
          <cell r="F555" t="str">
            <v>CP</v>
          </cell>
          <cell r="G555" t="str">
            <v>NÃO PADRÃO</v>
          </cell>
          <cell r="H555" t="str">
            <v>NÃO PADRÃO</v>
          </cell>
          <cell r="I555" t="str">
            <v>NÃO</v>
          </cell>
          <cell r="J555">
            <v>0</v>
          </cell>
          <cell r="K555">
            <v>0</v>
          </cell>
        </row>
        <row r="556">
          <cell r="A556">
            <v>394681</v>
          </cell>
          <cell r="B556">
            <v>1600</v>
          </cell>
          <cell r="C556">
            <v>225572</v>
          </cell>
          <cell r="D556" t="str">
            <v>-</v>
          </cell>
          <cell r="E556" t="str">
            <v>FIBRINOGÊNIO HUMANO 1G (CONCENTRADO DE FATOR DE COAGULAÇÃO I)</v>
          </cell>
          <cell r="F556" t="str">
            <v>SERINGA</v>
          </cell>
          <cell r="G556" t="str">
            <v>SOB DEMANDA</v>
          </cell>
          <cell r="H556" t="str">
            <v>NÃO PADRÃO</v>
          </cell>
          <cell r="I556" t="str">
            <v>NÃO</v>
          </cell>
          <cell r="J556">
            <v>0</v>
          </cell>
          <cell r="K556">
            <v>0</v>
          </cell>
        </row>
        <row r="557">
          <cell r="A557">
            <v>268118</v>
          </cell>
          <cell r="B557">
            <v>1652</v>
          </cell>
          <cell r="C557">
            <v>268118</v>
          </cell>
          <cell r="D557">
            <v>7427</v>
          </cell>
          <cell r="E557" t="str">
            <v xml:space="preserve">FILGRASTIM 300MCG SOL. INJ. SERINGA PREENCHIDA    </v>
          </cell>
          <cell r="F557" t="str">
            <v>SERINGA</v>
          </cell>
          <cell r="G557" t="str">
            <v>ONCOLÓGICO 2</v>
          </cell>
          <cell r="H557" t="str">
            <v>COMPRA REGULAR</v>
          </cell>
          <cell r="I557">
            <v>268118</v>
          </cell>
          <cell r="J557">
            <v>270</v>
          </cell>
          <cell r="K557">
            <v>89.545454545454547</v>
          </cell>
        </row>
        <row r="558">
          <cell r="A558">
            <v>300412</v>
          </cell>
          <cell r="B558">
            <v>326</v>
          </cell>
          <cell r="C558">
            <v>300412</v>
          </cell>
          <cell r="D558">
            <v>7427</v>
          </cell>
          <cell r="E558" t="str">
            <v xml:space="preserve">FILGRASTIMA 300MG/ML 1ML                                                                  </v>
          </cell>
          <cell r="F558" t="str">
            <v>F/A 1ML</v>
          </cell>
          <cell r="G558" t="str">
            <v>ONCOLÓGICO 2**</v>
          </cell>
          <cell r="H558" t="str">
            <v>NÃO PADRÃO</v>
          </cell>
          <cell r="I558" t="str">
            <v>NÃO</v>
          </cell>
          <cell r="J558">
            <v>0</v>
          </cell>
          <cell r="K558">
            <v>74</v>
          </cell>
        </row>
        <row r="559">
          <cell r="A559" t="str">
            <v>-</v>
          </cell>
          <cell r="B559">
            <v>900</v>
          </cell>
          <cell r="C559" t="str">
            <v>-</v>
          </cell>
          <cell r="D559" t="str">
            <v>-</v>
          </cell>
          <cell r="E559" t="str">
            <v xml:space="preserve">FITA REAGENTE P/GLICOSE NO SANGUE                                                         </v>
          </cell>
          <cell r="F559" t="str">
            <v>FITA</v>
          </cell>
          <cell r="G559" t="str">
            <v>NÃO PADRÃO</v>
          </cell>
          <cell r="H559" t="str">
            <v>NÃO PADRÃO</v>
          </cell>
          <cell r="I559" t="str">
            <v>NÃO</v>
          </cell>
          <cell r="J559">
            <v>0</v>
          </cell>
          <cell r="K559">
            <v>0</v>
          </cell>
        </row>
        <row r="560">
          <cell r="A560" t="str">
            <v>-</v>
          </cell>
          <cell r="B560">
            <v>1038</v>
          </cell>
          <cell r="C560" t="str">
            <v>337958.1</v>
          </cell>
          <cell r="D560" t="str">
            <v>-</v>
          </cell>
          <cell r="E560" t="str">
            <v xml:space="preserve">FITA TESTE DE ACIDO PERACETICO (FITA)                                                     </v>
          </cell>
          <cell r="F560" t="str">
            <v>FR</v>
          </cell>
          <cell r="G560" t="str">
            <v>SANEANTES E QUÍMICOS</v>
          </cell>
          <cell r="H560" t="str">
            <v>DOAÇÃO</v>
          </cell>
          <cell r="I560" t="str">
            <v>NÃO</v>
          </cell>
          <cell r="J560">
            <v>1</v>
          </cell>
          <cell r="K560">
            <v>5</v>
          </cell>
        </row>
        <row r="561">
          <cell r="A561" t="str">
            <v>-</v>
          </cell>
          <cell r="B561">
            <v>1329</v>
          </cell>
          <cell r="C561" t="str">
            <v>-</v>
          </cell>
          <cell r="D561" t="str">
            <v>-</v>
          </cell>
          <cell r="E561" t="str">
            <v xml:space="preserve">FITOMENADIONA EV 10MG AMPOLA 1ML                                                          </v>
          </cell>
          <cell r="F561" t="str">
            <v>AMP 1ML</v>
          </cell>
          <cell r="G561" t="str">
            <v>NÃO PADRÃO</v>
          </cell>
          <cell r="H561" t="str">
            <v>NÃO PADRÃO</v>
          </cell>
          <cell r="I561" t="str">
            <v>NÃO</v>
          </cell>
          <cell r="J561">
            <v>0</v>
          </cell>
          <cell r="K561">
            <v>0</v>
          </cell>
        </row>
        <row r="562">
          <cell r="A562">
            <v>267661</v>
          </cell>
          <cell r="B562">
            <v>42</v>
          </cell>
          <cell r="C562">
            <v>267661</v>
          </cell>
          <cell r="D562" t="str">
            <v>-</v>
          </cell>
          <cell r="E562" t="str">
            <v xml:space="preserve">FLUCONAZOL 100MG                                                                          </v>
          </cell>
          <cell r="F562" t="str">
            <v>CÁPSULA</v>
          </cell>
          <cell r="G562" t="str">
            <v>ANTIMICROBIANOS 2**</v>
          </cell>
          <cell r="H562" t="str">
            <v>NÃO PADRÃO</v>
          </cell>
          <cell r="I562" t="str">
            <v>NÃO</v>
          </cell>
          <cell r="J562">
            <v>0</v>
          </cell>
          <cell r="K562">
            <v>0</v>
          </cell>
        </row>
        <row r="563">
          <cell r="A563">
            <v>267662</v>
          </cell>
          <cell r="B563">
            <v>1043</v>
          </cell>
          <cell r="C563">
            <v>267662</v>
          </cell>
          <cell r="D563">
            <v>7644</v>
          </cell>
          <cell r="E563" t="str">
            <v>FLUCONAZOL 150MG</v>
          </cell>
          <cell r="F563" t="str">
            <v>CÁPSULA</v>
          </cell>
          <cell r="G563" t="str">
            <v>ANTIMICROBIANOS 2</v>
          </cell>
          <cell r="H563" t="str">
            <v>COMPRA REGULAR</v>
          </cell>
          <cell r="I563">
            <v>267662</v>
          </cell>
          <cell r="J563">
            <v>720</v>
          </cell>
          <cell r="K563">
            <v>227.27272727272728</v>
          </cell>
        </row>
        <row r="564">
          <cell r="A564">
            <v>271116</v>
          </cell>
          <cell r="B564">
            <v>43</v>
          </cell>
          <cell r="C564">
            <v>271116</v>
          </cell>
          <cell r="D564">
            <v>7644</v>
          </cell>
          <cell r="E564" t="str">
            <v xml:space="preserve">FLUCONAZOL 2MG/ML 100ML SOL INJET                                                         </v>
          </cell>
          <cell r="F564" t="str">
            <v>BOLSA 100ML</v>
          </cell>
          <cell r="G564" t="str">
            <v>ANTIMICROBIANOS 2</v>
          </cell>
          <cell r="H564" t="str">
            <v>COMPRA REGULAR</v>
          </cell>
          <cell r="I564">
            <v>271116</v>
          </cell>
          <cell r="J564">
            <v>200</v>
          </cell>
          <cell r="K564">
            <v>139.5</v>
          </cell>
        </row>
        <row r="565">
          <cell r="A565">
            <v>268509</v>
          </cell>
          <cell r="B565">
            <v>325</v>
          </cell>
          <cell r="C565">
            <v>268509</v>
          </cell>
          <cell r="D565">
            <v>7645</v>
          </cell>
          <cell r="E565" t="str">
            <v xml:space="preserve">FLUDARABINA FOSFATO 50MG                                                                  </v>
          </cell>
          <cell r="F565" t="str">
            <v>F/A</v>
          </cell>
          <cell r="G565" t="str">
            <v>ONCOLÓGICO 2</v>
          </cell>
          <cell r="H565" t="str">
            <v>COMPRA REGULAR</v>
          </cell>
          <cell r="I565" t="str">
            <v>NÃO</v>
          </cell>
          <cell r="J565">
            <v>4</v>
          </cell>
          <cell r="K565">
            <v>1.5</v>
          </cell>
        </row>
        <row r="566">
          <cell r="A566" t="str">
            <v>-</v>
          </cell>
          <cell r="B566">
            <v>1137</v>
          </cell>
          <cell r="C566" t="str">
            <v>-</v>
          </cell>
          <cell r="D566" t="str">
            <v>-</v>
          </cell>
          <cell r="E566" t="str">
            <v xml:space="preserve">FLUDROCORTISONA ACETATO 0,1MG (COMPRIMIDO)                              </v>
          </cell>
          <cell r="F566" t="str">
            <v>CP</v>
          </cell>
          <cell r="G566" t="str">
            <v>NÃO PADRÃO</v>
          </cell>
          <cell r="H566" t="str">
            <v>NÃO PADRÃO</v>
          </cell>
          <cell r="I566" t="str">
            <v>NÃO</v>
          </cell>
          <cell r="J566">
            <v>0</v>
          </cell>
          <cell r="K566">
            <v>100</v>
          </cell>
        </row>
        <row r="567">
          <cell r="A567">
            <v>268510</v>
          </cell>
          <cell r="B567">
            <v>196</v>
          </cell>
          <cell r="C567">
            <v>268510</v>
          </cell>
          <cell r="D567">
            <v>7653</v>
          </cell>
          <cell r="E567" t="str">
            <v xml:space="preserve">FLUMAZENIL 0,1MG/ML 5ML                                                                   </v>
          </cell>
          <cell r="F567" t="str">
            <v>AMP 5ML</v>
          </cell>
          <cell r="G567" t="str">
            <v>CONTROLADOS 2</v>
          </cell>
          <cell r="H567" t="str">
            <v>COMPRA REGULAR</v>
          </cell>
          <cell r="I567">
            <v>268510</v>
          </cell>
          <cell r="J567">
            <v>200</v>
          </cell>
          <cell r="K567">
            <v>93.375</v>
          </cell>
        </row>
        <row r="568">
          <cell r="A568" t="str">
            <v>-</v>
          </cell>
          <cell r="B568">
            <v>1024</v>
          </cell>
          <cell r="C568" t="str">
            <v>-</v>
          </cell>
          <cell r="D568" t="str">
            <v>-</v>
          </cell>
          <cell r="E568" t="str">
            <v xml:space="preserve">FLUNITRAZEPAM 1MG COMPRIMIDO                                                              </v>
          </cell>
          <cell r="F568" t="str">
            <v>CP</v>
          </cell>
          <cell r="G568" t="str">
            <v>NÃO PADRÃO</v>
          </cell>
          <cell r="H568" t="str">
            <v>NÃO PADRÃO</v>
          </cell>
          <cell r="I568" t="str">
            <v>NÃO</v>
          </cell>
          <cell r="J568">
            <v>0</v>
          </cell>
          <cell r="K568">
            <v>0</v>
          </cell>
        </row>
        <row r="569">
          <cell r="A569">
            <v>270229</v>
          </cell>
          <cell r="B569">
            <v>528</v>
          </cell>
          <cell r="C569">
            <v>270229</v>
          </cell>
          <cell r="D569">
            <v>12343</v>
          </cell>
          <cell r="E569" t="str">
            <v>FLUOCINOLONA + POLIMIXINA B + NEOMICINA + LIDOCAINA + ACIDO CITRICO + PROPILENOGLICOL SOLU</v>
          </cell>
          <cell r="F569" t="str">
            <v>FR</v>
          </cell>
          <cell r="G569" t="str">
            <v>USO GERAL 4</v>
          </cell>
          <cell r="H569" t="str">
            <v>ESTOQUE MÍNIMO</v>
          </cell>
          <cell r="I569" t="str">
            <v>NÃO</v>
          </cell>
          <cell r="J569">
            <v>0</v>
          </cell>
          <cell r="K569">
            <v>14</v>
          </cell>
        </row>
        <row r="570">
          <cell r="A570">
            <v>270229</v>
          </cell>
          <cell r="B570">
            <v>1887</v>
          </cell>
          <cell r="C570" t="str">
            <v>-</v>
          </cell>
          <cell r="D570" t="str">
            <v>-</v>
          </cell>
          <cell r="E570" t="str">
            <v>FLUOCINOLONA 0,25MG + POLIMIXINA B 10.000UI + NEOMICINA 3,5MG + LIDOCAINA 20MG SOLUCAO OTO</v>
          </cell>
          <cell r="F570" t="str">
            <v>FR</v>
          </cell>
          <cell r="G570" t="str">
            <v>USO GERAL 4**</v>
          </cell>
          <cell r="H570" t="str">
            <v>NÃO PADRÃO</v>
          </cell>
          <cell r="I570" t="str">
            <v>NÃO</v>
          </cell>
          <cell r="J570">
            <v>0</v>
          </cell>
          <cell r="K570">
            <v>0</v>
          </cell>
        </row>
        <row r="571">
          <cell r="A571">
            <v>272944</v>
          </cell>
          <cell r="B571">
            <v>1997</v>
          </cell>
          <cell r="C571" t="str">
            <v>272944.1</v>
          </cell>
          <cell r="D571" t="str">
            <v>-</v>
          </cell>
          <cell r="E571" t="str">
            <v xml:space="preserve">FLUORESCEINA 1% - 5 ML    </v>
          </cell>
          <cell r="F571" t="str">
            <v>FR</v>
          </cell>
          <cell r="G571" t="str">
            <v>OFTALMOLÓGICOS**</v>
          </cell>
          <cell r="H571" t="str">
            <v>NÃO PADRÃO</v>
          </cell>
          <cell r="I571" t="str">
            <v>NÃO</v>
          </cell>
          <cell r="J571">
            <v>0</v>
          </cell>
          <cell r="K571">
            <v>0</v>
          </cell>
        </row>
        <row r="572">
          <cell r="A572">
            <v>272949</v>
          </cell>
          <cell r="B572">
            <v>1138</v>
          </cell>
          <cell r="C572">
            <v>272949</v>
          </cell>
          <cell r="D572">
            <v>7660</v>
          </cell>
          <cell r="E572" t="str">
            <v xml:space="preserve">FLUORESCEINA 20% 20MG/ML AMPOLA 5ML SOL INJET                                             </v>
          </cell>
          <cell r="F572" t="str">
            <v>AMP 5ML</v>
          </cell>
          <cell r="G572" t="str">
            <v>OFTALMOLÓGICOS</v>
          </cell>
          <cell r="H572" t="str">
            <v>COMPRA REGULAR</v>
          </cell>
          <cell r="I572" t="str">
            <v>NÃO</v>
          </cell>
          <cell r="J572">
            <v>10</v>
          </cell>
          <cell r="K572">
            <v>10.5</v>
          </cell>
        </row>
        <row r="573">
          <cell r="A573">
            <v>272947</v>
          </cell>
          <cell r="B573">
            <v>1001</v>
          </cell>
          <cell r="C573" t="str">
            <v>-</v>
          </cell>
          <cell r="D573" t="str">
            <v>-</v>
          </cell>
          <cell r="E573" t="str">
            <v xml:space="preserve">FLUORESCEINA OFT 25% 3ML AMPOLA SOL INJET                                                 </v>
          </cell>
          <cell r="F573" t="str">
            <v>AMP 3ML</v>
          </cell>
          <cell r="G573" t="str">
            <v>OFTALMOLÓGICOS**</v>
          </cell>
          <cell r="H573" t="str">
            <v>NÃO PADRÃO</v>
          </cell>
          <cell r="I573" t="str">
            <v>NÃO</v>
          </cell>
          <cell r="J573">
            <v>0</v>
          </cell>
          <cell r="K573">
            <v>0</v>
          </cell>
        </row>
        <row r="574">
          <cell r="A574">
            <v>272944</v>
          </cell>
          <cell r="B574">
            <v>265</v>
          </cell>
          <cell r="C574">
            <v>272944</v>
          </cell>
          <cell r="D574">
            <v>7660</v>
          </cell>
          <cell r="E574" t="str">
            <v xml:space="preserve">FLUORESCEINA SOL OFT 1% 3ML                                                               </v>
          </cell>
          <cell r="F574" t="str">
            <v>FR 3ML</v>
          </cell>
          <cell r="G574" t="str">
            <v>OFTALMOLÓGICOS</v>
          </cell>
          <cell r="H574" t="str">
            <v>COMPRA REGULAR</v>
          </cell>
          <cell r="I574" t="str">
            <v>NÃO</v>
          </cell>
          <cell r="J574">
            <v>80</v>
          </cell>
          <cell r="K574">
            <v>31</v>
          </cell>
        </row>
        <row r="575">
          <cell r="A575">
            <v>272949</v>
          </cell>
          <cell r="B575">
            <v>264</v>
          </cell>
          <cell r="C575" t="str">
            <v>-</v>
          </cell>
          <cell r="D575" t="str">
            <v>-</v>
          </cell>
          <cell r="E575" t="str">
            <v xml:space="preserve">FLUORESCEINA SOL OFT 20% 5ML                                                              </v>
          </cell>
          <cell r="F575" t="str">
            <v>FR 5ML</v>
          </cell>
          <cell r="G575" t="str">
            <v>OFTALMOLÓGICOS**</v>
          </cell>
          <cell r="H575" t="str">
            <v>NÃO PADRÃO</v>
          </cell>
          <cell r="I575" t="str">
            <v>NÃO</v>
          </cell>
          <cell r="J575">
            <v>0</v>
          </cell>
          <cell r="K575">
            <v>0</v>
          </cell>
        </row>
        <row r="576">
          <cell r="A576" t="str">
            <v>-</v>
          </cell>
          <cell r="B576">
            <v>327</v>
          </cell>
          <cell r="C576" t="str">
            <v>-</v>
          </cell>
          <cell r="D576" t="str">
            <v>-</v>
          </cell>
          <cell r="E576" t="str">
            <v xml:space="preserve">FLUOROURACIL 25MG/ML 10ML                                                                 </v>
          </cell>
          <cell r="F576" t="str">
            <v>FR 10ML</v>
          </cell>
          <cell r="G576" t="str">
            <v>NÃO PADRÃO</v>
          </cell>
          <cell r="H576" t="str">
            <v>NÃO PADRÃO</v>
          </cell>
          <cell r="I576" t="str">
            <v>NÃO</v>
          </cell>
          <cell r="J576">
            <v>0</v>
          </cell>
          <cell r="K576">
            <v>0</v>
          </cell>
        </row>
        <row r="577">
          <cell r="A577" t="str">
            <v>-</v>
          </cell>
          <cell r="B577">
            <v>1589</v>
          </cell>
          <cell r="C577" t="str">
            <v>-</v>
          </cell>
          <cell r="D577" t="str">
            <v>-</v>
          </cell>
          <cell r="E577" t="str">
            <v xml:space="preserve">FLUOROURACIL 25MG/ML FRASCO 50ML                                                          </v>
          </cell>
          <cell r="F577" t="str">
            <v>F/A 10ML</v>
          </cell>
          <cell r="G577" t="str">
            <v>NÃO PADRÃO</v>
          </cell>
          <cell r="H577" t="str">
            <v>NÃO PADRÃO</v>
          </cell>
          <cell r="I577" t="str">
            <v>NÃO</v>
          </cell>
          <cell r="J577">
            <v>0</v>
          </cell>
          <cell r="K577">
            <v>0</v>
          </cell>
        </row>
        <row r="578">
          <cell r="A578">
            <v>268478</v>
          </cell>
          <cell r="B578">
            <v>1831</v>
          </cell>
          <cell r="C578" t="str">
            <v>268478.1</v>
          </cell>
          <cell r="D578">
            <v>14227</v>
          </cell>
          <cell r="E578" t="str">
            <v xml:space="preserve">FLUOROURACIL 50 MG/ML FR 50 ML                     </v>
          </cell>
          <cell r="F578" t="str">
            <v>F/A 50ML</v>
          </cell>
          <cell r="G578" t="str">
            <v>ONCOLÓGICO 2</v>
          </cell>
          <cell r="H578" t="str">
            <v>COMPRA REGULAR</v>
          </cell>
          <cell r="I578" t="str">
            <v>NÃO</v>
          </cell>
          <cell r="J578">
            <v>80</v>
          </cell>
          <cell r="K578">
            <v>52.333333333333336</v>
          </cell>
        </row>
        <row r="579">
          <cell r="A579" t="str">
            <v>-</v>
          </cell>
          <cell r="B579">
            <v>2073</v>
          </cell>
          <cell r="C579" t="str">
            <v>-</v>
          </cell>
          <cell r="D579" t="str">
            <v>-</v>
          </cell>
          <cell r="E579" t="str">
            <v xml:space="preserve">FLUOROURACIL 50MG/ML - 10ML     </v>
          </cell>
          <cell r="F579" t="str">
            <v>F/A 10ML</v>
          </cell>
          <cell r="G579" t="str">
            <v>ONCOLÓGICO 2**</v>
          </cell>
          <cell r="H579" t="str">
            <v>NÃO PADRÃO</v>
          </cell>
          <cell r="I579" t="str">
            <v>NÃO</v>
          </cell>
          <cell r="J579">
            <v>0</v>
          </cell>
          <cell r="K579">
            <v>0</v>
          </cell>
        </row>
        <row r="580">
          <cell r="A580" t="str">
            <v>-</v>
          </cell>
          <cell r="B580">
            <v>1687</v>
          </cell>
          <cell r="C580" t="str">
            <v>-</v>
          </cell>
          <cell r="D580" t="str">
            <v>-</v>
          </cell>
          <cell r="E580" t="str">
            <v xml:space="preserve">FLUOROURACIL 50MG/ML 5ML                                                                  </v>
          </cell>
          <cell r="F580" t="str">
            <v>F/A</v>
          </cell>
          <cell r="G580" t="str">
            <v>NÃO PADRÃO</v>
          </cell>
          <cell r="H580" t="str">
            <v>NÃO PADRÃO</v>
          </cell>
          <cell r="I580" t="str">
            <v>NÃO</v>
          </cell>
          <cell r="J580">
            <v>0</v>
          </cell>
          <cell r="K580">
            <v>0</v>
          </cell>
        </row>
        <row r="581">
          <cell r="A581">
            <v>268478</v>
          </cell>
          <cell r="B581">
            <v>1196</v>
          </cell>
          <cell r="C581">
            <v>268478</v>
          </cell>
          <cell r="D581" t="str">
            <v>-</v>
          </cell>
          <cell r="E581" t="str">
            <v xml:space="preserve">FLUOROURACIL 50MG/ML F/A 10 ML SOL INJET                                                  </v>
          </cell>
          <cell r="F581" t="str">
            <v>F/A 10ML</v>
          </cell>
          <cell r="G581" t="str">
            <v>ONCOLÓGICO 2**</v>
          </cell>
          <cell r="H581" t="str">
            <v>NÃO PADRÃO</v>
          </cell>
          <cell r="I581" t="str">
            <v>NÃO</v>
          </cell>
          <cell r="J581">
            <v>0</v>
          </cell>
          <cell r="K581">
            <v>40</v>
          </cell>
        </row>
        <row r="582">
          <cell r="A582" t="str">
            <v>-</v>
          </cell>
          <cell r="B582">
            <v>1862</v>
          </cell>
          <cell r="C582" t="str">
            <v>-</v>
          </cell>
          <cell r="D582" t="str">
            <v>-</v>
          </cell>
          <cell r="E582" t="str">
            <v>FLUOROURACILA SOLUCAO INJETAVEL P/USO 2500 MG/50 M</v>
          </cell>
          <cell r="F582" t="str">
            <v>F/A 50ML</v>
          </cell>
          <cell r="G582" t="str">
            <v>NÃO PADRÃO</v>
          </cell>
          <cell r="H582" t="str">
            <v>NÃO PADRÃO</v>
          </cell>
          <cell r="I582" t="str">
            <v>NÃO</v>
          </cell>
          <cell r="J582">
            <v>0</v>
          </cell>
          <cell r="K582">
            <v>0</v>
          </cell>
        </row>
        <row r="583">
          <cell r="A583">
            <v>273009</v>
          </cell>
          <cell r="B583">
            <v>197</v>
          </cell>
          <cell r="C583" t="str">
            <v>273009.1</v>
          </cell>
          <cell r="D583">
            <v>7667</v>
          </cell>
          <cell r="E583" t="str">
            <v xml:space="preserve">FLUOXETINA 20MG                                                                           </v>
          </cell>
          <cell r="F583" t="str">
            <v>CP</v>
          </cell>
          <cell r="G583" t="str">
            <v>CONTROLADOS 2</v>
          </cell>
          <cell r="H583" t="str">
            <v>COMPRA REGULAR</v>
          </cell>
          <cell r="I583">
            <v>273009</v>
          </cell>
          <cell r="J583">
            <v>240</v>
          </cell>
          <cell r="K583">
            <v>382.4</v>
          </cell>
        </row>
        <row r="584">
          <cell r="A584" t="str">
            <v>-</v>
          </cell>
          <cell r="B584">
            <v>266</v>
          </cell>
          <cell r="C584" t="str">
            <v>-</v>
          </cell>
          <cell r="D584" t="str">
            <v>-</v>
          </cell>
          <cell r="E584" t="str">
            <v xml:space="preserve">FLURBIPROFENO COLIRIO 0,3MG/ML 5ML                                                        </v>
          </cell>
          <cell r="F584" t="str">
            <v>FR 5ML</v>
          </cell>
          <cell r="G584" t="str">
            <v>NÃO PADRÃO</v>
          </cell>
          <cell r="H584" t="str">
            <v>NÃO PADRÃO</v>
          </cell>
          <cell r="I584" t="str">
            <v>NÃO</v>
          </cell>
          <cell r="J584">
            <v>0</v>
          </cell>
          <cell r="K584">
            <v>0</v>
          </cell>
        </row>
        <row r="585">
          <cell r="A585" t="str">
            <v>-</v>
          </cell>
          <cell r="B585">
            <v>328</v>
          </cell>
          <cell r="C585" t="str">
            <v>-</v>
          </cell>
          <cell r="D585" t="str">
            <v>-</v>
          </cell>
          <cell r="E585" t="str">
            <v xml:space="preserve">FLUTAMIDA 250MG                                                                           </v>
          </cell>
          <cell r="F585" t="str">
            <v>CP</v>
          </cell>
          <cell r="G585" t="str">
            <v>NÃO PADRÃO</v>
          </cell>
          <cell r="H585" t="str">
            <v>NÃO PADRÃO</v>
          </cell>
          <cell r="I585" t="str">
            <v>NÃO</v>
          </cell>
          <cell r="J585">
            <v>0</v>
          </cell>
          <cell r="K585">
            <v>0</v>
          </cell>
        </row>
        <row r="586">
          <cell r="A586">
            <v>309042</v>
          </cell>
          <cell r="B586">
            <v>1002</v>
          </cell>
          <cell r="C586">
            <v>309042</v>
          </cell>
          <cell r="D586">
            <v>1930</v>
          </cell>
          <cell r="E586" t="str">
            <v xml:space="preserve">FOLINATO DE CALCIO 50MG F/A                                                               </v>
          </cell>
          <cell r="F586" t="str">
            <v>F/A</v>
          </cell>
          <cell r="G586" t="str">
            <v>ONCOLÓGICO 2</v>
          </cell>
          <cell r="H586" t="str">
            <v>COMPRA REGULAR</v>
          </cell>
          <cell r="I586" t="str">
            <v>NÃO</v>
          </cell>
          <cell r="J586">
            <v>1200</v>
          </cell>
          <cell r="K586">
            <v>326.41666666666669</v>
          </cell>
        </row>
        <row r="587">
          <cell r="A587" t="str">
            <v>-</v>
          </cell>
          <cell r="B587">
            <v>1497</v>
          </cell>
          <cell r="C587" t="str">
            <v>-</v>
          </cell>
          <cell r="D587" t="str">
            <v>-</v>
          </cell>
          <cell r="E587" t="str">
            <v xml:space="preserve">FORMAILDEIDO TAMPONADO 10%- 1000ML                                                        </v>
          </cell>
          <cell r="F587" t="str">
            <v>FR 1000ML</v>
          </cell>
          <cell r="G587" t="str">
            <v>NÃO PADRÃO</v>
          </cell>
          <cell r="H587" t="str">
            <v>NÃO PADRÃO</v>
          </cell>
          <cell r="I587" t="str">
            <v>NÃO</v>
          </cell>
          <cell r="J587">
            <v>0</v>
          </cell>
          <cell r="K587">
            <v>0</v>
          </cell>
        </row>
        <row r="588">
          <cell r="A588">
            <v>380946</v>
          </cell>
          <cell r="B588">
            <v>116</v>
          </cell>
          <cell r="C588">
            <v>380946</v>
          </cell>
          <cell r="D588">
            <v>7739</v>
          </cell>
          <cell r="E588" t="str">
            <v xml:space="preserve">FORMALDEIDO P.A 37,50 1000ML      FRASCO                                                        </v>
          </cell>
          <cell r="F588" t="str">
            <v>LT 1000ML</v>
          </cell>
          <cell r="G588" t="str">
            <v>SANEANTES E QUÍMICOS</v>
          </cell>
          <cell r="H588" t="str">
            <v>COMPRA REGULAR</v>
          </cell>
          <cell r="I588" t="str">
            <v>NÃO</v>
          </cell>
          <cell r="J588">
            <v>11</v>
          </cell>
          <cell r="K588">
            <v>9.1999999999999993</v>
          </cell>
        </row>
        <row r="589">
          <cell r="A589" t="str">
            <v>-</v>
          </cell>
          <cell r="B589">
            <v>1508</v>
          </cell>
          <cell r="C589" t="str">
            <v>-</v>
          </cell>
          <cell r="D589" t="str">
            <v>-</v>
          </cell>
          <cell r="E589" t="str">
            <v xml:space="preserve">FORMALDEIDO P.A 37,50 5000ML </v>
          </cell>
          <cell r="F589" t="str">
            <v>GL</v>
          </cell>
          <cell r="G589" t="str">
            <v>NÃO PADRÃO</v>
          </cell>
          <cell r="H589" t="str">
            <v>NÃO PADRÃO</v>
          </cell>
          <cell r="I589" t="str">
            <v>NÃO</v>
          </cell>
          <cell r="J589">
            <v>0</v>
          </cell>
          <cell r="K589">
            <v>0</v>
          </cell>
        </row>
        <row r="590">
          <cell r="A590">
            <v>309094</v>
          </cell>
          <cell r="B590">
            <v>911</v>
          </cell>
          <cell r="C590">
            <v>309094</v>
          </cell>
          <cell r="D590">
            <v>15643</v>
          </cell>
          <cell r="E590" t="str">
            <v xml:space="preserve">FORMOTEROL + BUDESONIDA PO PARA INALACAO 12 MCG + 400 MG 60DOSES                          </v>
          </cell>
          <cell r="F590" t="str">
            <v>FR 60 DOSES</v>
          </cell>
          <cell r="G590" t="str">
            <v>USO GERAL 4</v>
          </cell>
          <cell r="H590" t="str">
            <v>COMPRA REGULAR</v>
          </cell>
          <cell r="I590" t="str">
            <v>NÃO</v>
          </cell>
          <cell r="J590">
            <v>40</v>
          </cell>
          <cell r="K590">
            <v>25.666666666666668</v>
          </cell>
        </row>
        <row r="591">
          <cell r="A591" t="str">
            <v>-</v>
          </cell>
          <cell r="B591">
            <v>531</v>
          </cell>
          <cell r="C591" t="str">
            <v>-</v>
          </cell>
          <cell r="D591" t="str">
            <v>-</v>
          </cell>
          <cell r="E591" t="str">
            <v xml:space="preserve">FORMOTEROL FUMARATO INALANTE 12MCG C/ INALADOR                                            </v>
          </cell>
          <cell r="F591" t="str">
            <v>FR</v>
          </cell>
          <cell r="G591" t="str">
            <v>NÃO PADRÃO</v>
          </cell>
          <cell r="H591" t="str">
            <v>NÃO PADRÃO</v>
          </cell>
          <cell r="I591" t="str">
            <v>NÃO</v>
          </cell>
          <cell r="J591">
            <v>0</v>
          </cell>
          <cell r="K591">
            <v>0</v>
          </cell>
        </row>
        <row r="592">
          <cell r="A592" t="str">
            <v>-</v>
          </cell>
          <cell r="B592">
            <v>529</v>
          </cell>
          <cell r="C592" t="str">
            <v>-</v>
          </cell>
          <cell r="D592" t="str">
            <v>-</v>
          </cell>
          <cell r="E592" t="str">
            <v>FORMOTEROL/BUDESONIDA CAPSULAS INALATORIAS 12MCG+4</v>
          </cell>
          <cell r="F592" t="str">
            <v>CÁPSULA</v>
          </cell>
          <cell r="G592" t="str">
            <v>NÃO PADRÃO</v>
          </cell>
          <cell r="H592" t="str">
            <v>NÃO PADRÃO</v>
          </cell>
          <cell r="I592" t="str">
            <v>NÃO</v>
          </cell>
          <cell r="J592">
            <v>0</v>
          </cell>
          <cell r="K592">
            <v>0</v>
          </cell>
        </row>
        <row r="593">
          <cell r="A593">
            <v>309095</v>
          </cell>
          <cell r="B593">
            <v>530</v>
          </cell>
          <cell r="C593">
            <v>309095</v>
          </cell>
          <cell r="D593">
            <v>15643</v>
          </cell>
          <cell r="E593" t="str">
            <v xml:space="preserve">FORMOTEROL/BUDESONIDA PO PARA INALACAO 6MCG+200MCG 60 DOSES                               </v>
          </cell>
          <cell r="F593" t="str">
            <v>FR 60 DOSES</v>
          </cell>
          <cell r="G593" t="str">
            <v>USO GERAL 4</v>
          </cell>
          <cell r="H593" t="str">
            <v>COMPRA REGULAR</v>
          </cell>
          <cell r="I593" t="str">
            <v>NÃO</v>
          </cell>
          <cell r="J593">
            <v>40</v>
          </cell>
          <cell r="K593">
            <v>0</v>
          </cell>
        </row>
        <row r="594">
          <cell r="A594" t="str">
            <v>-</v>
          </cell>
          <cell r="B594">
            <v>739</v>
          </cell>
          <cell r="C594" t="str">
            <v>-</v>
          </cell>
          <cell r="D594" t="str">
            <v>-</v>
          </cell>
          <cell r="E594" t="str">
            <v xml:space="preserve">FOSAMPRENAVIR 700 MG                                                                      </v>
          </cell>
          <cell r="F594" t="str">
            <v>CP</v>
          </cell>
          <cell r="G594" t="str">
            <v>NÃO PADRÃO</v>
          </cell>
          <cell r="H594" t="str">
            <v>NÃO PADRÃO</v>
          </cell>
          <cell r="I594" t="str">
            <v>NÃO</v>
          </cell>
          <cell r="J594">
            <v>0</v>
          </cell>
          <cell r="K594">
            <v>0</v>
          </cell>
        </row>
        <row r="595">
          <cell r="A595">
            <v>440396</v>
          </cell>
          <cell r="B595">
            <v>2070</v>
          </cell>
          <cell r="C595">
            <v>440396</v>
          </cell>
          <cell r="D595">
            <v>2272</v>
          </cell>
          <cell r="E595" t="str">
            <v>FOSAPREPITANTO DIGLUMINA 150MG</v>
          </cell>
          <cell r="F595" t="str">
            <v>F/A</v>
          </cell>
          <cell r="G595" t="str">
            <v>SOB DEMANDA - ONCO</v>
          </cell>
          <cell r="H595" t="str">
            <v>SOB DEMANDA</v>
          </cell>
          <cell r="I595" t="str">
            <v>NÃO</v>
          </cell>
          <cell r="J595">
            <v>0</v>
          </cell>
          <cell r="K595">
            <v>0</v>
          </cell>
        </row>
        <row r="596">
          <cell r="A596">
            <v>313689</v>
          </cell>
          <cell r="B596">
            <v>532</v>
          </cell>
          <cell r="C596">
            <v>313690</v>
          </cell>
          <cell r="D596">
            <v>18774</v>
          </cell>
          <cell r="E596" t="str">
            <v xml:space="preserve">FOSFATO DE POTASSIO 2MEQ/ML 10ML                                                          </v>
          </cell>
          <cell r="F596" t="str">
            <v>AMP 5ML</v>
          </cell>
          <cell r="G596" t="str">
            <v>USO GERAL 4</v>
          </cell>
          <cell r="H596" t="str">
            <v>COMPRA REGULAR</v>
          </cell>
          <cell r="I596">
            <v>313689</v>
          </cell>
          <cell r="J596">
            <v>200</v>
          </cell>
          <cell r="K596">
            <v>70</v>
          </cell>
        </row>
        <row r="597">
          <cell r="A597" t="str">
            <v>-</v>
          </cell>
          <cell r="B597">
            <v>813</v>
          </cell>
          <cell r="C597" t="str">
            <v>-</v>
          </cell>
          <cell r="D597" t="str">
            <v>-</v>
          </cell>
          <cell r="E597" t="str">
            <v xml:space="preserve">FOSFATO DE SODIO ENEMA(FOSFATO MONOBASICO 16G + FOSFATO DE  SODIO DIBASICO 16G)           </v>
          </cell>
          <cell r="F597" t="str">
            <v>FR 100ML</v>
          </cell>
          <cell r="G597" t="str">
            <v>NÃO PADRÃO</v>
          </cell>
          <cell r="H597" t="str">
            <v>NÃO PADRÃO</v>
          </cell>
          <cell r="I597" t="str">
            <v>NÃO</v>
          </cell>
          <cell r="J597">
            <v>0</v>
          </cell>
          <cell r="K597">
            <v>0</v>
          </cell>
        </row>
        <row r="598">
          <cell r="A598" t="str">
            <v>-</v>
          </cell>
          <cell r="B598">
            <v>1387</v>
          </cell>
          <cell r="C598" t="str">
            <v>-</v>
          </cell>
          <cell r="D598" t="str">
            <v>-</v>
          </cell>
          <cell r="E598" t="str">
            <v xml:space="preserve">FOSFOMICINA TROMETAMOL 3G                                                                 </v>
          </cell>
          <cell r="F598" t="str">
            <v>ENV</v>
          </cell>
          <cell r="G598" t="str">
            <v>NÃO PADRÃO</v>
          </cell>
          <cell r="H598" t="str">
            <v>NÃO PADRÃO</v>
          </cell>
          <cell r="I598" t="str">
            <v>NÃO</v>
          </cell>
          <cell r="J598">
            <v>0</v>
          </cell>
          <cell r="K598">
            <v>0</v>
          </cell>
        </row>
        <row r="599">
          <cell r="A599">
            <v>448707</v>
          </cell>
          <cell r="B599">
            <v>329</v>
          </cell>
          <cell r="C599">
            <v>334712</v>
          </cell>
          <cell r="D599">
            <v>17918</v>
          </cell>
          <cell r="E599" t="str">
            <v xml:space="preserve">FULVESTRANTO 250MG SERINGA                                                                </v>
          </cell>
          <cell r="F599" t="str">
            <v>SERINGA</v>
          </cell>
          <cell r="G599" t="str">
            <v>ONCOLÓGICO 2</v>
          </cell>
          <cell r="H599" t="str">
            <v>COMPRA REGULAR</v>
          </cell>
          <cell r="I599" t="str">
            <v>NÃO</v>
          </cell>
          <cell r="J599">
            <v>10</v>
          </cell>
          <cell r="K599">
            <v>33.333333333333336</v>
          </cell>
        </row>
        <row r="600">
          <cell r="A600" t="str">
            <v>-</v>
          </cell>
          <cell r="B600">
            <v>1787</v>
          </cell>
          <cell r="C600" t="str">
            <v>-</v>
          </cell>
          <cell r="D600" t="str">
            <v>-</v>
          </cell>
          <cell r="E600" t="str">
            <v xml:space="preserve">FUMARATO DE TENOFOVIR DESOPROXILA 300 + LAMIV     </v>
          </cell>
          <cell r="F600" t="str">
            <v>CP</v>
          </cell>
          <cell r="G600" t="str">
            <v>HIV</v>
          </cell>
          <cell r="H600" t="str">
            <v>REPASSE SES</v>
          </cell>
          <cell r="I600" t="str">
            <v>NÃO</v>
          </cell>
          <cell r="J600">
            <v>0</v>
          </cell>
          <cell r="K600">
            <v>1772.5</v>
          </cell>
        </row>
        <row r="601">
          <cell r="A601" t="str">
            <v>-</v>
          </cell>
          <cell r="B601">
            <v>770</v>
          </cell>
          <cell r="C601" t="str">
            <v>-</v>
          </cell>
          <cell r="D601" t="str">
            <v>-</v>
          </cell>
          <cell r="E601" t="str">
            <v xml:space="preserve">FUMARATO DE TENOFOVIR DISOPROXIL 300 MG                                                   </v>
          </cell>
          <cell r="F601" t="str">
            <v>CP</v>
          </cell>
          <cell r="G601" t="str">
            <v>NÃO PADRÃO</v>
          </cell>
          <cell r="H601" t="str">
            <v>NÃO PADRÃO</v>
          </cell>
          <cell r="I601" t="str">
            <v>NÃO</v>
          </cell>
          <cell r="J601">
            <v>0</v>
          </cell>
          <cell r="K601">
            <v>0</v>
          </cell>
        </row>
        <row r="602">
          <cell r="A602">
            <v>267666</v>
          </cell>
          <cell r="B602">
            <v>537</v>
          </cell>
          <cell r="C602">
            <v>267666</v>
          </cell>
          <cell r="D602">
            <v>7878</v>
          </cell>
          <cell r="E602" t="str">
            <v xml:space="preserve">FUROSEMIDA 10MG/ML 2ML                                                                    </v>
          </cell>
          <cell r="F602" t="str">
            <v>AMP 2ML</v>
          </cell>
          <cell r="G602" t="str">
            <v>USO GERAL 4</v>
          </cell>
          <cell r="H602" t="str">
            <v>COMPRA REGULAR</v>
          </cell>
          <cell r="I602">
            <v>267666</v>
          </cell>
          <cell r="J602">
            <v>1200</v>
          </cell>
          <cell r="K602">
            <v>718.18181818181813</v>
          </cell>
        </row>
        <row r="603">
          <cell r="A603">
            <v>267663</v>
          </cell>
          <cell r="B603">
            <v>536</v>
          </cell>
          <cell r="C603">
            <v>267663</v>
          </cell>
          <cell r="D603">
            <v>7878</v>
          </cell>
          <cell r="E603" t="str">
            <v xml:space="preserve">FUROSEMIDA 40MG                                                                           </v>
          </cell>
          <cell r="F603" t="str">
            <v>CP</v>
          </cell>
          <cell r="G603" t="str">
            <v>USO GERAL 4</v>
          </cell>
          <cell r="H603" t="str">
            <v>COMPRA REGULAR</v>
          </cell>
          <cell r="I603">
            <v>267663</v>
          </cell>
          <cell r="J603">
            <v>600</v>
          </cell>
          <cell r="K603">
            <v>571.42857142857144</v>
          </cell>
        </row>
        <row r="604">
          <cell r="A604" t="str">
            <v>-</v>
          </cell>
          <cell r="B604">
            <v>1686</v>
          </cell>
          <cell r="C604" t="str">
            <v>-</v>
          </cell>
          <cell r="D604" t="str">
            <v>-</v>
          </cell>
          <cell r="E604" t="str">
            <v xml:space="preserve">FUROSEMIDA 5MG/ML FRASCO 50ML SUSPENSAO ORAL-FORMULACAO MANIPULADA                        </v>
          </cell>
          <cell r="F604" t="str">
            <v>FR</v>
          </cell>
          <cell r="G604" t="str">
            <v>NÃO PADRÃO</v>
          </cell>
          <cell r="H604" t="str">
            <v>NÃO PADRÃO</v>
          </cell>
          <cell r="I604" t="str">
            <v>NÃO</v>
          </cell>
          <cell r="J604">
            <v>0</v>
          </cell>
          <cell r="K604">
            <v>0</v>
          </cell>
        </row>
        <row r="605">
          <cell r="A605">
            <v>268107</v>
          </cell>
          <cell r="B605">
            <v>199</v>
          </cell>
          <cell r="C605">
            <v>268107</v>
          </cell>
          <cell r="D605">
            <v>7890</v>
          </cell>
          <cell r="E605" t="str">
            <v xml:space="preserve">GABAPENTINA 300MG                                                                         </v>
          </cell>
          <cell r="F605" t="str">
            <v>CP</v>
          </cell>
          <cell r="G605" t="str">
            <v>CONTROLADOS 2</v>
          </cell>
          <cell r="H605" t="str">
            <v>COMPRA REGULAR</v>
          </cell>
          <cell r="I605" t="str">
            <v>NÃO</v>
          </cell>
          <cell r="J605">
            <v>10600</v>
          </cell>
          <cell r="K605">
            <v>10918.583333333334</v>
          </cell>
        </row>
        <row r="606">
          <cell r="A606">
            <v>330113</v>
          </cell>
          <cell r="B606">
            <v>1417</v>
          </cell>
          <cell r="C606">
            <v>330113</v>
          </cell>
          <cell r="D606" t="str">
            <v>-</v>
          </cell>
          <cell r="E606" t="str">
            <v xml:space="preserve">GANCICLOVIR 250 MG BOLSA                             </v>
          </cell>
          <cell r="F606" t="str">
            <v>BOLSA</v>
          </cell>
          <cell r="G606" t="str">
            <v>ANTIMICROBIANOS 3**</v>
          </cell>
          <cell r="H606" t="str">
            <v>NÃO PADRÃO</v>
          </cell>
          <cell r="I606" t="str">
            <v>NÃO</v>
          </cell>
          <cell r="J606">
            <v>0</v>
          </cell>
          <cell r="K606">
            <v>13.333333333333334</v>
          </cell>
        </row>
        <row r="607">
          <cell r="A607">
            <v>330113</v>
          </cell>
          <cell r="B607">
            <v>1485</v>
          </cell>
          <cell r="C607" t="str">
            <v>330113.2</v>
          </cell>
          <cell r="D607">
            <v>7919</v>
          </cell>
          <cell r="E607" t="str">
            <v xml:space="preserve">GANCICLOVIR 500MG BOLSA                                                                   </v>
          </cell>
          <cell r="F607" t="str">
            <v xml:space="preserve">BOLSA </v>
          </cell>
          <cell r="G607" t="str">
            <v>ANTIMICROBIANOS 3</v>
          </cell>
          <cell r="H607" t="str">
            <v>COMPRA REGULAR</v>
          </cell>
          <cell r="I607" t="str">
            <v>NÃO</v>
          </cell>
          <cell r="J607">
            <v>24</v>
          </cell>
          <cell r="K607">
            <v>20.285714285714285</v>
          </cell>
        </row>
        <row r="608">
          <cell r="A608" t="str">
            <v>-</v>
          </cell>
          <cell r="B608">
            <v>44</v>
          </cell>
          <cell r="C608" t="str">
            <v>-</v>
          </cell>
          <cell r="D608" t="str">
            <v>-</v>
          </cell>
          <cell r="E608" t="str">
            <v xml:space="preserve">GANCICLOVIR 500MG INJET                                                                   </v>
          </cell>
          <cell r="F608" t="str">
            <v>F/A</v>
          </cell>
          <cell r="G608" t="str">
            <v>NÃO PADRÃO</v>
          </cell>
          <cell r="H608" t="str">
            <v>NÃO PADRÃO</v>
          </cell>
          <cell r="I608" t="str">
            <v>NÃO</v>
          </cell>
          <cell r="J608">
            <v>0</v>
          </cell>
          <cell r="K608">
            <v>17.5</v>
          </cell>
        </row>
        <row r="609">
          <cell r="A609">
            <v>282040</v>
          </cell>
          <cell r="B609">
            <v>1710</v>
          </cell>
          <cell r="C609">
            <v>282040</v>
          </cell>
          <cell r="D609">
            <v>18185</v>
          </cell>
          <cell r="E609" t="str">
            <v>GEFITINIBE 250MG COMP</v>
          </cell>
          <cell r="F609" t="str">
            <v>CP</v>
          </cell>
          <cell r="G609" t="str">
            <v>SOB DEMANDA - ONCO</v>
          </cell>
          <cell r="H609" t="str">
            <v>SOB DEMANDA</v>
          </cell>
          <cell r="I609" t="str">
            <v>NÃO</v>
          </cell>
          <cell r="J609">
            <v>0</v>
          </cell>
          <cell r="K609">
            <v>48.75</v>
          </cell>
        </row>
        <row r="610">
          <cell r="A610">
            <v>310212</v>
          </cell>
          <cell r="B610">
            <v>849</v>
          </cell>
          <cell r="C610">
            <v>310212</v>
          </cell>
          <cell r="D610">
            <v>5191</v>
          </cell>
          <cell r="E610" t="str">
            <v xml:space="preserve">GEL UMIDIFICANTE ORAL LISOZIMA LACTOFERRINA LACTOPEROXIDASEGLICOSE OXIDASE                </v>
          </cell>
          <cell r="F610" t="str">
            <v>BISNAGA 42G</v>
          </cell>
          <cell r="G610" t="str">
            <v>USO GERAL 4</v>
          </cell>
          <cell r="H610" t="str">
            <v>COMPRA REGULAR</v>
          </cell>
          <cell r="I610" t="str">
            <v>NÃO</v>
          </cell>
          <cell r="J610">
            <v>24</v>
          </cell>
          <cell r="K610">
            <v>21</v>
          </cell>
        </row>
        <row r="611">
          <cell r="A611" t="str">
            <v>-</v>
          </cell>
          <cell r="B611">
            <v>117</v>
          </cell>
          <cell r="C611">
            <v>274115</v>
          </cell>
          <cell r="D611" t="str">
            <v>-</v>
          </cell>
          <cell r="E611" t="str">
            <v xml:space="preserve">GELATINA DE OSSO 3,5% FR 500ML SOL INJET                                                  </v>
          </cell>
          <cell r="F611" t="str">
            <v>FR 500ML</v>
          </cell>
          <cell r="G611" t="str">
            <v>NÃO PADRÃO</v>
          </cell>
          <cell r="H611" t="str">
            <v>NÃO PADRÃO</v>
          </cell>
          <cell r="I611" t="str">
            <v>NÃO</v>
          </cell>
          <cell r="J611">
            <v>0</v>
          </cell>
          <cell r="K611">
            <v>0</v>
          </cell>
        </row>
        <row r="612">
          <cell r="A612">
            <v>270430</v>
          </cell>
          <cell r="B612">
            <v>330</v>
          </cell>
          <cell r="C612">
            <v>270430</v>
          </cell>
          <cell r="D612">
            <v>5189</v>
          </cell>
          <cell r="E612" t="str">
            <v xml:space="preserve">GENCITABINA IV 1G                                                                         </v>
          </cell>
          <cell r="F612" t="str">
            <v>F/A</v>
          </cell>
          <cell r="G612" t="str">
            <v>ONCOLÓGICO 2</v>
          </cell>
          <cell r="H612" t="str">
            <v>COMPRA REGULAR</v>
          </cell>
          <cell r="I612" t="str">
            <v>NÃO</v>
          </cell>
          <cell r="J612">
            <v>40</v>
          </cell>
          <cell r="K612">
            <v>76.833333333333329</v>
          </cell>
        </row>
        <row r="613">
          <cell r="A613">
            <v>270431</v>
          </cell>
          <cell r="B613">
            <v>331</v>
          </cell>
          <cell r="C613">
            <v>270431</v>
          </cell>
          <cell r="D613">
            <v>5189</v>
          </cell>
          <cell r="E613" t="str">
            <v xml:space="preserve">GENCITABINA IV 200MG                                                                      </v>
          </cell>
          <cell r="F613" t="str">
            <v>F/A</v>
          </cell>
          <cell r="G613" t="str">
            <v>ONCOLÓGICO 2</v>
          </cell>
          <cell r="H613" t="str">
            <v>COMPRA REGULAR</v>
          </cell>
          <cell r="I613" t="str">
            <v>NÃO</v>
          </cell>
          <cell r="J613">
            <v>8</v>
          </cell>
          <cell r="K613">
            <v>50</v>
          </cell>
        </row>
        <row r="614">
          <cell r="A614" t="str">
            <v>-</v>
          </cell>
          <cell r="B614">
            <v>1598</v>
          </cell>
          <cell r="C614" t="str">
            <v>-</v>
          </cell>
          <cell r="D614" t="str">
            <v>-</v>
          </cell>
          <cell r="E614" t="str">
            <v xml:space="preserve">GENFIBROZILA  900MG COMPRIMIDO                                                            </v>
          </cell>
          <cell r="F614" t="str">
            <v>CP</v>
          </cell>
          <cell r="G614" t="str">
            <v>NÃO PADRÃO</v>
          </cell>
          <cell r="H614" t="str">
            <v>NÃO PADRÃO</v>
          </cell>
          <cell r="I614" t="str">
            <v>NÃO</v>
          </cell>
          <cell r="J614">
            <v>0</v>
          </cell>
          <cell r="K614">
            <v>0</v>
          </cell>
        </row>
        <row r="615">
          <cell r="A615" t="str">
            <v>-</v>
          </cell>
          <cell r="B615">
            <v>907</v>
          </cell>
          <cell r="C615" t="str">
            <v>-</v>
          </cell>
          <cell r="D615" t="str">
            <v>-</v>
          </cell>
          <cell r="E615" t="str">
            <v xml:space="preserve">GENTAMICINA SULFATO 10 MG/ML 1 ML                                                         </v>
          </cell>
          <cell r="F615" t="str">
            <v>AMP 1ML</v>
          </cell>
          <cell r="G615" t="str">
            <v>NÃO PADRÃO</v>
          </cell>
          <cell r="H615" t="str">
            <v>NÃO PADRÃO</v>
          </cell>
          <cell r="I615" t="str">
            <v>NÃO</v>
          </cell>
          <cell r="J615">
            <v>0</v>
          </cell>
          <cell r="K615">
            <v>0</v>
          </cell>
        </row>
        <row r="616">
          <cell r="A616">
            <v>268256</v>
          </cell>
          <cell r="B616">
            <v>45</v>
          </cell>
          <cell r="C616" t="str">
            <v>268256.2</v>
          </cell>
          <cell r="D616">
            <v>14707</v>
          </cell>
          <cell r="E616" t="str">
            <v xml:space="preserve">GENTAMICINA SULFATO 40MG/ML 2ML                                                           </v>
          </cell>
          <cell r="F616" t="str">
            <v xml:space="preserve">AMP 2ML </v>
          </cell>
          <cell r="G616" t="str">
            <v>ANTIMICROBIANOS 3</v>
          </cell>
          <cell r="H616" t="str">
            <v>COMPRA REGULAR</v>
          </cell>
          <cell r="I616">
            <v>268256</v>
          </cell>
          <cell r="J616">
            <v>300</v>
          </cell>
          <cell r="K616">
            <v>231.77777777777777</v>
          </cell>
        </row>
        <row r="617">
          <cell r="A617" t="str">
            <v>-</v>
          </cell>
          <cell r="B617">
            <v>2023</v>
          </cell>
          <cell r="C617">
            <v>449556</v>
          </cell>
          <cell r="D617" t="str">
            <v>-</v>
          </cell>
          <cell r="E617" t="str">
            <v xml:space="preserve">GLECAPREVIR 100MG + PIBRENTASVIR 40MG    </v>
          </cell>
          <cell r="F617" t="str">
            <v>F/A</v>
          </cell>
          <cell r="G617" t="str">
            <v>HEPATITE</v>
          </cell>
          <cell r="H617" t="str">
            <v>REPASSE SES</v>
          </cell>
          <cell r="I617" t="str">
            <v>NÃO</v>
          </cell>
          <cell r="J617" t="e">
            <v>#N/A</v>
          </cell>
          <cell r="K617" t="e">
            <v>#N/A</v>
          </cell>
        </row>
        <row r="618">
          <cell r="A618">
            <v>267671</v>
          </cell>
          <cell r="B618">
            <v>538</v>
          </cell>
          <cell r="C618">
            <v>267671</v>
          </cell>
          <cell r="D618">
            <v>8000</v>
          </cell>
          <cell r="E618" t="str">
            <v xml:space="preserve">GLIBENCLAMIDA 5MG                                                                         </v>
          </cell>
          <cell r="F618" t="str">
            <v>CP</v>
          </cell>
          <cell r="G618" t="str">
            <v>USO GERAL 4</v>
          </cell>
          <cell r="H618" t="str">
            <v>COMPRA REGULAR</v>
          </cell>
          <cell r="I618">
            <v>267671</v>
          </cell>
          <cell r="J618">
            <v>60</v>
          </cell>
          <cell r="K618">
            <v>450</v>
          </cell>
        </row>
        <row r="619">
          <cell r="A619" t="str">
            <v>-</v>
          </cell>
          <cell r="B619">
            <v>1235</v>
          </cell>
          <cell r="C619" t="str">
            <v>-</v>
          </cell>
          <cell r="D619" t="str">
            <v>-</v>
          </cell>
          <cell r="E619" t="str">
            <v xml:space="preserve">GLICAZIDA 30MG                                    </v>
          </cell>
          <cell r="F619" t="str">
            <v>CP</v>
          </cell>
          <cell r="G619" t="str">
            <v>NÃO PADRÃO</v>
          </cell>
          <cell r="H619" t="str">
            <v>NÃO PADRÃO</v>
          </cell>
          <cell r="I619" t="str">
            <v>NÃO</v>
          </cell>
          <cell r="J619">
            <v>0</v>
          </cell>
          <cell r="K619">
            <v>0</v>
          </cell>
        </row>
        <row r="620">
          <cell r="A620" t="str">
            <v>-</v>
          </cell>
          <cell r="B620">
            <v>539</v>
          </cell>
          <cell r="C620" t="str">
            <v>-</v>
          </cell>
          <cell r="D620" t="str">
            <v>-</v>
          </cell>
          <cell r="E620" t="str">
            <v xml:space="preserve">GLICERINA ADULTO 95%                                                                      </v>
          </cell>
          <cell r="F620" t="str">
            <v>SUPOSITÓRIO</v>
          </cell>
          <cell r="G620" t="str">
            <v>NÃO PADRÃO</v>
          </cell>
          <cell r="H620" t="str">
            <v>NÃO PADRÃO</v>
          </cell>
          <cell r="I620" t="str">
            <v>NÃO</v>
          </cell>
          <cell r="J620">
            <v>0</v>
          </cell>
          <cell r="K620">
            <v>0</v>
          </cell>
        </row>
        <row r="621">
          <cell r="A621" t="str">
            <v>-</v>
          </cell>
          <cell r="B621">
            <v>540</v>
          </cell>
          <cell r="C621" t="str">
            <v>-</v>
          </cell>
          <cell r="D621" t="str">
            <v>-</v>
          </cell>
          <cell r="E621" t="str">
            <v xml:space="preserve">GLICERINA PEDIATRICO 95%                                                                  </v>
          </cell>
          <cell r="F621" t="str">
            <v>SUPOSITÓRIO</v>
          </cell>
          <cell r="G621" t="str">
            <v>NÃO PADRÃO</v>
          </cell>
          <cell r="H621" t="str">
            <v>NÃO PADRÃO</v>
          </cell>
          <cell r="I621" t="str">
            <v>NÃO</v>
          </cell>
          <cell r="J621">
            <v>0</v>
          </cell>
          <cell r="K621">
            <v>0</v>
          </cell>
        </row>
        <row r="622">
          <cell r="A622">
            <v>269622</v>
          </cell>
          <cell r="B622">
            <v>118</v>
          </cell>
          <cell r="C622" t="str">
            <v>269622.1</v>
          </cell>
          <cell r="D622">
            <v>14671</v>
          </cell>
          <cell r="E622" t="str">
            <v xml:space="preserve">GLICERINA SOL ENEMA 12% - 500ML    (FRASCO)                                                      </v>
          </cell>
          <cell r="F622" t="str">
            <v>FR 500ML</v>
          </cell>
          <cell r="G622" t="str">
            <v>FARMACOLÓGICO</v>
          </cell>
          <cell r="H622" t="str">
            <v>COMPRA REGULAR</v>
          </cell>
          <cell r="I622">
            <v>269622</v>
          </cell>
          <cell r="J622">
            <v>121</v>
          </cell>
          <cell r="K622">
            <v>127.58333333333333</v>
          </cell>
        </row>
        <row r="623">
          <cell r="A623" t="str">
            <v>-</v>
          </cell>
          <cell r="B623">
            <v>1372</v>
          </cell>
          <cell r="C623" t="str">
            <v>-</v>
          </cell>
          <cell r="D623" t="str">
            <v>-</v>
          </cell>
          <cell r="E623" t="str">
            <v xml:space="preserve">GLICEROFOSFATO DE SODIO 216MG/ML                                                          </v>
          </cell>
          <cell r="F623" t="str">
            <v>FR</v>
          </cell>
          <cell r="G623" t="str">
            <v>NÃO PADRÃO</v>
          </cell>
          <cell r="H623" t="str">
            <v>NÃO PADRÃO</v>
          </cell>
          <cell r="I623" t="str">
            <v>NÃO</v>
          </cell>
          <cell r="J623">
            <v>0</v>
          </cell>
          <cell r="K623">
            <v>0</v>
          </cell>
        </row>
        <row r="624">
          <cell r="A624">
            <v>442754</v>
          </cell>
          <cell r="B624">
            <v>1938</v>
          </cell>
          <cell r="C624">
            <v>395164</v>
          </cell>
          <cell r="D624">
            <v>19517</v>
          </cell>
          <cell r="E624" t="str">
            <v xml:space="preserve">GLICLAZIDA 30 MG COMPRIMIDO                       </v>
          </cell>
          <cell r="F624" t="str">
            <v>CP</v>
          </cell>
          <cell r="G624" t="str">
            <v>USO GERAL 4</v>
          </cell>
          <cell r="H624" t="str">
            <v>COMPRA REGULAR</v>
          </cell>
          <cell r="I624" t="str">
            <v>NÃO</v>
          </cell>
          <cell r="J624">
            <v>10020</v>
          </cell>
          <cell r="K624">
            <v>585</v>
          </cell>
        </row>
        <row r="625">
          <cell r="A625">
            <v>442755</v>
          </cell>
          <cell r="B625">
            <v>1719</v>
          </cell>
          <cell r="C625">
            <v>417713</v>
          </cell>
          <cell r="D625" t="str">
            <v>-</v>
          </cell>
          <cell r="E625" t="str">
            <v xml:space="preserve">GLICLAZIDA 60MG COMPRIMIDO                                                                </v>
          </cell>
          <cell r="F625" t="str">
            <v>CP</v>
          </cell>
          <cell r="G625" t="str">
            <v>USO GERAL 4**</v>
          </cell>
          <cell r="H625" t="str">
            <v>NÃO PADRÃO</v>
          </cell>
          <cell r="I625" t="str">
            <v>NÃO</v>
          </cell>
          <cell r="J625">
            <v>0</v>
          </cell>
          <cell r="K625">
            <v>0</v>
          </cell>
        </row>
        <row r="626">
          <cell r="A626" t="str">
            <v>-</v>
          </cell>
          <cell r="B626">
            <v>986</v>
          </cell>
          <cell r="C626" t="str">
            <v>-</v>
          </cell>
          <cell r="D626" t="str">
            <v>-</v>
          </cell>
          <cell r="E626" t="str">
            <v xml:space="preserve">GLICOSE 10% 250ML FRASCO                                                                  </v>
          </cell>
          <cell r="G626" t="str">
            <v>NÃO PADRÃO</v>
          </cell>
          <cell r="H626" t="str">
            <v>NÃO PADRÃO</v>
          </cell>
          <cell r="I626" t="str">
            <v>NÃO</v>
          </cell>
          <cell r="J626">
            <v>0</v>
          </cell>
          <cell r="K626">
            <v>0</v>
          </cell>
        </row>
        <row r="627">
          <cell r="A627">
            <v>267544</v>
          </cell>
          <cell r="B627">
            <v>850</v>
          </cell>
          <cell r="C627" t="str">
            <v>267544.2</v>
          </cell>
          <cell r="D627">
            <v>8007</v>
          </cell>
          <cell r="E627" t="str">
            <v xml:space="preserve">GLICOSE 10% 500 ML  SOL INJET  ISENTO PVC      (FRASCO/BOLSA)                                                </v>
          </cell>
          <cell r="F627" t="str">
            <v>FR/BLS 500ML</v>
          </cell>
          <cell r="G627" t="str">
            <v>FARMACOLÓGICO</v>
          </cell>
          <cell r="H627" t="str">
            <v>COMPRA REGULAR</v>
          </cell>
          <cell r="I627">
            <v>267544</v>
          </cell>
          <cell r="J627">
            <v>100</v>
          </cell>
          <cell r="K627">
            <v>136</v>
          </cell>
        </row>
        <row r="628">
          <cell r="A628" t="str">
            <v>-</v>
          </cell>
          <cell r="B628">
            <v>1362</v>
          </cell>
          <cell r="C628" t="str">
            <v>-</v>
          </cell>
          <cell r="D628" t="str">
            <v>-</v>
          </cell>
          <cell r="E628" t="str">
            <v xml:space="preserve">GLICOSE 5% 100ML (BOLSA)                                                                  </v>
          </cell>
          <cell r="G628" t="str">
            <v>NÃO PADRÃO</v>
          </cell>
          <cell r="H628" t="str">
            <v>NÃO PADRÃO</v>
          </cell>
          <cell r="I628" t="str">
            <v>NÃO</v>
          </cell>
          <cell r="J628">
            <v>0</v>
          </cell>
          <cell r="K628">
            <v>0</v>
          </cell>
        </row>
        <row r="629">
          <cell r="A629" t="str">
            <v>-</v>
          </cell>
          <cell r="B629">
            <v>987</v>
          </cell>
          <cell r="C629" t="str">
            <v>-</v>
          </cell>
          <cell r="D629" t="str">
            <v>-</v>
          </cell>
          <cell r="E629" t="str">
            <v xml:space="preserve">GLICOSE 5% 100ML SISTEMA FECHADO BOLSA                                                    </v>
          </cell>
          <cell r="F629" t="str">
            <v>BOLSA 100ML</v>
          </cell>
          <cell r="G629" t="str">
            <v>NÃO PADRÃO</v>
          </cell>
          <cell r="H629" t="str">
            <v>NÃO PADRÃO</v>
          </cell>
          <cell r="I629" t="str">
            <v>NÃO</v>
          </cell>
          <cell r="J629">
            <v>0</v>
          </cell>
          <cell r="K629">
            <v>0</v>
          </cell>
        </row>
        <row r="630">
          <cell r="A630">
            <v>357880</v>
          </cell>
          <cell r="B630">
            <v>123</v>
          </cell>
          <cell r="C630" t="str">
            <v>357880.2</v>
          </cell>
          <cell r="D630">
            <v>8007</v>
          </cell>
          <cell r="E630" t="str">
            <v xml:space="preserve">GLICOSE 5% 100MLSOL INJET ISENTO DE PVC (FRASCO/BOLSA)                                              </v>
          </cell>
          <cell r="F630" t="str">
            <v>FR/BLS 100ML</v>
          </cell>
          <cell r="G630" t="str">
            <v>FARMACOLÓGICO</v>
          </cell>
          <cell r="H630" t="str">
            <v>COMPRA REGULAR</v>
          </cell>
          <cell r="I630" t="str">
            <v>NÃO</v>
          </cell>
          <cell r="J630">
            <v>120</v>
          </cell>
          <cell r="K630">
            <v>297.41666666666669</v>
          </cell>
        </row>
        <row r="631">
          <cell r="A631" t="str">
            <v>-</v>
          </cell>
          <cell r="B631">
            <v>988</v>
          </cell>
          <cell r="C631" t="str">
            <v>-</v>
          </cell>
          <cell r="D631" t="str">
            <v>-</v>
          </cell>
          <cell r="E631" t="str">
            <v xml:space="preserve">GLICOSE 5% 250ML SISTEMA ABERTO FRASCO                                                    </v>
          </cell>
          <cell r="F631" t="str">
            <v>BOLSA 250ML</v>
          </cell>
          <cell r="G631" t="str">
            <v>NÃO PADRÃO</v>
          </cell>
          <cell r="H631" t="str">
            <v>NÃO PADRÃO</v>
          </cell>
          <cell r="I631" t="str">
            <v>NÃO</v>
          </cell>
          <cell r="J631">
            <v>0</v>
          </cell>
          <cell r="K631">
            <v>0</v>
          </cell>
        </row>
        <row r="632">
          <cell r="A632">
            <v>357880</v>
          </cell>
          <cell r="B632">
            <v>120</v>
          </cell>
          <cell r="C632" t="str">
            <v>357880.3</v>
          </cell>
          <cell r="D632">
            <v>8007</v>
          </cell>
          <cell r="E632" t="str">
            <v xml:space="preserve">GLICOSE 5% 250ML  SOL INJET  ISENTO PVC       (FRASCO/BOLSA)                                               </v>
          </cell>
          <cell r="F632" t="str">
            <v>FR/BLS 250ML</v>
          </cell>
          <cell r="G632" t="str">
            <v>FARMACOLÓGICO</v>
          </cell>
          <cell r="H632" t="str">
            <v>COMPRA REGULAR</v>
          </cell>
          <cell r="I632" t="str">
            <v>NÃO</v>
          </cell>
          <cell r="J632">
            <v>231</v>
          </cell>
          <cell r="K632">
            <v>276.08333333333331</v>
          </cell>
        </row>
        <row r="633">
          <cell r="A633" t="str">
            <v>-</v>
          </cell>
          <cell r="B633">
            <v>119</v>
          </cell>
          <cell r="C633" t="str">
            <v>-</v>
          </cell>
          <cell r="D633" t="str">
            <v>-</v>
          </cell>
          <cell r="E633" t="str">
            <v xml:space="preserve">GLICOSE 5% 500ML ISENTA DE PVC                                                            </v>
          </cell>
          <cell r="G633" t="str">
            <v>NÃO PADRÃO</v>
          </cell>
          <cell r="H633" t="str">
            <v>NÃO PADRÃO</v>
          </cell>
          <cell r="I633" t="str">
            <v>NÃO</v>
          </cell>
          <cell r="J633">
            <v>0</v>
          </cell>
          <cell r="K633">
            <v>0</v>
          </cell>
        </row>
        <row r="634">
          <cell r="A634">
            <v>357880</v>
          </cell>
          <cell r="B634">
            <v>989</v>
          </cell>
          <cell r="C634" t="str">
            <v>357880.1</v>
          </cell>
          <cell r="D634">
            <v>8007</v>
          </cell>
          <cell r="E634" t="str">
            <v xml:space="preserve">GLICOSE 5% 500ML  SOL INJET  ISENTO PVC        (FRASCO/BOLSA)                                                </v>
          </cell>
          <cell r="F634" t="str">
            <v>FR/BLS 500ML</v>
          </cell>
          <cell r="G634" t="str">
            <v>FARMACOLÓGICO</v>
          </cell>
          <cell r="H634" t="str">
            <v>COMPRA REGULAR</v>
          </cell>
          <cell r="I634" t="str">
            <v>NÃO</v>
          </cell>
          <cell r="J634">
            <v>1070</v>
          </cell>
          <cell r="K634">
            <v>1201.5833333333333</v>
          </cell>
        </row>
        <row r="635">
          <cell r="A635" t="str">
            <v>-</v>
          </cell>
          <cell r="B635">
            <v>1493</v>
          </cell>
          <cell r="C635" t="str">
            <v>-</v>
          </cell>
          <cell r="D635" t="str">
            <v>-</v>
          </cell>
          <cell r="E635" t="str">
            <v xml:space="preserve">GLICOSE 50% 500ML FRASCO ISENTO DE PVC                                                    </v>
          </cell>
          <cell r="G635" t="str">
            <v>NÃO PADRÃO</v>
          </cell>
          <cell r="H635" t="str">
            <v>NÃO PADRÃO</v>
          </cell>
          <cell r="I635" t="str">
            <v>NÃO</v>
          </cell>
          <cell r="J635">
            <v>0</v>
          </cell>
          <cell r="K635">
            <v>0</v>
          </cell>
        </row>
        <row r="636">
          <cell r="A636">
            <v>267540</v>
          </cell>
          <cell r="B636">
            <v>541</v>
          </cell>
          <cell r="C636">
            <v>267540</v>
          </cell>
          <cell r="D636">
            <v>8007</v>
          </cell>
          <cell r="E636" t="str">
            <v xml:space="preserve">GLICOSE HIPERTONICA 25% 10ML                                                              </v>
          </cell>
          <cell r="F636" t="str">
            <v>AMP 10ML</v>
          </cell>
          <cell r="G636" t="str">
            <v>USO GERAL 4</v>
          </cell>
          <cell r="H636" t="str">
            <v>COMPRA REGULAR</v>
          </cell>
          <cell r="I636">
            <v>267540</v>
          </cell>
          <cell r="J636">
            <v>1200</v>
          </cell>
          <cell r="K636">
            <v>650</v>
          </cell>
        </row>
        <row r="637">
          <cell r="A637">
            <v>267541</v>
          </cell>
          <cell r="B637">
            <v>542</v>
          </cell>
          <cell r="C637">
            <v>267541</v>
          </cell>
          <cell r="D637">
            <v>8007</v>
          </cell>
          <cell r="E637" t="str">
            <v xml:space="preserve">GLICOSE HIPERTONICA 50% 10ML                                                              </v>
          </cell>
          <cell r="F637" t="str">
            <v>AMP 10ML</v>
          </cell>
          <cell r="G637" t="str">
            <v>USO GERAL 4</v>
          </cell>
          <cell r="H637" t="str">
            <v>COMPRA REGULAR</v>
          </cell>
          <cell r="I637">
            <v>267541</v>
          </cell>
          <cell r="J637">
            <v>3400</v>
          </cell>
          <cell r="K637">
            <v>3300</v>
          </cell>
        </row>
        <row r="638">
          <cell r="A638" t="str">
            <v>-</v>
          </cell>
          <cell r="B638">
            <v>122</v>
          </cell>
          <cell r="C638" t="str">
            <v>-</v>
          </cell>
          <cell r="D638" t="str">
            <v>-</v>
          </cell>
          <cell r="E638" t="str">
            <v xml:space="preserve">GLICOSE ISOTONICA 5% BOLSA ISENTA DE PVC 500ML SOL INJET                            </v>
          </cell>
          <cell r="G638" t="str">
            <v>NÃO PADRÃO</v>
          </cell>
          <cell r="H638" t="str">
            <v>NÃO PADRÃO</v>
          </cell>
          <cell r="I638" t="str">
            <v>NÃO</v>
          </cell>
          <cell r="J638">
            <v>0</v>
          </cell>
          <cell r="K638">
            <v>0</v>
          </cell>
        </row>
        <row r="639">
          <cell r="A639" t="str">
            <v>-</v>
          </cell>
          <cell r="B639">
            <v>1373</v>
          </cell>
          <cell r="C639" t="str">
            <v>-</v>
          </cell>
          <cell r="D639" t="str">
            <v>-</v>
          </cell>
          <cell r="E639" t="str">
            <v xml:space="preserve">GLICOSIMETRO DIGITAL PORTATIL                                                             </v>
          </cell>
          <cell r="F639" t="str">
            <v>UNIDADE</v>
          </cell>
          <cell r="G639" t="str">
            <v>NÃO PADRÃO</v>
          </cell>
          <cell r="H639" t="str">
            <v>NÃO PADRÃO</v>
          </cell>
          <cell r="I639" t="str">
            <v>NÃO</v>
          </cell>
          <cell r="J639">
            <v>0</v>
          </cell>
          <cell r="K639">
            <v>0</v>
          </cell>
        </row>
        <row r="640">
          <cell r="A640">
            <v>270019</v>
          </cell>
          <cell r="B640">
            <v>543</v>
          </cell>
          <cell r="C640">
            <v>270019</v>
          </cell>
          <cell r="D640">
            <v>8019</v>
          </cell>
          <cell r="E640" t="str">
            <v xml:space="preserve">GLUCONATO DE CALCIO 10% 10ML                                                              </v>
          </cell>
          <cell r="F640" t="str">
            <v>AMP 10ML</v>
          </cell>
          <cell r="G640" t="str">
            <v>USO GERAL 4</v>
          </cell>
          <cell r="H640" t="str">
            <v>COMPRA REGULAR</v>
          </cell>
          <cell r="I640">
            <v>270019</v>
          </cell>
          <cell r="J640">
            <v>300</v>
          </cell>
          <cell r="K640">
            <v>253.75</v>
          </cell>
        </row>
        <row r="641">
          <cell r="A641" t="str">
            <v>-</v>
          </cell>
          <cell r="B641">
            <v>544</v>
          </cell>
          <cell r="C641" t="str">
            <v>-</v>
          </cell>
          <cell r="D641" t="str">
            <v>-</v>
          </cell>
          <cell r="E641" t="str">
            <v xml:space="preserve">GLUTAMINA 20%                                                                             </v>
          </cell>
          <cell r="F641" t="str">
            <v>F/A</v>
          </cell>
          <cell r="G641" t="str">
            <v>NÃO PADRÃO</v>
          </cell>
          <cell r="H641" t="str">
            <v>NÃO PADRÃO</v>
          </cell>
          <cell r="I641" t="str">
            <v>NÃO</v>
          </cell>
          <cell r="J641">
            <v>0</v>
          </cell>
          <cell r="K641">
            <v>0</v>
          </cell>
        </row>
        <row r="642">
          <cell r="A642">
            <v>268108</v>
          </cell>
          <cell r="B642">
            <v>332</v>
          </cell>
          <cell r="C642">
            <v>268108</v>
          </cell>
          <cell r="D642">
            <v>14023</v>
          </cell>
          <cell r="E642" t="str">
            <v xml:space="preserve">GOSSERELINA ACETATO 10,8MG SERINGA                                                                 </v>
          </cell>
          <cell r="F642" t="str">
            <v>SERINGA</v>
          </cell>
          <cell r="G642" t="str">
            <v>ONCOLÓGICO 2</v>
          </cell>
          <cell r="H642" t="str">
            <v>COMPRA REGULAR</v>
          </cell>
          <cell r="I642" t="str">
            <v>NÃO</v>
          </cell>
          <cell r="J642">
            <v>100</v>
          </cell>
          <cell r="K642">
            <v>65.166666666666671</v>
          </cell>
        </row>
        <row r="643">
          <cell r="A643" t="str">
            <v>-</v>
          </cell>
          <cell r="B643">
            <v>1310</v>
          </cell>
          <cell r="C643" t="str">
            <v>-</v>
          </cell>
          <cell r="D643" t="str">
            <v>-</v>
          </cell>
          <cell r="E643" t="str">
            <v xml:space="preserve">GOSSERRELINA ACETATO 10,8 MG SERINGA 5C                                                   </v>
          </cell>
          <cell r="F643" t="str">
            <v>SERINGA</v>
          </cell>
          <cell r="G643" t="str">
            <v>NÃO PADRÃO</v>
          </cell>
          <cell r="H643" t="str">
            <v>NÃO PADRÃO</v>
          </cell>
          <cell r="I643" t="str">
            <v>NÃO</v>
          </cell>
          <cell r="J643">
            <v>0</v>
          </cell>
          <cell r="K643">
            <v>0</v>
          </cell>
        </row>
        <row r="644">
          <cell r="A644">
            <v>267670</v>
          </cell>
          <cell r="B644">
            <v>200</v>
          </cell>
          <cell r="C644">
            <v>267670</v>
          </cell>
          <cell r="D644">
            <v>8164</v>
          </cell>
          <cell r="E644" t="str">
            <v xml:space="preserve">HALOPERIDOL 1MG                                                                           </v>
          </cell>
          <cell r="F644" t="str">
            <v>CP</v>
          </cell>
          <cell r="G644" t="str">
            <v>CONTROLADOS 2</v>
          </cell>
          <cell r="H644" t="str">
            <v>PROPOR DESPADRONIZAÇÃO</v>
          </cell>
          <cell r="I644" t="str">
            <v>NÃO</v>
          </cell>
          <cell r="J644">
            <v>20</v>
          </cell>
          <cell r="K644">
            <v>0</v>
          </cell>
        </row>
        <row r="645">
          <cell r="A645">
            <v>292195</v>
          </cell>
          <cell r="B645">
            <v>203</v>
          </cell>
          <cell r="C645" t="str">
            <v>292195.2</v>
          </cell>
          <cell r="D645">
            <v>8164</v>
          </cell>
          <cell r="E645" t="str">
            <v xml:space="preserve">HALOPERIDOL 2MG/ML 20ML SOL ORAL                                                          </v>
          </cell>
          <cell r="F645" t="str">
            <v>FR 20ML</v>
          </cell>
          <cell r="G645" t="str">
            <v>CONTROLADOS 2</v>
          </cell>
          <cell r="H645" t="str">
            <v>COMPRA REGULAR</v>
          </cell>
          <cell r="I645">
            <v>292195</v>
          </cell>
          <cell r="J645">
            <v>8</v>
          </cell>
          <cell r="K645">
            <v>10</v>
          </cell>
        </row>
        <row r="646">
          <cell r="A646">
            <v>267669</v>
          </cell>
          <cell r="B646">
            <v>201</v>
          </cell>
          <cell r="C646">
            <v>267669</v>
          </cell>
          <cell r="D646">
            <v>8164</v>
          </cell>
          <cell r="E646" t="str">
            <v xml:space="preserve">HALOPERIDOL 5MG                                                                           </v>
          </cell>
          <cell r="F646" t="str">
            <v>CP</v>
          </cell>
          <cell r="G646" t="str">
            <v>CONTROLADOS 2</v>
          </cell>
          <cell r="H646" t="str">
            <v>COMPRA REGULAR</v>
          </cell>
          <cell r="I646" t="str">
            <v>NÃO</v>
          </cell>
          <cell r="J646">
            <v>130</v>
          </cell>
          <cell r="K646">
            <v>200</v>
          </cell>
        </row>
        <row r="647">
          <cell r="A647">
            <v>292196</v>
          </cell>
          <cell r="B647">
            <v>202</v>
          </cell>
          <cell r="C647">
            <v>292196</v>
          </cell>
          <cell r="D647">
            <v>8164</v>
          </cell>
          <cell r="E647" t="str">
            <v xml:space="preserve">HALOPERIDOL 5MG/ML 1ML                                                                    </v>
          </cell>
          <cell r="F647" t="str">
            <v>AMP 1ML</v>
          </cell>
          <cell r="G647" t="str">
            <v>CONTROLADOS 2</v>
          </cell>
          <cell r="H647" t="str">
            <v>COMPRA REGULAR</v>
          </cell>
          <cell r="I647">
            <v>292196</v>
          </cell>
          <cell r="J647">
            <v>60</v>
          </cell>
          <cell r="K647">
            <v>93.75</v>
          </cell>
        </row>
        <row r="648">
          <cell r="A648" t="str">
            <v>-</v>
          </cell>
          <cell r="B648">
            <v>776</v>
          </cell>
          <cell r="C648" t="str">
            <v>-</v>
          </cell>
          <cell r="D648" t="str">
            <v>-</v>
          </cell>
          <cell r="E648" t="str">
            <v xml:space="preserve">HALOPERIDOL DECANOATO 50MG/ML 1ML SOL INJET                                               </v>
          </cell>
          <cell r="F648" t="str">
            <v>AMP</v>
          </cell>
          <cell r="G648" t="str">
            <v>NÃO PADRÃO</v>
          </cell>
          <cell r="H648" t="str">
            <v>NÃO PADRÃO</v>
          </cell>
          <cell r="I648" t="str">
            <v>NÃO</v>
          </cell>
          <cell r="J648">
            <v>0</v>
          </cell>
          <cell r="K648">
            <v>0</v>
          </cell>
        </row>
        <row r="649">
          <cell r="A649" t="str">
            <v>-</v>
          </cell>
          <cell r="B649">
            <v>576</v>
          </cell>
          <cell r="C649" t="str">
            <v>-</v>
          </cell>
          <cell r="D649" t="str">
            <v>-</v>
          </cell>
          <cell r="E649" t="str">
            <v xml:space="preserve">HALOTANO 100 ML                                                                           </v>
          </cell>
          <cell r="F649" t="str">
            <v>F/A</v>
          </cell>
          <cell r="G649" t="str">
            <v>NÃO PADRÃO</v>
          </cell>
          <cell r="H649" t="str">
            <v>NÃO PADRÃO</v>
          </cell>
          <cell r="I649" t="str">
            <v>NÃO</v>
          </cell>
          <cell r="J649">
            <v>0</v>
          </cell>
          <cell r="K649">
            <v>0</v>
          </cell>
        </row>
        <row r="650">
          <cell r="A650">
            <v>272796</v>
          </cell>
          <cell r="B650">
            <v>545</v>
          </cell>
          <cell r="C650" t="str">
            <v>272796.1</v>
          </cell>
          <cell r="D650">
            <v>8200</v>
          </cell>
          <cell r="E650" t="str">
            <v xml:space="preserve">HEPARINA SODICA 5.000UI/ML 5ML                                                            </v>
          </cell>
          <cell r="F650" t="str">
            <v>FR 5ML</v>
          </cell>
          <cell r="G650" t="str">
            <v xml:space="preserve">BIOLÓGICOS </v>
          </cell>
          <cell r="H650" t="str">
            <v>COMPRA REGULAR</v>
          </cell>
          <cell r="I650">
            <v>272796</v>
          </cell>
          <cell r="J650">
            <v>600</v>
          </cell>
          <cell r="K650">
            <v>290.90909090909093</v>
          </cell>
        </row>
        <row r="651">
          <cell r="A651">
            <v>272796</v>
          </cell>
          <cell r="B651">
            <v>546</v>
          </cell>
          <cell r="C651">
            <v>268463</v>
          </cell>
          <cell r="D651">
            <v>8200</v>
          </cell>
          <cell r="E651" t="str">
            <v xml:space="preserve">HEPARINA SODICA SC 5.000UI 0,25ML                                                         </v>
          </cell>
          <cell r="F651" t="str">
            <v>AMP 0,25ML</v>
          </cell>
          <cell r="G651" t="str">
            <v xml:space="preserve">BIOLÓGICOS </v>
          </cell>
          <cell r="H651" t="str">
            <v>COMPRA REGULAR</v>
          </cell>
          <cell r="I651">
            <v>272796</v>
          </cell>
          <cell r="J651">
            <v>200</v>
          </cell>
          <cell r="K651">
            <v>75</v>
          </cell>
        </row>
        <row r="652">
          <cell r="A652">
            <v>274467</v>
          </cell>
          <cell r="B652">
            <v>267</v>
          </cell>
          <cell r="C652" t="str">
            <v>-</v>
          </cell>
          <cell r="D652" t="str">
            <v>-</v>
          </cell>
          <cell r="E652" t="str">
            <v xml:space="preserve">HIALURONATO DE SODIO 1% SERINGA SOL INJET                                                 </v>
          </cell>
          <cell r="F652" t="str">
            <v>SERINGA</v>
          </cell>
          <cell r="G652" t="str">
            <v>NÃO PADRÃO</v>
          </cell>
          <cell r="H652" t="str">
            <v>NÃO PADRÃO</v>
          </cell>
          <cell r="I652" t="str">
            <v>NÃO</v>
          </cell>
          <cell r="J652">
            <v>0</v>
          </cell>
          <cell r="K652">
            <v>0</v>
          </cell>
        </row>
        <row r="653">
          <cell r="A653" t="str">
            <v>-</v>
          </cell>
          <cell r="B653">
            <v>268</v>
          </cell>
          <cell r="C653" t="str">
            <v>-</v>
          </cell>
          <cell r="D653" t="str">
            <v>-</v>
          </cell>
          <cell r="E653" t="str">
            <v xml:space="preserve">HIALURONIDASE 200UTR                                                                      </v>
          </cell>
          <cell r="F653" t="str">
            <v>F/A</v>
          </cell>
          <cell r="G653" t="str">
            <v>NÃO PADRÃO</v>
          </cell>
          <cell r="H653" t="str">
            <v>NÃO PADRÃO</v>
          </cell>
          <cell r="I653" t="str">
            <v>NÃO</v>
          </cell>
          <cell r="J653">
            <v>0</v>
          </cell>
          <cell r="K653">
            <v>0</v>
          </cell>
        </row>
        <row r="654">
          <cell r="A654">
            <v>290992</v>
          </cell>
          <cell r="B654">
            <v>990</v>
          </cell>
          <cell r="C654" t="str">
            <v>290992.1</v>
          </cell>
          <cell r="D654">
            <v>8210</v>
          </cell>
          <cell r="E654" t="str">
            <v xml:space="preserve">HIALURONIDASE 400UTR/ML (2000UTR)                                                               </v>
          </cell>
          <cell r="F654" t="str">
            <v>F/A</v>
          </cell>
          <cell r="G654" t="str">
            <v>USO GERAL 4</v>
          </cell>
          <cell r="H654" t="str">
            <v>COMPRA REGULAR</v>
          </cell>
          <cell r="I654" t="str">
            <v>NÃO</v>
          </cell>
          <cell r="J654">
            <v>30</v>
          </cell>
          <cell r="K654">
            <v>24.444444444444443</v>
          </cell>
        </row>
        <row r="655">
          <cell r="A655" t="str">
            <v>-</v>
          </cell>
          <cell r="B655">
            <v>1037</v>
          </cell>
          <cell r="C655" t="str">
            <v>-</v>
          </cell>
          <cell r="D655" t="str">
            <v>-</v>
          </cell>
          <cell r="E655" t="str">
            <v xml:space="preserve">HIALURONIDATO DE SODIO 2% 1 ML (SERINGA)                                                  </v>
          </cell>
          <cell r="F655" t="str">
            <v>SERINGA</v>
          </cell>
          <cell r="G655" t="str">
            <v>NÃO PADRÃO</v>
          </cell>
          <cell r="H655" t="str">
            <v>NÃO PADRÃO</v>
          </cell>
          <cell r="I655" t="str">
            <v>NÃO</v>
          </cell>
          <cell r="J655">
            <v>0</v>
          </cell>
          <cell r="K655">
            <v>0</v>
          </cell>
        </row>
        <row r="656">
          <cell r="A656">
            <v>268115</v>
          </cell>
          <cell r="B656">
            <v>548</v>
          </cell>
          <cell r="C656">
            <v>268115</v>
          </cell>
          <cell r="D656">
            <v>8211</v>
          </cell>
          <cell r="E656" t="str">
            <v xml:space="preserve">HIDRALAZINA 20MG/ML 1ML                                                                   </v>
          </cell>
          <cell r="F656" t="str">
            <v>AMP 1ML</v>
          </cell>
          <cell r="G656" t="str">
            <v>USO GERAL 4</v>
          </cell>
          <cell r="H656" t="str">
            <v>COMPRA REGULAR</v>
          </cell>
          <cell r="I656">
            <v>268115</v>
          </cell>
          <cell r="J656">
            <v>50</v>
          </cell>
          <cell r="K656">
            <v>50</v>
          </cell>
        </row>
        <row r="657">
          <cell r="A657" t="str">
            <v>-</v>
          </cell>
          <cell r="B657">
            <v>1143</v>
          </cell>
          <cell r="C657" t="str">
            <v>-</v>
          </cell>
          <cell r="D657" t="str">
            <v>-</v>
          </cell>
          <cell r="E657" t="str">
            <v xml:space="preserve">HIDRALAZINA 50 MG (DRAGEA)                                                                </v>
          </cell>
          <cell r="F657" t="str">
            <v>CP</v>
          </cell>
          <cell r="G657" t="str">
            <v>NÃO PADRÃO</v>
          </cell>
          <cell r="H657" t="str">
            <v>NÃO PADRÃO</v>
          </cell>
          <cell r="I657" t="str">
            <v>NÃO</v>
          </cell>
          <cell r="J657">
            <v>0</v>
          </cell>
          <cell r="K657">
            <v>0</v>
          </cell>
        </row>
        <row r="658">
          <cell r="A658">
            <v>268111</v>
          </cell>
          <cell r="B658">
            <v>547</v>
          </cell>
          <cell r="C658">
            <v>268111</v>
          </cell>
          <cell r="D658">
            <v>8211</v>
          </cell>
          <cell r="E658" t="str">
            <v xml:space="preserve">HIDRALAZINA CLORIDRATO 25MG                                                               </v>
          </cell>
          <cell r="F658" t="str">
            <v>CP</v>
          </cell>
          <cell r="G658" t="str">
            <v>USO GERAL 4</v>
          </cell>
          <cell r="H658" t="str">
            <v>COMPRA REGULAR</v>
          </cell>
          <cell r="I658">
            <v>268111</v>
          </cell>
          <cell r="J658">
            <v>1200</v>
          </cell>
          <cell r="K658">
            <v>712.5</v>
          </cell>
        </row>
        <row r="659">
          <cell r="A659" t="str">
            <v>-</v>
          </cell>
          <cell r="B659">
            <v>1773</v>
          </cell>
          <cell r="C659" t="str">
            <v>-</v>
          </cell>
          <cell r="D659" t="str">
            <v>-</v>
          </cell>
          <cell r="E659" t="str">
            <v xml:space="preserve">HIDRATO DE CLORAL 20MG/ML FRASCO DE 100 ML        </v>
          </cell>
          <cell r="F659" t="str">
            <v>FR 100ML</v>
          </cell>
          <cell r="G659" t="str">
            <v>NÃO PADRÃO</v>
          </cell>
          <cell r="H659" t="str">
            <v>NÃO PADRÃO</v>
          </cell>
          <cell r="I659" t="str">
            <v>NÃO</v>
          </cell>
          <cell r="J659">
            <v>0</v>
          </cell>
          <cell r="K659">
            <v>0</v>
          </cell>
        </row>
        <row r="660">
          <cell r="A660">
            <v>362803</v>
          </cell>
          <cell r="B660">
            <v>1907</v>
          </cell>
          <cell r="C660" t="str">
            <v>362803.2</v>
          </cell>
          <cell r="D660" t="str">
            <v>-</v>
          </cell>
          <cell r="E660" t="str">
            <v xml:space="preserve">HIDRATO DE CLORAL 20MG/ML FRASCO DE 50ML                    </v>
          </cell>
          <cell r="F660" t="str">
            <v>FR</v>
          </cell>
          <cell r="G660" t="str">
            <v>SOB DEMANDA</v>
          </cell>
          <cell r="H660" t="str">
            <v>SOB DEMANDA</v>
          </cell>
          <cell r="I660" t="str">
            <v>NÃO</v>
          </cell>
          <cell r="J660">
            <v>0</v>
          </cell>
          <cell r="K660">
            <v>0</v>
          </cell>
        </row>
        <row r="661">
          <cell r="A661" t="str">
            <v>-</v>
          </cell>
          <cell r="B661">
            <v>1709</v>
          </cell>
          <cell r="C661" t="str">
            <v>-</v>
          </cell>
          <cell r="D661" t="str">
            <v>-</v>
          </cell>
          <cell r="E661" t="str">
            <v xml:space="preserve">HIDRATO DE CLORAL 20MG/ML FRASCO DE 60ML          </v>
          </cell>
          <cell r="F661" t="str">
            <v>FR 60ML</v>
          </cell>
          <cell r="G661" t="str">
            <v>NÃO PADRÃO</v>
          </cell>
          <cell r="H661" t="str">
            <v>NÃO PADRÃO</v>
          </cell>
          <cell r="I661" t="str">
            <v>NÃO</v>
          </cell>
          <cell r="J661">
            <v>0</v>
          </cell>
          <cell r="K661">
            <v>0</v>
          </cell>
        </row>
        <row r="662">
          <cell r="A662" t="str">
            <v>-</v>
          </cell>
          <cell r="B662">
            <v>1605</v>
          </cell>
          <cell r="C662" t="str">
            <v>-</v>
          </cell>
          <cell r="D662" t="str">
            <v>-</v>
          </cell>
          <cell r="E662" t="str">
            <v>HIDRATO DE CLORAL ASPECTO FISICO CRISTAL INCOLOR TRANSPARENTE FORMULA QUIMICA C2H3CL3O2 PE</v>
          </cell>
          <cell r="F662" t="str">
            <v>FR 100ML</v>
          </cell>
          <cell r="G662" t="str">
            <v>NÃO PADRÃO</v>
          </cell>
          <cell r="H662" t="str">
            <v>NÃO PADRÃO</v>
          </cell>
          <cell r="I662" t="str">
            <v>NÃO</v>
          </cell>
          <cell r="J662">
            <v>0</v>
          </cell>
          <cell r="K662">
            <v>0</v>
          </cell>
        </row>
        <row r="663">
          <cell r="A663">
            <v>267674</v>
          </cell>
          <cell r="B663">
            <v>549</v>
          </cell>
          <cell r="C663">
            <v>267674</v>
          </cell>
          <cell r="D663">
            <v>8220</v>
          </cell>
          <cell r="E663" t="str">
            <v xml:space="preserve">HIDROCLOROTIAZIDA 25MG                                                                    </v>
          </cell>
          <cell r="F663" t="str">
            <v>CP</v>
          </cell>
          <cell r="G663" t="str">
            <v>USO GERAL 4</v>
          </cell>
          <cell r="H663" t="str">
            <v>COMPRA REGULAR</v>
          </cell>
          <cell r="I663">
            <v>267674</v>
          </cell>
          <cell r="J663">
            <v>800</v>
          </cell>
          <cell r="K663">
            <v>526.66666666666663</v>
          </cell>
        </row>
        <row r="664">
          <cell r="A664" t="str">
            <v>-</v>
          </cell>
          <cell r="B664">
            <v>1684</v>
          </cell>
          <cell r="C664" t="str">
            <v>-</v>
          </cell>
          <cell r="D664" t="str">
            <v>-</v>
          </cell>
          <cell r="E664" t="str">
            <v xml:space="preserve">HIDROCLOROTIAZIDA 5MG/ML FRASCO 50ML SUSPENSãO ORAL-FORMULACAO MANIPULADA                 </v>
          </cell>
          <cell r="F664" t="str">
            <v>FR</v>
          </cell>
          <cell r="G664" t="str">
            <v>NÃO PADRÃO</v>
          </cell>
          <cell r="H664" t="str">
            <v>NÃO PADRÃO</v>
          </cell>
          <cell r="I664" t="str">
            <v>NÃO</v>
          </cell>
          <cell r="J664">
            <v>0</v>
          </cell>
          <cell r="K664">
            <v>0</v>
          </cell>
        </row>
        <row r="665">
          <cell r="A665">
            <v>270220</v>
          </cell>
          <cell r="B665">
            <v>550</v>
          </cell>
          <cell r="C665">
            <v>270220</v>
          </cell>
          <cell r="D665">
            <v>8222</v>
          </cell>
          <cell r="E665" t="str">
            <v xml:space="preserve">HIDROCORTISONA SUCCINATO SODICO 100MG                                                     </v>
          </cell>
          <cell r="F665" t="str">
            <v>F/A</v>
          </cell>
          <cell r="G665" t="str">
            <v>USO GERAL 5</v>
          </cell>
          <cell r="H665" t="str">
            <v>COMPRA REGULAR</v>
          </cell>
          <cell r="I665" t="str">
            <v>NÃO</v>
          </cell>
          <cell r="J665">
            <v>600</v>
          </cell>
          <cell r="K665">
            <v>354.16666666666669</v>
          </cell>
        </row>
        <row r="666">
          <cell r="A666">
            <v>270219</v>
          </cell>
          <cell r="B666">
            <v>551</v>
          </cell>
          <cell r="C666">
            <v>270219</v>
          </cell>
          <cell r="D666">
            <v>8222</v>
          </cell>
          <cell r="E666" t="str">
            <v xml:space="preserve">HIDROCORTISONA SUCCINATO SODICO 500MG                                                     </v>
          </cell>
          <cell r="F666" t="str">
            <v>F/A</v>
          </cell>
          <cell r="G666" t="str">
            <v>USO GERAL 5</v>
          </cell>
          <cell r="H666" t="str">
            <v>COMPRA REGULAR</v>
          </cell>
          <cell r="I666" t="str">
            <v>NÃO</v>
          </cell>
          <cell r="J666">
            <v>200</v>
          </cell>
          <cell r="K666">
            <v>100</v>
          </cell>
        </row>
        <row r="667">
          <cell r="A667" t="str">
            <v>-</v>
          </cell>
          <cell r="B667">
            <v>1349</v>
          </cell>
          <cell r="C667" t="str">
            <v>-</v>
          </cell>
          <cell r="D667" t="str">
            <v>-</v>
          </cell>
          <cell r="E667" t="str">
            <v>HIDROGEL ANTI-SEPTICO S/ALCOOL PROPILENOG C/UMECTANTE EMOLUENTE CELUL BETAINA A 0,1% 250ML</v>
          </cell>
          <cell r="G667" t="str">
            <v>NÃO PADRÃO</v>
          </cell>
          <cell r="H667" t="str">
            <v>NÃO PADRÃO</v>
          </cell>
          <cell r="I667" t="str">
            <v>NÃO</v>
          </cell>
          <cell r="J667">
            <v>0</v>
          </cell>
          <cell r="K667">
            <v>0</v>
          </cell>
        </row>
        <row r="668">
          <cell r="A668" t="str">
            <v>-</v>
          </cell>
          <cell r="B668">
            <v>1219</v>
          </cell>
          <cell r="C668">
            <v>268119</v>
          </cell>
          <cell r="D668" t="str">
            <v>-</v>
          </cell>
          <cell r="E668" t="str">
            <v>HIDROXICLOROQUINA 400MG</v>
          </cell>
          <cell r="F668" t="str">
            <v>CP</v>
          </cell>
          <cell r="G668" t="str">
            <v>NÃO PADRÃO</v>
          </cell>
          <cell r="H668" t="str">
            <v>NÃO PADRÃO</v>
          </cell>
          <cell r="I668" t="str">
            <v>NÃO</v>
          </cell>
          <cell r="J668">
            <v>0</v>
          </cell>
          <cell r="K668">
            <v>0</v>
          </cell>
        </row>
        <row r="669">
          <cell r="A669">
            <v>267270</v>
          </cell>
          <cell r="B669">
            <v>553</v>
          </cell>
          <cell r="C669">
            <v>267270</v>
          </cell>
          <cell r="D669">
            <v>8231</v>
          </cell>
          <cell r="E669" t="str">
            <v xml:space="preserve">HIDROXIDO DE ALUMINIO 60 A 62MG/ML 100ML SUSP ORAL                                        </v>
          </cell>
          <cell r="F669" t="str">
            <v>FR 100ML</v>
          </cell>
          <cell r="G669" t="str">
            <v>USO GERAL 5</v>
          </cell>
          <cell r="H669" t="str">
            <v>COMPRA REGULAR</v>
          </cell>
          <cell r="I669">
            <v>267270</v>
          </cell>
          <cell r="J669">
            <v>40</v>
          </cell>
          <cell r="K669">
            <v>43.333333333333336</v>
          </cell>
        </row>
        <row r="670">
          <cell r="A670">
            <v>267270</v>
          </cell>
          <cell r="B670">
            <v>1210</v>
          </cell>
          <cell r="C670" t="str">
            <v>-</v>
          </cell>
          <cell r="D670" t="str">
            <v>-</v>
          </cell>
          <cell r="E670" t="str">
            <v xml:space="preserve">HIDROXIDO DE ALUMINIO 62MG/ML - FRASCO 240ML-SUSPENSAO ORAL                               </v>
          </cell>
          <cell r="F670" t="str">
            <v>FR 240ML</v>
          </cell>
          <cell r="G670" t="str">
            <v>USO GERAL 5**</v>
          </cell>
          <cell r="H670" t="str">
            <v>NÃO PADRÃO</v>
          </cell>
          <cell r="I670">
            <v>267270</v>
          </cell>
          <cell r="J670">
            <v>0</v>
          </cell>
          <cell r="K670">
            <v>0</v>
          </cell>
        </row>
        <row r="671">
          <cell r="A671">
            <v>267270</v>
          </cell>
          <cell r="B671">
            <v>1145</v>
          </cell>
          <cell r="C671" t="str">
            <v>267270.1</v>
          </cell>
          <cell r="D671" t="str">
            <v>-</v>
          </cell>
          <cell r="E671" t="str">
            <v xml:space="preserve">HIDROXIDO DE ALUMINIO 62MG/ML SUSPENSAO ORAL 150ML FRASCO             </v>
          </cell>
          <cell r="F671" t="str">
            <v>FR</v>
          </cell>
          <cell r="G671" t="str">
            <v>USO GERAL 5**</v>
          </cell>
          <cell r="H671" t="str">
            <v>NÃO PADRÃO</v>
          </cell>
          <cell r="I671">
            <v>267270</v>
          </cell>
          <cell r="J671">
            <v>0</v>
          </cell>
          <cell r="K671">
            <v>50</v>
          </cell>
        </row>
        <row r="672">
          <cell r="A672">
            <v>448616</v>
          </cell>
          <cell r="B672">
            <v>554</v>
          </cell>
          <cell r="C672">
            <v>274989</v>
          </cell>
          <cell r="D672">
            <v>17549</v>
          </cell>
          <cell r="E672" t="str">
            <v xml:space="preserve">HIDROXIDO DE FERRO COMPLEXO COLOIDAL SOL EV 100MG FERRO III 5ML                           </v>
          </cell>
          <cell r="F672" t="str">
            <v>AMP 5ML</v>
          </cell>
          <cell r="G672" t="str">
            <v>USO GERAL 5</v>
          </cell>
          <cell r="H672" t="str">
            <v>COMPRA REGULAR</v>
          </cell>
          <cell r="I672">
            <v>448616</v>
          </cell>
          <cell r="J672">
            <v>220</v>
          </cell>
          <cell r="K672">
            <v>172.5</v>
          </cell>
        </row>
        <row r="673">
          <cell r="A673" t="str">
            <v>-</v>
          </cell>
          <cell r="B673">
            <v>555</v>
          </cell>
          <cell r="C673">
            <v>274990</v>
          </cell>
          <cell r="D673" t="str">
            <v>-</v>
          </cell>
          <cell r="E673" t="str">
            <v xml:space="preserve">HIDROXIDO DE FERRO COMPLEXO COLOIDAL SOL IM 100MG FERRO III 2ML                           </v>
          </cell>
          <cell r="F673" t="str">
            <v>AMP 2ML</v>
          </cell>
          <cell r="G673" t="str">
            <v>NÃO PADRÃO</v>
          </cell>
          <cell r="H673" t="str">
            <v>NÃO PADRÃO</v>
          </cell>
          <cell r="I673" t="str">
            <v>NÃO</v>
          </cell>
          <cell r="J673">
            <v>0</v>
          </cell>
          <cell r="K673">
            <v>0</v>
          </cell>
        </row>
        <row r="674">
          <cell r="A674">
            <v>268110</v>
          </cell>
          <cell r="B674">
            <v>333</v>
          </cell>
          <cell r="C674">
            <v>268110</v>
          </cell>
          <cell r="D674">
            <v>8248</v>
          </cell>
          <cell r="E674" t="str">
            <v xml:space="preserve">HIDROXIUREIA 500MG                                                                        </v>
          </cell>
          <cell r="F674" t="str">
            <v>CP</v>
          </cell>
          <cell r="G674" t="str">
            <v>ONCOLÓGICO 2</v>
          </cell>
          <cell r="H674" t="str">
            <v>COMPRA REGULAR</v>
          </cell>
          <cell r="I674" t="str">
            <v>NÃO</v>
          </cell>
          <cell r="J674">
            <v>2400</v>
          </cell>
          <cell r="K674">
            <v>4854.545454545455</v>
          </cell>
        </row>
        <row r="675">
          <cell r="A675" t="str">
            <v>-</v>
          </cell>
          <cell r="B675">
            <v>556</v>
          </cell>
          <cell r="C675" t="str">
            <v>-</v>
          </cell>
          <cell r="D675" t="str">
            <v>-</v>
          </cell>
          <cell r="E675" t="str">
            <v xml:space="preserve">HIDROXIZINA 10MG                                                                          </v>
          </cell>
          <cell r="F675" t="str">
            <v>CP</v>
          </cell>
          <cell r="G675" t="str">
            <v>NÃO PADRÃO</v>
          </cell>
          <cell r="H675" t="str">
            <v>NÃO PADRÃO</v>
          </cell>
          <cell r="I675" t="str">
            <v>NÃO</v>
          </cell>
          <cell r="J675">
            <v>0</v>
          </cell>
          <cell r="K675">
            <v>0</v>
          </cell>
        </row>
        <row r="676">
          <cell r="A676" t="str">
            <v>-</v>
          </cell>
          <cell r="B676">
            <v>557</v>
          </cell>
          <cell r="C676">
            <v>270620</v>
          </cell>
          <cell r="D676" t="str">
            <v>-</v>
          </cell>
          <cell r="E676" t="str">
            <v xml:space="preserve">HIOSCINA + DIPIRONA 10MG+250MG                                                            </v>
          </cell>
          <cell r="F676" t="str">
            <v>CP</v>
          </cell>
          <cell r="G676" t="str">
            <v>NÃO PADRÃO</v>
          </cell>
          <cell r="H676" t="str">
            <v>NÃO PADRÃO</v>
          </cell>
          <cell r="I676" t="str">
            <v>NÃO</v>
          </cell>
          <cell r="J676">
            <v>0</v>
          </cell>
          <cell r="K676">
            <v>0</v>
          </cell>
        </row>
        <row r="677">
          <cell r="A677" t="str">
            <v>-</v>
          </cell>
          <cell r="B677">
            <v>558</v>
          </cell>
          <cell r="C677" t="str">
            <v>-</v>
          </cell>
          <cell r="D677" t="str">
            <v>-</v>
          </cell>
          <cell r="E677" t="str">
            <v xml:space="preserve">HIOSCINA 10MG                                                                             </v>
          </cell>
          <cell r="F677" t="str">
            <v>CP</v>
          </cell>
          <cell r="G677" t="str">
            <v>NÃO PADRÃO</v>
          </cell>
          <cell r="H677" t="str">
            <v>NÃO PADRÃO</v>
          </cell>
          <cell r="I677" t="str">
            <v>NÃO</v>
          </cell>
          <cell r="J677">
            <v>0</v>
          </cell>
          <cell r="K677">
            <v>0</v>
          </cell>
        </row>
        <row r="678">
          <cell r="A678" t="str">
            <v>-</v>
          </cell>
          <cell r="B678">
            <v>559</v>
          </cell>
          <cell r="C678" t="str">
            <v>-</v>
          </cell>
          <cell r="D678" t="str">
            <v>-</v>
          </cell>
          <cell r="E678" t="str">
            <v xml:space="preserve">HIOSCINA 20MG/ML 1ML                                                                      </v>
          </cell>
          <cell r="F678" t="str">
            <v>AMP 1ML</v>
          </cell>
          <cell r="G678" t="str">
            <v>NÃO PADRÃO</v>
          </cell>
          <cell r="H678" t="str">
            <v>NÃO PADRÃO</v>
          </cell>
          <cell r="I678" t="str">
            <v>NÃO</v>
          </cell>
          <cell r="J678">
            <v>0</v>
          </cell>
          <cell r="K678">
            <v>0</v>
          </cell>
        </row>
        <row r="679">
          <cell r="A679" t="str">
            <v>-</v>
          </cell>
          <cell r="B679">
            <v>1034</v>
          </cell>
          <cell r="C679" t="str">
            <v>-</v>
          </cell>
          <cell r="D679" t="str">
            <v>-</v>
          </cell>
          <cell r="E679" t="str">
            <v xml:space="preserve">HIPOCLORITO 10-11%/CLORO ATIVO 1,3% 5 LITROS                                              </v>
          </cell>
          <cell r="G679" t="str">
            <v>NÃO PADRÃO</v>
          </cell>
          <cell r="H679" t="str">
            <v>NÃO PADRÃO</v>
          </cell>
          <cell r="I679" t="str">
            <v>NÃO</v>
          </cell>
          <cell r="J679">
            <v>0</v>
          </cell>
          <cell r="K679">
            <v>0</v>
          </cell>
        </row>
        <row r="680">
          <cell r="A680" t="str">
            <v>-</v>
          </cell>
          <cell r="B680">
            <v>1293</v>
          </cell>
          <cell r="C680" t="str">
            <v>-</v>
          </cell>
          <cell r="D680" t="str">
            <v>-</v>
          </cell>
          <cell r="E680" t="str">
            <v xml:space="preserve">HIPOCLORITO DE SODIO 10% 5L(GALAO)                                                        </v>
          </cell>
          <cell r="G680" t="str">
            <v>NÃO PADRÃO</v>
          </cell>
          <cell r="H680" t="str">
            <v>NÃO PADRÃO</v>
          </cell>
          <cell r="I680" t="str">
            <v>NÃO</v>
          </cell>
          <cell r="J680">
            <v>0</v>
          </cell>
          <cell r="K680">
            <v>0</v>
          </cell>
        </row>
        <row r="681">
          <cell r="A681">
            <v>393081</v>
          </cell>
          <cell r="B681">
            <v>124</v>
          </cell>
          <cell r="C681" t="str">
            <v>393081.1</v>
          </cell>
          <cell r="D681" t="str">
            <v>-</v>
          </cell>
          <cell r="E681" t="str">
            <v xml:space="preserve">HIPOCLORITO DE SODIO SOL 1% 1000ML                                                        </v>
          </cell>
          <cell r="F681" t="str">
            <v>LT 1000ML</v>
          </cell>
          <cell r="G681" t="str">
            <v>SANEANTES E QUÍMICOS</v>
          </cell>
          <cell r="H681" t="str">
            <v>ESTOQUE MÍNIMO</v>
          </cell>
          <cell r="I681" t="str">
            <v>NÃO</v>
          </cell>
          <cell r="J681">
            <v>0</v>
          </cell>
          <cell r="K681">
            <v>2.25</v>
          </cell>
        </row>
        <row r="682">
          <cell r="A682" t="str">
            <v>-</v>
          </cell>
          <cell r="B682">
            <v>125</v>
          </cell>
          <cell r="C682" t="str">
            <v>-</v>
          </cell>
          <cell r="D682" t="str">
            <v>-</v>
          </cell>
          <cell r="E682" t="str">
            <v xml:space="preserve">HIPOCLORITO DE SODIO SOL 1% 5LITROS                                                       </v>
          </cell>
          <cell r="F682" t="str">
            <v>GL 5LT</v>
          </cell>
          <cell r="G682" t="str">
            <v>NÃO PADRÃO</v>
          </cell>
          <cell r="H682" t="str">
            <v>NÃO PADRÃO</v>
          </cell>
          <cell r="I682" t="str">
            <v>NÃO</v>
          </cell>
          <cell r="J682">
            <v>0</v>
          </cell>
          <cell r="K682">
            <v>1.1428571428571428</v>
          </cell>
        </row>
        <row r="683">
          <cell r="A683" t="str">
            <v>-</v>
          </cell>
          <cell r="B683">
            <v>1936</v>
          </cell>
          <cell r="C683" t="str">
            <v>-</v>
          </cell>
          <cell r="D683" t="str">
            <v>-</v>
          </cell>
          <cell r="E683" t="str">
            <v xml:space="preserve">HIPROMELOSE 2% SERINGA 1 ML                       </v>
          </cell>
          <cell r="F683" t="str">
            <v>SERINGA</v>
          </cell>
          <cell r="G683" t="str">
            <v>NÃO PADRÃO</v>
          </cell>
          <cell r="H683" t="str">
            <v>NÃO PADRÃO</v>
          </cell>
          <cell r="I683" t="str">
            <v>NÃO</v>
          </cell>
          <cell r="J683">
            <v>0</v>
          </cell>
          <cell r="K683">
            <v>0</v>
          </cell>
        </row>
        <row r="684">
          <cell r="A684">
            <v>267677</v>
          </cell>
          <cell r="B684">
            <v>560</v>
          </cell>
          <cell r="C684">
            <v>267677</v>
          </cell>
          <cell r="D684">
            <v>8275</v>
          </cell>
          <cell r="E684" t="str">
            <v xml:space="preserve">IBUPROFENO 300MG                                                                          </v>
          </cell>
          <cell r="F684" t="str">
            <v>CP</v>
          </cell>
          <cell r="G684" t="str">
            <v>USO GERAL 5</v>
          </cell>
          <cell r="H684" t="str">
            <v>COMPRA REGULAR</v>
          </cell>
          <cell r="I684">
            <v>267677</v>
          </cell>
          <cell r="J684">
            <v>800</v>
          </cell>
          <cell r="K684">
            <v>1409.090909090909</v>
          </cell>
        </row>
        <row r="685">
          <cell r="A685" t="str">
            <v>-</v>
          </cell>
          <cell r="B685">
            <v>854</v>
          </cell>
          <cell r="C685" t="str">
            <v>-</v>
          </cell>
          <cell r="D685" t="str">
            <v>-</v>
          </cell>
          <cell r="E685" t="str">
            <v xml:space="preserve">IBUPROFENO 50 MG/ML SUSP ORAL 15 ML                                                       </v>
          </cell>
          <cell r="F685" t="str">
            <v>FR 15ML</v>
          </cell>
          <cell r="G685" t="str">
            <v>NÃO PADRÃO</v>
          </cell>
          <cell r="H685" t="str">
            <v>NÃO PADRÃO</v>
          </cell>
          <cell r="I685" t="str">
            <v>NÃO</v>
          </cell>
          <cell r="J685">
            <v>0</v>
          </cell>
          <cell r="K685">
            <v>0</v>
          </cell>
        </row>
        <row r="686">
          <cell r="A686" t="str">
            <v>-</v>
          </cell>
          <cell r="B686">
            <v>561</v>
          </cell>
          <cell r="C686" t="str">
            <v>-</v>
          </cell>
          <cell r="D686" t="str">
            <v>-</v>
          </cell>
          <cell r="E686" t="str">
            <v xml:space="preserve">IBUPROFENO 50MG/ML                                                                        </v>
          </cell>
          <cell r="F686" t="str">
            <v>FR</v>
          </cell>
          <cell r="G686" t="str">
            <v>NÃO PADRÃO</v>
          </cell>
          <cell r="H686" t="str">
            <v>NÃO PADRÃO</v>
          </cell>
          <cell r="I686" t="str">
            <v>NÃO</v>
          </cell>
          <cell r="J686">
            <v>0</v>
          </cell>
          <cell r="K686">
            <v>0</v>
          </cell>
        </row>
        <row r="687">
          <cell r="A687">
            <v>294643</v>
          </cell>
          <cell r="B687">
            <v>1606</v>
          </cell>
          <cell r="C687" t="str">
            <v>294643.2</v>
          </cell>
          <cell r="D687">
            <v>8275</v>
          </cell>
          <cell r="E687" t="str">
            <v xml:space="preserve">IBUPROFENO 50MG/ML - SUSPENSAO ORAL 30ML                                                  </v>
          </cell>
          <cell r="F687" t="str">
            <v>FR 30ML</v>
          </cell>
          <cell r="G687" t="str">
            <v>USO GERAL 5</v>
          </cell>
          <cell r="H687" t="str">
            <v>COMPRA REGULAR</v>
          </cell>
          <cell r="I687">
            <v>294643</v>
          </cell>
          <cell r="J687">
            <v>20</v>
          </cell>
          <cell r="K687">
            <v>27.5</v>
          </cell>
        </row>
        <row r="688">
          <cell r="A688">
            <v>270408</v>
          </cell>
          <cell r="B688">
            <v>334</v>
          </cell>
          <cell r="C688">
            <v>270408</v>
          </cell>
          <cell r="D688">
            <v>8276</v>
          </cell>
          <cell r="E688" t="str">
            <v xml:space="preserve">IDARRUBICINA 10MG                                                                         </v>
          </cell>
          <cell r="F688" t="str">
            <v>F/A</v>
          </cell>
          <cell r="G688" t="str">
            <v>ONCOLÓGICO 2</v>
          </cell>
          <cell r="H688" t="str">
            <v>COMPRA REGULAR</v>
          </cell>
          <cell r="I688" t="str">
            <v>NÃO</v>
          </cell>
          <cell r="J688">
            <v>3</v>
          </cell>
          <cell r="K688">
            <v>12</v>
          </cell>
        </row>
        <row r="689">
          <cell r="A689">
            <v>270443</v>
          </cell>
          <cell r="B689">
            <v>335</v>
          </cell>
          <cell r="C689">
            <v>270443</v>
          </cell>
          <cell r="D689">
            <v>8278</v>
          </cell>
          <cell r="E689" t="str">
            <v xml:space="preserve">IFOSFAMIDA 1G                                                                             </v>
          </cell>
          <cell r="F689" t="str">
            <v>F/A</v>
          </cell>
          <cell r="G689" t="str">
            <v>ONCOLÓGICO 2</v>
          </cell>
          <cell r="H689" t="str">
            <v>COMPRA REGULAR</v>
          </cell>
          <cell r="I689" t="str">
            <v>NÃO</v>
          </cell>
          <cell r="J689">
            <v>15</v>
          </cell>
          <cell r="K689">
            <v>12.833333333333334</v>
          </cell>
        </row>
        <row r="690">
          <cell r="A690">
            <v>270444</v>
          </cell>
          <cell r="B690">
            <v>1221</v>
          </cell>
          <cell r="C690">
            <v>270444</v>
          </cell>
          <cell r="D690" t="str">
            <v>-</v>
          </cell>
          <cell r="E690" t="str">
            <v xml:space="preserve">IFOSFAMIDA 2G INJET      </v>
          </cell>
          <cell r="F690" t="str">
            <v>F/A</v>
          </cell>
          <cell r="G690" t="str">
            <v>ONCOLÓGICO 2**</v>
          </cell>
          <cell r="H690" t="str">
            <v>NÃO PADRÃO</v>
          </cell>
          <cell r="I690" t="str">
            <v>NÃO</v>
          </cell>
          <cell r="J690">
            <v>0</v>
          </cell>
          <cell r="K690">
            <v>0</v>
          </cell>
        </row>
        <row r="691">
          <cell r="A691">
            <v>270442</v>
          </cell>
          <cell r="B691">
            <v>336</v>
          </cell>
          <cell r="C691">
            <v>270442</v>
          </cell>
          <cell r="D691" t="str">
            <v>-</v>
          </cell>
          <cell r="E691" t="str">
            <v xml:space="preserve">IFOSFAMIDA 500MG                                                                          </v>
          </cell>
          <cell r="F691" t="str">
            <v>F/A</v>
          </cell>
          <cell r="G691" t="str">
            <v>SOB DEMANDA - ONCO</v>
          </cell>
          <cell r="H691" t="str">
            <v>NÃO PADRÃO</v>
          </cell>
          <cell r="I691" t="str">
            <v>NÃO</v>
          </cell>
          <cell r="J691">
            <v>0</v>
          </cell>
          <cell r="K691">
            <v>0</v>
          </cell>
        </row>
        <row r="692">
          <cell r="A692">
            <v>273317</v>
          </cell>
          <cell r="B692">
            <v>337</v>
          </cell>
          <cell r="C692">
            <v>273317</v>
          </cell>
          <cell r="D692">
            <v>13788</v>
          </cell>
          <cell r="E692" t="str">
            <v xml:space="preserve">IMATINIB 100MG                                                                            </v>
          </cell>
          <cell r="F692" t="str">
            <v>CP</v>
          </cell>
          <cell r="G692" t="str">
            <v>ONCOLÓGICO 2</v>
          </cell>
          <cell r="H692" t="str">
            <v>COMPRA/REPASSE SES</v>
          </cell>
          <cell r="I692" t="str">
            <v>NÃO</v>
          </cell>
          <cell r="J692">
            <v>0</v>
          </cell>
          <cell r="K692">
            <v>272.72727272727275</v>
          </cell>
        </row>
        <row r="693">
          <cell r="A693">
            <v>274704</v>
          </cell>
          <cell r="B693">
            <v>338</v>
          </cell>
          <cell r="C693">
            <v>274704</v>
          </cell>
          <cell r="D693">
            <v>13788</v>
          </cell>
          <cell r="E693" t="str">
            <v xml:space="preserve">IMATINIB MESILATO 400MG                                                                   </v>
          </cell>
          <cell r="F693" t="str">
            <v>CP</v>
          </cell>
          <cell r="G693" t="str">
            <v>ONCOLÓGICO 2</v>
          </cell>
          <cell r="H693" t="str">
            <v>COMPRA/REPASSE SES</v>
          </cell>
          <cell r="I693" t="str">
            <v>NÃO</v>
          </cell>
          <cell r="J693">
            <v>90</v>
          </cell>
          <cell r="K693">
            <v>1025</v>
          </cell>
        </row>
        <row r="694">
          <cell r="A694">
            <v>342259</v>
          </cell>
          <cell r="B694">
            <v>46</v>
          </cell>
          <cell r="C694">
            <v>342259</v>
          </cell>
          <cell r="D694">
            <v>8287</v>
          </cell>
          <cell r="E694" t="str">
            <v xml:space="preserve">IMIPENEM/CILASTATINA SODICA 500MG MONOVIAL + BLS 100ML SF   0,9%                          </v>
          </cell>
          <cell r="F694" t="str">
            <v>F/A</v>
          </cell>
          <cell r="G694" t="str">
            <v>SOB DEMANDA</v>
          </cell>
          <cell r="H694" t="str">
            <v>SOB DEMANDA</v>
          </cell>
          <cell r="I694" t="str">
            <v>NÃO</v>
          </cell>
          <cell r="J694">
            <v>0</v>
          </cell>
          <cell r="K694">
            <v>0</v>
          </cell>
        </row>
        <row r="695">
          <cell r="A695" t="str">
            <v>-</v>
          </cell>
          <cell r="B695">
            <v>956</v>
          </cell>
          <cell r="C695" t="str">
            <v>-</v>
          </cell>
          <cell r="D695" t="str">
            <v>-</v>
          </cell>
          <cell r="E695" t="str">
            <v xml:space="preserve">IMIPRAMINA 10MG                                                                           </v>
          </cell>
          <cell r="F695" t="str">
            <v>CP</v>
          </cell>
          <cell r="G695" t="str">
            <v>NÃO PADRÃO</v>
          </cell>
          <cell r="H695" t="str">
            <v>NÃO PADRÃO</v>
          </cell>
          <cell r="I695" t="str">
            <v>NÃO</v>
          </cell>
          <cell r="J695">
            <v>0</v>
          </cell>
          <cell r="K695">
            <v>0</v>
          </cell>
        </row>
        <row r="696">
          <cell r="A696" t="str">
            <v>-</v>
          </cell>
          <cell r="B696">
            <v>562</v>
          </cell>
          <cell r="C696">
            <v>268490</v>
          </cell>
          <cell r="D696" t="str">
            <v>-</v>
          </cell>
          <cell r="E696" t="str">
            <v xml:space="preserve">IMUNOGLOBULINA ANTI RHO 250MCG A 300MCG                                                   </v>
          </cell>
          <cell r="F696" t="str">
            <v>F/A</v>
          </cell>
          <cell r="G696" t="str">
            <v>NÃO PADRÃO</v>
          </cell>
          <cell r="H696" t="str">
            <v>NÃO PADRÃO</v>
          </cell>
          <cell r="I696" t="str">
            <v>NÃO</v>
          </cell>
          <cell r="J696">
            <v>0</v>
          </cell>
          <cell r="K696">
            <v>0</v>
          </cell>
        </row>
        <row r="697">
          <cell r="A697">
            <v>343089</v>
          </cell>
          <cell r="B697">
            <v>991</v>
          </cell>
          <cell r="C697">
            <v>343089</v>
          </cell>
          <cell r="D697">
            <v>8323</v>
          </cell>
          <cell r="E697" t="str">
            <v xml:space="preserve">IMUNOGLOBULINA ANTITIMOCITOS 25MG/5ML F/A                                                 </v>
          </cell>
          <cell r="F697" t="str">
            <v>F/A</v>
          </cell>
          <cell r="G697" t="str">
            <v xml:space="preserve">BIOLÓGICOS </v>
          </cell>
          <cell r="H697" t="str">
            <v>ESTOQUE MÍNIMO</v>
          </cell>
          <cell r="I697" t="str">
            <v>NÃO</v>
          </cell>
          <cell r="J697">
            <v>0</v>
          </cell>
          <cell r="K697">
            <v>0</v>
          </cell>
        </row>
        <row r="698">
          <cell r="A698">
            <v>455199</v>
          </cell>
          <cell r="B698">
            <v>855</v>
          </cell>
          <cell r="C698">
            <v>266820</v>
          </cell>
          <cell r="D698">
            <v>8325</v>
          </cell>
          <cell r="E698" t="str">
            <v xml:space="preserve">IMUNOGLOBULINA G HUMANA  5 G                                                              </v>
          </cell>
          <cell r="F698" t="str">
            <v xml:space="preserve">F/A </v>
          </cell>
          <cell r="G698" t="str">
            <v xml:space="preserve">BIOLÓGICOS </v>
          </cell>
          <cell r="H698" t="str">
            <v>COMPRA REGULAR</v>
          </cell>
          <cell r="I698" t="str">
            <v>NÃO</v>
          </cell>
          <cell r="J698">
            <v>80</v>
          </cell>
          <cell r="K698">
            <v>40.299999999999997</v>
          </cell>
        </row>
        <row r="699">
          <cell r="A699" t="str">
            <v>-</v>
          </cell>
          <cell r="B699">
            <v>563</v>
          </cell>
          <cell r="C699" t="str">
            <v>-</v>
          </cell>
          <cell r="D699" t="str">
            <v>-</v>
          </cell>
          <cell r="E699" t="str">
            <v xml:space="preserve">IMUNOGLOBULINA G HUMANA 50MG/ML  50ML                                                     </v>
          </cell>
          <cell r="F699" t="str">
            <v>F/A</v>
          </cell>
          <cell r="G699" t="str">
            <v>NÃO PADRÃO</v>
          </cell>
          <cell r="H699" t="str">
            <v>NÃO PADRÃO</v>
          </cell>
          <cell r="I699" t="str">
            <v>NÃO</v>
          </cell>
          <cell r="J699">
            <v>0</v>
          </cell>
          <cell r="K699">
            <v>0</v>
          </cell>
        </row>
        <row r="700">
          <cell r="A700" t="str">
            <v>-</v>
          </cell>
          <cell r="B700">
            <v>1778</v>
          </cell>
          <cell r="C700">
            <v>266821</v>
          </cell>
          <cell r="D700" t="str">
            <v>-</v>
          </cell>
          <cell r="E700" t="str">
            <v xml:space="preserve">IMUNOGLOBULINA HUMANA ENDOVENOSA DOSAGEM 6G                   </v>
          </cell>
          <cell r="F700" t="str">
            <v>FR</v>
          </cell>
          <cell r="G700" t="str">
            <v>NÃO PADRÃO</v>
          </cell>
          <cell r="H700" t="str">
            <v>NÃO PADRÃO</v>
          </cell>
          <cell r="I700" t="str">
            <v>NÃO</v>
          </cell>
          <cell r="J700">
            <v>0</v>
          </cell>
          <cell r="K700">
            <v>0</v>
          </cell>
        </row>
        <row r="701">
          <cell r="A701" t="str">
            <v>-</v>
          </cell>
          <cell r="B701">
            <v>930</v>
          </cell>
          <cell r="C701" t="str">
            <v>-</v>
          </cell>
          <cell r="D701" t="str">
            <v>-</v>
          </cell>
          <cell r="E701" t="str">
            <v xml:space="preserve">IMUNOGLOBULINA HUMANA EV 2,5G                                                             </v>
          </cell>
          <cell r="F701" t="str">
            <v>F/A</v>
          </cell>
          <cell r="G701" t="str">
            <v>NÃO PADRÃO</v>
          </cell>
          <cell r="H701" t="str">
            <v>NÃO PADRÃO</v>
          </cell>
          <cell r="I701" t="str">
            <v>NÃO</v>
          </cell>
          <cell r="J701">
            <v>0</v>
          </cell>
          <cell r="K701">
            <v>0</v>
          </cell>
        </row>
        <row r="702">
          <cell r="A702">
            <v>437989</v>
          </cell>
          <cell r="B702">
            <v>2094</v>
          </cell>
          <cell r="C702">
            <v>437989</v>
          </cell>
          <cell r="D702">
            <v>6919</v>
          </cell>
          <cell r="E702" t="str">
            <v>INDACATEROL MALEATO 110MCG + GLICOPIRRÔNIO BROMETO 50MCG</v>
          </cell>
          <cell r="F702" t="str">
            <v>FR</v>
          </cell>
          <cell r="G702" t="str">
            <v>NÃO PADRÃO/JUDICIAL</v>
          </cell>
          <cell r="H702" t="str">
            <v>SOB DEMANDA</v>
          </cell>
          <cell r="I702" t="str">
            <v>NÃO</v>
          </cell>
          <cell r="J702">
            <v>0</v>
          </cell>
          <cell r="K702">
            <v>0</v>
          </cell>
        </row>
        <row r="703">
          <cell r="A703" t="str">
            <v>-</v>
          </cell>
          <cell r="B703">
            <v>1222</v>
          </cell>
          <cell r="C703" t="str">
            <v>-</v>
          </cell>
          <cell r="D703" t="str">
            <v>-</v>
          </cell>
          <cell r="E703" t="str">
            <v xml:space="preserve">INDOMETACINA 25MG                                                                         </v>
          </cell>
          <cell r="F703" t="str">
            <v>CP</v>
          </cell>
          <cell r="G703" t="str">
            <v>NÃO PADRÃO</v>
          </cell>
          <cell r="H703" t="str">
            <v>NÃO PADRÃO</v>
          </cell>
          <cell r="I703" t="str">
            <v>NÃO</v>
          </cell>
          <cell r="J703">
            <v>0</v>
          </cell>
          <cell r="K703">
            <v>0</v>
          </cell>
        </row>
        <row r="704">
          <cell r="A704" t="str">
            <v>-</v>
          </cell>
          <cell r="B704">
            <v>564</v>
          </cell>
          <cell r="C704" t="str">
            <v>-</v>
          </cell>
          <cell r="D704" t="str">
            <v>-</v>
          </cell>
          <cell r="E704" t="str">
            <v xml:space="preserve">INDOMETACINA 50MG                                                                         </v>
          </cell>
          <cell r="F704" t="str">
            <v>CP</v>
          </cell>
          <cell r="G704" t="str">
            <v>NÃO PADRÃO</v>
          </cell>
          <cell r="H704" t="str">
            <v>NÃO PADRÃO</v>
          </cell>
          <cell r="I704" t="str">
            <v>NÃO</v>
          </cell>
          <cell r="J704">
            <v>0</v>
          </cell>
          <cell r="K704">
            <v>0</v>
          </cell>
        </row>
        <row r="705">
          <cell r="A705">
            <v>333447</v>
          </cell>
          <cell r="B705">
            <v>780</v>
          </cell>
          <cell r="C705">
            <v>333447</v>
          </cell>
          <cell r="D705">
            <v>6234</v>
          </cell>
          <cell r="E705" t="str">
            <v xml:space="preserve">INFLIXIMABE 100MG                                                                         </v>
          </cell>
          <cell r="F705" t="str">
            <v>F/A</v>
          </cell>
          <cell r="G705" t="str">
            <v>SOB DEMANDA - ONCO</v>
          </cell>
          <cell r="H705" t="str">
            <v>SOB DEMANDA</v>
          </cell>
          <cell r="I705" t="str">
            <v>NÃO</v>
          </cell>
          <cell r="J705">
            <v>0</v>
          </cell>
          <cell r="K705">
            <v>0</v>
          </cell>
        </row>
        <row r="706">
          <cell r="A706">
            <v>399010</v>
          </cell>
          <cell r="B706">
            <v>1451</v>
          </cell>
          <cell r="C706" t="str">
            <v>273836.2</v>
          </cell>
          <cell r="D706">
            <v>8428</v>
          </cell>
          <cell r="E706" t="str">
            <v>INSULINA GLARGINA 100 UI/ML CANETA DESCARTÁVEL COM APLICADOR</v>
          </cell>
          <cell r="F706" t="str">
            <v>SERINGA</v>
          </cell>
          <cell r="G706" t="str">
            <v xml:space="preserve">BIOLÓGICOS </v>
          </cell>
          <cell r="H706" t="str">
            <v>COMPRA REGULAR</v>
          </cell>
          <cell r="I706" t="str">
            <v>NÃO</v>
          </cell>
          <cell r="J706">
            <v>300</v>
          </cell>
          <cell r="K706">
            <v>47.857142857142854</v>
          </cell>
        </row>
        <row r="707">
          <cell r="A707">
            <v>273836</v>
          </cell>
          <cell r="B707">
            <v>1223</v>
          </cell>
          <cell r="C707" t="str">
            <v>273836.1</v>
          </cell>
          <cell r="D707">
            <v>8428</v>
          </cell>
          <cell r="E707" t="str">
            <v xml:space="preserve">INSULINA GLARGINA 100UI/ML INJET                  </v>
          </cell>
          <cell r="F707" t="str">
            <v>F/A</v>
          </cell>
          <cell r="G707" t="str">
            <v xml:space="preserve">BIOLÓGICOS </v>
          </cell>
          <cell r="H707" t="str">
            <v>COMPRA REGULAR</v>
          </cell>
          <cell r="I707" t="str">
            <v>NÃO</v>
          </cell>
          <cell r="J707">
            <v>40</v>
          </cell>
          <cell r="K707">
            <v>7.5</v>
          </cell>
        </row>
        <row r="708">
          <cell r="A708">
            <v>271157</v>
          </cell>
          <cell r="B708">
            <v>566</v>
          </cell>
          <cell r="C708" t="str">
            <v>271157.1</v>
          </cell>
          <cell r="D708">
            <v>8428</v>
          </cell>
          <cell r="E708" t="str">
            <v xml:space="preserve">INSULINA HUMANA NPH 100UI/ML 10ML                                                         </v>
          </cell>
          <cell r="F708" t="str">
            <v xml:space="preserve">FR 10ML </v>
          </cell>
          <cell r="G708" t="str">
            <v xml:space="preserve">BIOLÓGICOS </v>
          </cell>
          <cell r="H708" t="str">
            <v>COMPRA REGULAR</v>
          </cell>
          <cell r="I708">
            <v>271157</v>
          </cell>
          <cell r="J708">
            <v>40</v>
          </cell>
          <cell r="K708">
            <v>28.333333333333332</v>
          </cell>
        </row>
        <row r="709">
          <cell r="A709">
            <v>271154</v>
          </cell>
          <cell r="B709">
            <v>567</v>
          </cell>
          <cell r="C709" t="str">
            <v>271154.1</v>
          </cell>
          <cell r="D709">
            <v>8428</v>
          </cell>
          <cell r="E709" t="str">
            <v xml:space="preserve">INSULINA HUMANA REGULAR 100UI/ML 10ML                                                     </v>
          </cell>
          <cell r="F709" t="str">
            <v xml:space="preserve">FR 10ML </v>
          </cell>
          <cell r="G709" t="str">
            <v xml:space="preserve">BIOLÓGICOS </v>
          </cell>
          <cell r="H709" t="str">
            <v>COMPRA REGULAR</v>
          </cell>
          <cell r="I709">
            <v>271154</v>
          </cell>
          <cell r="J709">
            <v>40</v>
          </cell>
          <cell r="K709">
            <v>15.75</v>
          </cell>
        </row>
        <row r="710">
          <cell r="A710">
            <v>405998</v>
          </cell>
          <cell r="B710">
            <v>1450</v>
          </cell>
          <cell r="C710" t="str">
            <v>276233.2</v>
          </cell>
          <cell r="D710">
            <v>8428</v>
          </cell>
          <cell r="E710" t="str">
            <v xml:space="preserve">INSULINA LISPRO 100 UI/ML SISTEMA DE APLICAÇÃO COM REFIL DE 3ML                           </v>
          </cell>
          <cell r="F710" t="str">
            <v>TUBETE 3ML</v>
          </cell>
          <cell r="G710" t="str">
            <v xml:space="preserve">BIOLÓGICOS </v>
          </cell>
          <cell r="H710" t="str">
            <v>COMPRA REGULAR</v>
          </cell>
          <cell r="I710" t="str">
            <v>NÃO</v>
          </cell>
          <cell r="J710">
            <v>200</v>
          </cell>
          <cell r="K710">
            <v>36.666666666666664</v>
          </cell>
        </row>
        <row r="711">
          <cell r="A711">
            <v>276233</v>
          </cell>
          <cell r="B711">
            <v>568</v>
          </cell>
          <cell r="C711" t="str">
            <v>276233.1</v>
          </cell>
          <cell r="D711">
            <v>8428</v>
          </cell>
          <cell r="E711" t="str">
            <v xml:space="preserve">INSULINA LISPRO 100UI/ML                                                                  </v>
          </cell>
          <cell r="F711" t="str">
            <v xml:space="preserve">FR 10ML </v>
          </cell>
          <cell r="G711" t="str">
            <v xml:space="preserve">BIOLÓGICOS </v>
          </cell>
          <cell r="H711" t="str">
            <v>COMPRA REGULAR</v>
          </cell>
          <cell r="I711" t="str">
            <v>NÃO</v>
          </cell>
          <cell r="J711">
            <v>40</v>
          </cell>
          <cell r="K711">
            <v>8</v>
          </cell>
        </row>
        <row r="712">
          <cell r="A712" t="str">
            <v>-</v>
          </cell>
          <cell r="B712">
            <v>1542</v>
          </cell>
          <cell r="C712">
            <v>448989</v>
          </cell>
          <cell r="D712" t="str">
            <v>-</v>
          </cell>
          <cell r="E712" t="str">
            <v xml:space="preserve">INTERFERON ALFA 2A PEGUILADO 180MCG           </v>
          </cell>
          <cell r="F712" t="str">
            <v>F/A</v>
          </cell>
          <cell r="G712" t="str">
            <v>NÃO PADRÃO</v>
          </cell>
          <cell r="H712" t="str">
            <v>NÃO PADRÃO</v>
          </cell>
          <cell r="I712" t="str">
            <v>NÃO</v>
          </cell>
          <cell r="J712">
            <v>0</v>
          </cell>
          <cell r="K712">
            <v>0</v>
          </cell>
        </row>
        <row r="713">
          <cell r="A713" t="str">
            <v>-</v>
          </cell>
          <cell r="B713">
            <v>569</v>
          </cell>
          <cell r="C713">
            <v>266762</v>
          </cell>
          <cell r="D713" t="str">
            <v>-</v>
          </cell>
          <cell r="E713" t="str">
            <v xml:space="preserve">INTERFERON ALFA 2A RECOMBINANTE 3.000.000UI                                               </v>
          </cell>
          <cell r="F713" t="str">
            <v>F/A</v>
          </cell>
          <cell r="G713" t="str">
            <v>NÃO PADRÃO</v>
          </cell>
          <cell r="H713" t="str">
            <v>NÃO PADRÃO</v>
          </cell>
          <cell r="I713" t="str">
            <v>NÃO</v>
          </cell>
          <cell r="J713">
            <v>0</v>
          </cell>
          <cell r="K713">
            <v>0</v>
          </cell>
        </row>
        <row r="714">
          <cell r="A714" t="str">
            <v>-</v>
          </cell>
          <cell r="B714">
            <v>570</v>
          </cell>
          <cell r="C714">
            <v>266765</v>
          </cell>
          <cell r="D714" t="str">
            <v>-</v>
          </cell>
          <cell r="E714" t="str">
            <v xml:space="preserve">INTERFERON ALFA 2B RECOMBINANTE 5.000.000UI                                               </v>
          </cell>
          <cell r="F714" t="str">
            <v>F/A</v>
          </cell>
          <cell r="G714" t="str">
            <v>NÃO PADRÃO</v>
          </cell>
          <cell r="H714" t="str">
            <v>NÃO PADRÃO</v>
          </cell>
          <cell r="I714" t="str">
            <v>NÃO</v>
          </cell>
          <cell r="J714">
            <v>0</v>
          </cell>
          <cell r="K714">
            <v>0</v>
          </cell>
        </row>
        <row r="715">
          <cell r="A715" t="str">
            <v>-</v>
          </cell>
          <cell r="B715">
            <v>572</v>
          </cell>
          <cell r="C715" t="str">
            <v>-</v>
          </cell>
          <cell r="D715" t="str">
            <v>-</v>
          </cell>
          <cell r="E715" t="str">
            <v xml:space="preserve">INTERLEUCINA-2 RECOMBINANTE HUMANA 18MUI                                                  </v>
          </cell>
          <cell r="F715" t="str">
            <v>F/A</v>
          </cell>
          <cell r="G715" t="str">
            <v>NÃO PADRÃO</v>
          </cell>
          <cell r="H715" t="str">
            <v>NÃO PADRÃO</v>
          </cell>
          <cell r="I715" t="str">
            <v>NÃO</v>
          </cell>
          <cell r="J715">
            <v>0</v>
          </cell>
          <cell r="K715">
            <v>0</v>
          </cell>
        </row>
        <row r="716">
          <cell r="A716">
            <v>340482</v>
          </cell>
          <cell r="B716">
            <v>1442</v>
          </cell>
          <cell r="C716">
            <v>340482</v>
          </cell>
          <cell r="D716">
            <v>17821</v>
          </cell>
          <cell r="E716" t="str">
            <v xml:space="preserve">IODOPOVIDONA(PVPI) 2,5% 5ML                                                             </v>
          </cell>
          <cell r="F716" t="str">
            <v>FR 5ML</v>
          </cell>
          <cell r="G716" t="str">
            <v>OFTALMOLÓGICOS</v>
          </cell>
          <cell r="H716" t="str">
            <v>COMPRA REGULAR</v>
          </cell>
          <cell r="I716">
            <v>340482</v>
          </cell>
          <cell r="J716">
            <v>0</v>
          </cell>
          <cell r="K716">
            <v>15</v>
          </cell>
        </row>
        <row r="717">
          <cell r="A717">
            <v>268331</v>
          </cell>
          <cell r="B717">
            <v>574</v>
          </cell>
          <cell r="C717" t="str">
            <v>268331.1</v>
          </cell>
          <cell r="D717">
            <v>8482</v>
          </cell>
          <cell r="E717" t="str">
            <v xml:space="preserve">IPRATROPIO BROMETO SOL PARA NEBULIZACAO 0,25MG/ML 20ML                                    </v>
          </cell>
          <cell r="F717" t="str">
            <v>FR 20ML</v>
          </cell>
          <cell r="G717" t="str">
            <v>USO GERAL 5</v>
          </cell>
          <cell r="H717" t="str">
            <v>COMPRA REGULAR</v>
          </cell>
          <cell r="I717">
            <v>268331</v>
          </cell>
          <cell r="J717">
            <v>210</v>
          </cell>
          <cell r="K717">
            <v>27.90909090909091</v>
          </cell>
        </row>
        <row r="718">
          <cell r="A718">
            <v>294912</v>
          </cell>
          <cell r="B718">
            <v>339</v>
          </cell>
          <cell r="C718">
            <v>294912</v>
          </cell>
          <cell r="D718">
            <v>5195</v>
          </cell>
          <cell r="E718" t="str">
            <v xml:space="preserve">IRINOTECANO CLORIDRATO 20MG/ML 5ML                                                        </v>
          </cell>
          <cell r="F718" t="str">
            <v>FR 5ML</v>
          </cell>
          <cell r="G718" t="str">
            <v>ONCOLÓGICO 2</v>
          </cell>
          <cell r="H718" t="str">
            <v>COMPRA REGULAR</v>
          </cell>
          <cell r="I718" t="str">
            <v>NÃO</v>
          </cell>
          <cell r="J718">
            <v>40</v>
          </cell>
          <cell r="K718">
            <v>44.083333333333336</v>
          </cell>
        </row>
        <row r="719">
          <cell r="B719">
            <v>1733</v>
          </cell>
          <cell r="C719" t="str">
            <v>294912.1</v>
          </cell>
          <cell r="D719" t="str">
            <v>-</v>
          </cell>
          <cell r="E719" t="str">
            <v xml:space="preserve">IRINOTECANO CLORIDRATO 20MG/ML 2ML                                                        </v>
          </cell>
          <cell r="F719" t="str">
            <v>FA 2ML</v>
          </cell>
          <cell r="G719" t="str">
            <v>ONCOLÓGICO 2**</v>
          </cell>
          <cell r="H719" t="str">
            <v>NÃO PADRÃO</v>
          </cell>
          <cell r="I719" t="str">
            <v>NÃO</v>
          </cell>
          <cell r="J719">
            <v>0</v>
          </cell>
          <cell r="K719">
            <v>0</v>
          </cell>
        </row>
        <row r="720">
          <cell r="A720" t="str">
            <v>-</v>
          </cell>
          <cell r="B720">
            <v>2184</v>
          </cell>
          <cell r="C720">
            <v>479263</v>
          </cell>
          <cell r="D720" t="str">
            <v>-</v>
          </cell>
          <cell r="E720" t="str">
            <v xml:space="preserve">ISAVUCONAZONIO  200MG PO P/SOLUCAO IV    </v>
          </cell>
          <cell r="F720" t="str">
            <v>F/A</v>
          </cell>
          <cell r="G720" t="str">
            <v>MUCORMICOSE</v>
          </cell>
          <cell r="H720" t="str">
            <v>REPASSE SES</v>
          </cell>
          <cell r="I720" t="str">
            <v>NÃO</v>
          </cell>
          <cell r="J720">
            <v>0</v>
          </cell>
          <cell r="K720">
            <v>0</v>
          </cell>
        </row>
        <row r="721">
          <cell r="A721" t="str">
            <v>-</v>
          </cell>
          <cell r="B721">
            <v>205</v>
          </cell>
          <cell r="C721" t="str">
            <v>-</v>
          </cell>
          <cell r="D721" t="str">
            <v>-</v>
          </cell>
          <cell r="E721" t="str">
            <v xml:space="preserve">ISOFLURANO 100ML                                                                          </v>
          </cell>
          <cell r="F721" t="str">
            <v>FR 100ML</v>
          </cell>
          <cell r="G721" t="str">
            <v>NÃO PADRÃO</v>
          </cell>
          <cell r="H721" t="str">
            <v>NÃO PADRÃO</v>
          </cell>
          <cell r="I721" t="str">
            <v>NÃO</v>
          </cell>
          <cell r="J721">
            <v>0</v>
          </cell>
          <cell r="K721">
            <v>0</v>
          </cell>
        </row>
        <row r="722">
          <cell r="A722" t="str">
            <v>-</v>
          </cell>
          <cell r="B722">
            <v>757</v>
          </cell>
          <cell r="C722" t="str">
            <v>-</v>
          </cell>
          <cell r="D722" t="str">
            <v>-</v>
          </cell>
          <cell r="E722" t="str">
            <v xml:space="preserve">ISONIAZIDA 100MG                                                                          </v>
          </cell>
          <cell r="F722" t="str">
            <v>CP</v>
          </cell>
          <cell r="G722" t="str">
            <v>TUBERCULOSE</v>
          </cell>
          <cell r="H722" t="str">
            <v>REPASSE SES</v>
          </cell>
          <cell r="I722" t="str">
            <v>NÃO</v>
          </cell>
          <cell r="J722">
            <v>0</v>
          </cell>
          <cell r="K722">
            <v>316.66666666666669</v>
          </cell>
        </row>
        <row r="723">
          <cell r="A723" t="str">
            <v>-</v>
          </cell>
          <cell r="B723">
            <v>759</v>
          </cell>
          <cell r="C723" t="str">
            <v>-</v>
          </cell>
          <cell r="D723" t="str">
            <v>-</v>
          </cell>
          <cell r="E723" t="str">
            <v xml:space="preserve">ISONIAZIDA 100MG + RIFAMPICINA 150MG                                                      </v>
          </cell>
          <cell r="F723" t="str">
            <v>CP</v>
          </cell>
          <cell r="G723" t="str">
            <v>NÃO PADRÃO</v>
          </cell>
          <cell r="H723" t="str">
            <v>NÃO PADRÃO</v>
          </cell>
          <cell r="I723" t="str">
            <v>NÃO</v>
          </cell>
          <cell r="J723">
            <v>0</v>
          </cell>
          <cell r="K723">
            <v>0</v>
          </cell>
        </row>
        <row r="724">
          <cell r="A724" t="str">
            <v>-</v>
          </cell>
          <cell r="B724">
            <v>760</v>
          </cell>
          <cell r="C724" t="str">
            <v>-</v>
          </cell>
          <cell r="D724" t="str">
            <v>-</v>
          </cell>
          <cell r="E724" t="str">
            <v xml:space="preserve">ISONIAZIDA 200MG + RIFAMPICINA 300MG                                                      </v>
          </cell>
          <cell r="F724" t="str">
            <v>CP</v>
          </cell>
          <cell r="G724" t="str">
            <v>NÃO PADRÃO</v>
          </cell>
          <cell r="H724" t="str">
            <v>NÃO PADRÃO</v>
          </cell>
          <cell r="I724" t="str">
            <v>NÃO</v>
          </cell>
          <cell r="J724">
            <v>0</v>
          </cell>
          <cell r="K724">
            <v>0</v>
          </cell>
        </row>
        <row r="725">
          <cell r="A725" t="str">
            <v>-</v>
          </cell>
          <cell r="B725">
            <v>1988</v>
          </cell>
          <cell r="C725" t="str">
            <v>-</v>
          </cell>
          <cell r="D725" t="str">
            <v>-</v>
          </cell>
          <cell r="E725" t="str">
            <v xml:space="preserve">ISONIAZIDA 300MG  </v>
          </cell>
          <cell r="F725" t="str">
            <v>CP</v>
          </cell>
          <cell r="G725" t="str">
            <v>TUBERCULOSE</v>
          </cell>
          <cell r="H725" t="str">
            <v>REPASSE SES</v>
          </cell>
          <cell r="I725" t="str">
            <v>NÃO</v>
          </cell>
          <cell r="J725">
            <v>0</v>
          </cell>
          <cell r="K725">
            <v>200</v>
          </cell>
        </row>
        <row r="726">
          <cell r="A726" t="str">
            <v>-</v>
          </cell>
          <cell r="B726">
            <v>1617</v>
          </cell>
          <cell r="C726" t="str">
            <v>-</v>
          </cell>
          <cell r="D726" t="str">
            <v>-</v>
          </cell>
          <cell r="E726" t="str">
            <v xml:space="preserve">ISONIAZIDA 75MG + RIFAMPICINA 150MG                                                       </v>
          </cell>
          <cell r="F726" t="str">
            <v>CP</v>
          </cell>
          <cell r="G726" t="str">
            <v>TUBERCULOSE</v>
          </cell>
          <cell r="H726" t="str">
            <v>REPASSE SES</v>
          </cell>
          <cell r="I726" t="str">
            <v>NÃO</v>
          </cell>
          <cell r="J726">
            <v>0</v>
          </cell>
          <cell r="K726">
            <v>560</v>
          </cell>
        </row>
        <row r="727">
          <cell r="A727" t="str">
            <v>-</v>
          </cell>
          <cell r="B727">
            <v>579</v>
          </cell>
          <cell r="C727" t="str">
            <v>-</v>
          </cell>
          <cell r="D727" t="str">
            <v>-</v>
          </cell>
          <cell r="E727" t="str">
            <v>ISOSSORBIDA 10MG</v>
          </cell>
          <cell r="F727" t="str">
            <v>CP</v>
          </cell>
          <cell r="G727" t="str">
            <v>NÃO PADRÃO</v>
          </cell>
          <cell r="H727" t="str">
            <v>NÃO PADRÃO</v>
          </cell>
          <cell r="I727" t="str">
            <v>NÃO</v>
          </cell>
          <cell r="J727">
            <v>0</v>
          </cell>
          <cell r="K727">
            <v>0</v>
          </cell>
        </row>
        <row r="728">
          <cell r="A728">
            <v>273396</v>
          </cell>
          <cell r="B728">
            <v>857</v>
          </cell>
          <cell r="C728">
            <v>273396</v>
          </cell>
          <cell r="D728">
            <v>6223</v>
          </cell>
          <cell r="E728" t="str">
            <v xml:space="preserve">ISOSSORBIDA DINITRATO 10 MG                                                               </v>
          </cell>
          <cell r="F728" t="str">
            <v>CP</v>
          </cell>
          <cell r="G728" t="str">
            <v>USO GERAL 5</v>
          </cell>
          <cell r="H728" t="str">
            <v>COMPRA REGULAR</v>
          </cell>
          <cell r="I728" t="str">
            <v>NÃO</v>
          </cell>
          <cell r="J728">
            <v>40</v>
          </cell>
          <cell r="K728">
            <v>60</v>
          </cell>
        </row>
        <row r="729">
          <cell r="A729">
            <v>273395</v>
          </cell>
          <cell r="B729">
            <v>577</v>
          </cell>
          <cell r="C729">
            <v>273395</v>
          </cell>
          <cell r="D729">
            <v>6223</v>
          </cell>
          <cell r="E729" t="str">
            <v xml:space="preserve">ISOSSORBIDA DINITRATO SUBLINGUAL 5MG                                                      </v>
          </cell>
          <cell r="F729" t="str">
            <v>CP</v>
          </cell>
          <cell r="G729" t="str">
            <v>USO GERAL 5</v>
          </cell>
          <cell r="H729" t="str">
            <v>COMPRA REGULAR</v>
          </cell>
          <cell r="I729" t="str">
            <v>NÃO</v>
          </cell>
          <cell r="J729">
            <v>40</v>
          </cell>
          <cell r="K729">
            <v>40</v>
          </cell>
        </row>
        <row r="730">
          <cell r="A730">
            <v>273400</v>
          </cell>
          <cell r="B730">
            <v>578</v>
          </cell>
          <cell r="C730">
            <v>273400</v>
          </cell>
          <cell r="D730">
            <v>6223</v>
          </cell>
          <cell r="E730" t="str">
            <v xml:space="preserve">ISOSSORBIDA MONONITRATO 20MG                                                              </v>
          </cell>
          <cell r="F730" t="str">
            <v>CP</v>
          </cell>
          <cell r="G730" t="str">
            <v>USO GERAL 5</v>
          </cell>
          <cell r="H730" t="str">
            <v>COMPRA REGULAR</v>
          </cell>
          <cell r="I730" t="str">
            <v>NÃO</v>
          </cell>
          <cell r="J730">
            <v>400</v>
          </cell>
          <cell r="K730">
            <v>177.14285714285714</v>
          </cell>
        </row>
        <row r="731">
          <cell r="A731" t="str">
            <v>-</v>
          </cell>
          <cell r="B731">
            <v>1531</v>
          </cell>
          <cell r="C731" t="str">
            <v>-</v>
          </cell>
          <cell r="D731" t="str">
            <v>-</v>
          </cell>
          <cell r="E731" t="str">
            <v xml:space="preserve">ISOTRETINOINA CAPSULA 10MG                        </v>
          </cell>
          <cell r="F731" t="str">
            <v>CP</v>
          </cell>
          <cell r="G731" t="str">
            <v>NÃO PADRÃO</v>
          </cell>
          <cell r="H731" t="str">
            <v>NÃO PADRÃO</v>
          </cell>
          <cell r="I731" t="str">
            <v>NÃO</v>
          </cell>
          <cell r="J731">
            <v>0</v>
          </cell>
          <cell r="K731">
            <v>0</v>
          </cell>
        </row>
        <row r="732">
          <cell r="A732" t="str">
            <v>-</v>
          </cell>
          <cell r="B732">
            <v>1532</v>
          </cell>
          <cell r="C732" t="str">
            <v>-</v>
          </cell>
          <cell r="D732" t="str">
            <v>-</v>
          </cell>
          <cell r="E732" t="str">
            <v xml:space="preserve">ISOTRETINOINA CAPSULA 20MG                        </v>
          </cell>
          <cell r="F732" t="str">
            <v>CP</v>
          </cell>
          <cell r="G732" t="str">
            <v>NÃO PADRÃO</v>
          </cell>
          <cell r="H732" t="str">
            <v>NÃO PADRÃO</v>
          </cell>
          <cell r="I732" t="str">
            <v>NÃO</v>
          </cell>
          <cell r="J732">
            <v>0</v>
          </cell>
          <cell r="K732">
            <v>0</v>
          </cell>
        </row>
        <row r="733">
          <cell r="A733">
            <v>268861</v>
          </cell>
          <cell r="B733">
            <v>47</v>
          </cell>
          <cell r="C733">
            <v>268861</v>
          </cell>
          <cell r="D733">
            <v>8514</v>
          </cell>
          <cell r="E733" t="str">
            <v xml:space="preserve">ITRACONAZOL 100MG                                                                         </v>
          </cell>
          <cell r="F733" t="str">
            <v>CÁPSULA</v>
          </cell>
          <cell r="G733" t="str">
            <v>ANTIMICROBIANOS 3</v>
          </cell>
          <cell r="H733" t="str">
            <v>COMPRA REGULAR</v>
          </cell>
          <cell r="I733">
            <v>268861</v>
          </cell>
          <cell r="J733">
            <v>600</v>
          </cell>
          <cell r="K733">
            <v>536.66666666666663</v>
          </cell>
        </row>
        <row r="734">
          <cell r="A734">
            <v>376767</v>
          </cell>
          <cell r="B734">
            <v>580</v>
          </cell>
          <cell r="C734">
            <v>376767</v>
          </cell>
          <cell r="D734">
            <v>1795</v>
          </cell>
          <cell r="E734" t="str">
            <v xml:space="preserve">IVERMECTINA 6MG                                                                           </v>
          </cell>
          <cell r="F734" t="str">
            <v>CP</v>
          </cell>
          <cell r="G734" t="str">
            <v>USO GERAL 5</v>
          </cell>
          <cell r="H734" t="str">
            <v>COMPRA REGULAR</v>
          </cell>
          <cell r="I734">
            <v>376767</v>
          </cell>
          <cell r="J734">
            <v>60</v>
          </cell>
          <cell r="K734">
            <v>0</v>
          </cell>
        </row>
        <row r="735">
          <cell r="A735">
            <v>383750</v>
          </cell>
          <cell r="B735">
            <v>583</v>
          </cell>
          <cell r="C735">
            <v>383750</v>
          </cell>
          <cell r="D735">
            <v>8605</v>
          </cell>
          <cell r="E735" t="str">
            <v xml:space="preserve">LACTULOSE SOLUCAO ORAL 667MG/ML                                                           </v>
          </cell>
          <cell r="F735" t="str">
            <v>FR 120ML</v>
          </cell>
          <cell r="G735" t="str">
            <v>USO GERAL 5</v>
          </cell>
          <cell r="H735" t="str">
            <v>COMPRA REGULAR</v>
          </cell>
          <cell r="I735">
            <v>383750</v>
          </cell>
          <cell r="J735">
            <v>320</v>
          </cell>
          <cell r="K735">
            <v>116.66666666666667</v>
          </cell>
        </row>
        <row r="736">
          <cell r="A736" t="str">
            <v>-</v>
          </cell>
          <cell r="B736">
            <v>782</v>
          </cell>
          <cell r="C736" t="str">
            <v>-</v>
          </cell>
          <cell r="D736" t="str">
            <v>-</v>
          </cell>
          <cell r="E736" t="str">
            <v xml:space="preserve">LAMIVUDINA 10 MG/ML                                                                       </v>
          </cell>
          <cell r="F736" t="str">
            <v xml:space="preserve">FR </v>
          </cell>
          <cell r="G736" t="str">
            <v>HIV</v>
          </cell>
          <cell r="H736" t="str">
            <v>REPASSE SES</v>
          </cell>
          <cell r="I736" t="str">
            <v>NÃO</v>
          </cell>
          <cell r="J736">
            <v>0</v>
          </cell>
          <cell r="K736">
            <v>3.3333333333333335</v>
          </cell>
        </row>
        <row r="737">
          <cell r="A737" t="str">
            <v>-</v>
          </cell>
          <cell r="B737">
            <v>207</v>
          </cell>
          <cell r="C737" t="str">
            <v>-</v>
          </cell>
          <cell r="D737" t="str">
            <v>-</v>
          </cell>
          <cell r="E737" t="str">
            <v xml:space="preserve">LAMIVUDINA 150MG                                                                          </v>
          </cell>
          <cell r="F737" t="str">
            <v>CP</v>
          </cell>
          <cell r="G737" t="str">
            <v>HIV</v>
          </cell>
          <cell r="H737" t="str">
            <v>REPASSE SES</v>
          </cell>
          <cell r="I737" t="str">
            <v>NÃO</v>
          </cell>
          <cell r="J737">
            <v>0</v>
          </cell>
          <cell r="K737">
            <v>1590</v>
          </cell>
        </row>
        <row r="738">
          <cell r="A738" t="str">
            <v>-</v>
          </cell>
          <cell r="B738">
            <v>206</v>
          </cell>
          <cell r="C738" t="str">
            <v>-</v>
          </cell>
          <cell r="D738" t="str">
            <v>-</v>
          </cell>
          <cell r="E738" t="str">
            <v xml:space="preserve">LAMIVUDINA 150MG + ZIDOVUDINA 300MG                                                       </v>
          </cell>
          <cell r="F738" t="str">
            <v>CP</v>
          </cell>
          <cell r="G738" t="str">
            <v>HIV</v>
          </cell>
          <cell r="H738" t="str">
            <v>REPASSE SES</v>
          </cell>
          <cell r="I738" t="str">
            <v>NÃO</v>
          </cell>
          <cell r="J738">
            <v>0</v>
          </cell>
          <cell r="K738">
            <v>0</v>
          </cell>
        </row>
        <row r="739">
          <cell r="A739" t="str">
            <v>-</v>
          </cell>
          <cell r="B739">
            <v>1392</v>
          </cell>
          <cell r="C739" t="str">
            <v>-</v>
          </cell>
          <cell r="D739" t="str">
            <v>-</v>
          </cell>
          <cell r="E739" t="str">
            <v xml:space="preserve">LANCETA ESTERIL                                                                           </v>
          </cell>
          <cell r="F739" t="str">
            <v>UNIDADE</v>
          </cell>
          <cell r="G739" t="str">
            <v>NÃO PADRÃO</v>
          </cell>
          <cell r="H739" t="str">
            <v>NÃO PADRÃO</v>
          </cell>
          <cell r="I739" t="str">
            <v>NÃO</v>
          </cell>
          <cell r="J739">
            <v>0</v>
          </cell>
          <cell r="K739">
            <v>0</v>
          </cell>
        </row>
        <row r="740">
          <cell r="A740" t="str">
            <v>-</v>
          </cell>
          <cell r="B740">
            <v>1391</v>
          </cell>
          <cell r="C740" t="str">
            <v>-</v>
          </cell>
          <cell r="D740" t="str">
            <v>-</v>
          </cell>
          <cell r="E740" t="str">
            <v xml:space="preserve">LANCETADOR                                                                                </v>
          </cell>
          <cell r="F740" t="str">
            <v>UNIDADE</v>
          </cell>
          <cell r="G740" t="str">
            <v>NÃO PADRÃO</v>
          </cell>
          <cell r="H740" t="str">
            <v>NÃO PADRÃO</v>
          </cell>
          <cell r="I740" t="str">
            <v>NÃO</v>
          </cell>
          <cell r="J740">
            <v>0</v>
          </cell>
          <cell r="K740">
            <v>0</v>
          </cell>
        </row>
        <row r="741">
          <cell r="A741">
            <v>446524</v>
          </cell>
          <cell r="B741">
            <v>2020</v>
          </cell>
          <cell r="C741">
            <v>446524</v>
          </cell>
          <cell r="D741">
            <v>17666</v>
          </cell>
          <cell r="E741" t="str">
            <v xml:space="preserve">LANREOTIDA ACETATO 120MG/ML </v>
          </cell>
          <cell r="F741" t="str">
            <v>SERINGA</v>
          </cell>
          <cell r="G741" t="str">
            <v>SOB DEMANDA - ONCO</v>
          </cell>
          <cell r="H741" t="str">
            <v>SOB DEMANDA</v>
          </cell>
          <cell r="I741" t="str">
            <v>NÃO</v>
          </cell>
          <cell r="J741">
            <v>0</v>
          </cell>
          <cell r="K741">
            <v>6</v>
          </cell>
        </row>
        <row r="742">
          <cell r="A742">
            <v>305252</v>
          </cell>
          <cell r="B742">
            <v>341</v>
          </cell>
          <cell r="C742">
            <v>305252</v>
          </cell>
          <cell r="D742">
            <v>3084</v>
          </cell>
          <cell r="E742" t="str">
            <v xml:space="preserve">L-ASPARAGINASE DOSAGEM 10 000 UI                                                          </v>
          </cell>
          <cell r="F742" t="str">
            <v>F/A</v>
          </cell>
          <cell r="G742" t="str">
            <v>SOB DEMANDA - ONCO</v>
          </cell>
          <cell r="H742" t="str">
            <v>SOB DEMANDA</v>
          </cell>
          <cell r="I742" t="str">
            <v>NÃO</v>
          </cell>
          <cell r="J742">
            <v>0</v>
          </cell>
          <cell r="K742">
            <v>0</v>
          </cell>
        </row>
        <row r="743">
          <cell r="A743">
            <v>294417</v>
          </cell>
          <cell r="B743">
            <v>1149</v>
          </cell>
          <cell r="C743">
            <v>294417</v>
          </cell>
          <cell r="D743">
            <v>14546</v>
          </cell>
          <cell r="E743" t="str">
            <v xml:space="preserve">LATANOPROSTA 50MCG/ML SOL OFT 2,5 ML                                                      </v>
          </cell>
          <cell r="F743" t="str">
            <v>FR 2,5ML</v>
          </cell>
          <cell r="G743" t="str">
            <v>NÃO PADRÃO</v>
          </cell>
          <cell r="H743" t="str">
            <v>NÃO PADRÃO</v>
          </cell>
          <cell r="I743" t="str">
            <v>NÃO</v>
          </cell>
          <cell r="J743">
            <v>400</v>
          </cell>
          <cell r="K743">
            <v>0</v>
          </cell>
        </row>
        <row r="744">
          <cell r="A744" t="str">
            <v>-</v>
          </cell>
          <cell r="B744">
            <v>2009</v>
          </cell>
          <cell r="C744" t="str">
            <v>-</v>
          </cell>
          <cell r="D744" t="str">
            <v>-</v>
          </cell>
          <cell r="E744" t="str">
            <v xml:space="preserve">LEDIPASVIR 90MG + SOFOSBUVIR 400MG                                                        </v>
          </cell>
          <cell r="F744" t="str">
            <v>CP</v>
          </cell>
          <cell r="G744" t="str">
            <v>HEPATITE</v>
          </cell>
          <cell r="H744" t="str">
            <v>REPASSE SES</v>
          </cell>
          <cell r="I744" t="str">
            <v>NÃO</v>
          </cell>
          <cell r="J744">
            <v>0</v>
          </cell>
          <cell r="K744">
            <v>0</v>
          </cell>
        </row>
        <row r="745">
          <cell r="A745" t="str">
            <v>-</v>
          </cell>
          <cell r="B745">
            <v>858</v>
          </cell>
          <cell r="C745" t="str">
            <v>-</v>
          </cell>
          <cell r="D745" t="str">
            <v>-</v>
          </cell>
          <cell r="E745" t="str">
            <v xml:space="preserve">LETROZOL 2,5 MG                                                                           </v>
          </cell>
          <cell r="F745" t="str">
            <v>CP</v>
          </cell>
          <cell r="G745" t="str">
            <v>NÃO PADRÃO</v>
          </cell>
          <cell r="H745" t="str">
            <v>NÃO PADRÃO</v>
          </cell>
          <cell r="I745" t="str">
            <v>NÃO</v>
          </cell>
          <cell r="J745">
            <v>0</v>
          </cell>
          <cell r="K745">
            <v>0</v>
          </cell>
        </row>
        <row r="746">
          <cell r="A746" t="str">
            <v>-</v>
          </cell>
          <cell r="B746">
            <v>1467</v>
          </cell>
          <cell r="C746" t="str">
            <v>-</v>
          </cell>
          <cell r="D746" t="str">
            <v>-</v>
          </cell>
          <cell r="E746" t="str">
            <v xml:space="preserve">LEUPRORRELINA ACETATO 22,5 MG - SERINGA                                                   </v>
          </cell>
          <cell r="F746" t="str">
            <v>SERINGA</v>
          </cell>
          <cell r="G746" t="str">
            <v>NÃO PADRÃO</v>
          </cell>
          <cell r="H746" t="str">
            <v>NÃO PADRÃO</v>
          </cell>
          <cell r="I746" t="str">
            <v>NÃO</v>
          </cell>
          <cell r="J746">
            <v>0</v>
          </cell>
          <cell r="K746">
            <v>0</v>
          </cell>
        </row>
        <row r="747">
          <cell r="A747">
            <v>305264</v>
          </cell>
          <cell r="B747">
            <v>2254</v>
          </cell>
          <cell r="C747">
            <v>305264</v>
          </cell>
          <cell r="D747">
            <v>5199</v>
          </cell>
          <cell r="E747" t="str">
            <v>LEVOBUPIVACAINA 0,5% + EPINEFRINA 9,1MCG/ML</v>
          </cell>
          <cell r="F747" t="str">
            <v>AMP</v>
          </cell>
          <cell r="G747" t="str">
            <v>USO GERAL 5</v>
          </cell>
          <cell r="H747" t="str">
            <v>COMPRA REGULAR</v>
          </cell>
          <cell r="I747" t="str">
            <v>NÃO</v>
          </cell>
          <cell r="J747">
            <v>0</v>
          </cell>
          <cell r="K747">
            <v>0</v>
          </cell>
        </row>
        <row r="748">
          <cell r="A748">
            <v>268471</v>
          </cell>
          <cell r="B748">
            <v>2255</v>
          </cell>
          <cell r="C748">
            <v>268471</v>
          </cell>
          <cell r="D748">
            <v>5199</v>
          </cell>
          <cell r="E748" t="str">
            <v>LEVOBUPIVACAINA 0,5% SEM VASO</v>
          </cell>
          <cell r="F748" t="str">
            <v>AMP</v>
          </cell>
          <cell r="G748" t="str">
            <v>USO GERAL 5</v>
          </cell>
          <cell r="H748" t="str">
            <v>COMPRA REGULAR</v>
          </cell>
          <cell r="I748" t="str">
            <v>NÃO</v>
          </cell>
          <cell r="J748">
            <v>0</v>
          </cell>
          <cell r="K748">
            <v>0</v>
          </cell>
        </row>
        <row r="749">
          <cell r="A749" t="str">
            <v>-</v>
          </cell>
          <cell r="B749">
            <v>585</v>
          </cell>
          <cell r="C749">
            <v>270126</v>
          </cell>
          <cell r="D749" t="str">
            <v>-</v>
          </cell>
          <cell r="E749" t="str">
            <v xml:space="preserve">LEVODOPA + BENSERAZIDA 200MG + 50MG                                                       </v>
          </cell>
          <cell r="F749" t="str">
            <v>CP</v>
          </cell>
          <cell r="G749" t="str">
            <v>NÃO PADRÃO</v>
          </cell>
          <cell r="H749" t="str">
            <v>NÃO PADRÃO</v>
          </cell>
          <cell r="I749" t="str">
            <v>NÃO</v>
          </cell>
          <cell r="J749">
            <v>0</v>
          </cell>
          <cell r="K749">
            <v>0</v>
          </cell>
        </row>
        <row r="750">
          <cell r="A750" t="str">
            <v>-</v>
          </cell>
          <cell r="B750">
            <v>1803</v>
          </cell>
          <cell r="C750" t="str">
            <v>-</v>
          </cell>
          <cell r="D750" t="str">
            <v>-</v>
          </cell>
          <cell r="E750" t="str">
            <v xml:space="preserve">LEVOFLOXACINO 250 MG COMPRIMIDO                   </v>
          </cell>
          <cell r="F750" t="str">
            <v>CP</v>
          </cell>
          <cell r="G750" t="str">
            <v>NÃO PADRÃO</v>
          </cell>
          <cell r="H750" t="str">
            <v>NÃO PADRÃO</v>
          </cell>
          <cell r="I750" t="str">
            <v>NÃO</v>
          </cell>
          <cell r="J750">
            <v>0</v>
          </cell>
          <cell r="K750">
            <v>0</v>
          </cell>
        </row>
        <row r="751">
          <cell r="A751" t="str">
            <v>-</v>
          </cell>
          <cell r="B751">
            <v>1151</v>
          </cell>
          <cell r="C751" t="str">
            <v>-</v>
          </cell>
          <cell r="D751" t="str">
            <v>-</v>
          </cell>
          <cell r="E751" t="str">
            <v xml:space="preserve">LEVOFLOXACINO 500 MG BOLSA 100 ML SOL INJET                                               </v>
          </cell>
          <cell r="F751" t="str">
            <v>BOLSA 100ML</v>
          </cell>
          <cell r="G751" t="str">
            <v>NÃO PADRÃO</v>
          </cell>
          <cell r="H751" t="str">
            <v>NÃO PADRÃO</v>
          </cell>
          <cell r="I751" t="str">
            <v>NÃO</v>
          </cell>
          <cell r="J751">
            <v>0</v>
          </cell>
          <cell r="K751">
            <v>0</v>
          </cell>
        </row>
        <row r="752">
          <cell r="A752" t="str">
            <v>-</v>
          </cell>
          <cell r="B752">
            <v>48</v>
          </cell>
          <cell r="C752" t="str">
            <v>-</v>
          </cell>
          <cell r="D752" t="str">
            <v>-</v>
          </cell>
          <cell r="E752" t="str">
            <v xml:space="preserve">LEVOFLOXACINO 500MG COMPR                                                                 </v>
          </cell>
          <cell r="F752" t="str">
            <v>CP</v>
          </cell>
          <cell r="G752" t="str">
            <v>HIV</v>
          </cell>
          <cell r="H752" t="str">
            <v>REPASSE SES</v>
          </cell>
          <cell r="I752" t="str">
            <v>NÃO</v>
          </cell>
          <cell r="J752">
            <v>0</v>
          </cell>
          <cell r="K752">
            <v>0</v>
          </cell>
        </row>
        <row r="753">
          <cell r="A753" t="str">
            <v>-</v>
          </cell>
          <cell r="B753">
            <v>286</v>
          </cell>
          <cell r="C753" t="str">
            <v>-</v>
          </cell>
          <cell r="D753" t="str">
            <v>-</v>
          </cell>
          <cell r="E753" t="str">
            <v xml:space="preserve">LEVOFLOXACINO 500MG COMPR                                                                 </v>
          </cell>
          <cell r="F753" t="str">
            <v>CP</v>
          </cell>
          <cell r="G753" t="str">
            <v>NÃO PADRÃO</v>
          </cell>
          <cell r="H753" t="str">
            <v>NÃO PADRÃO</v>
          </cell>
          <cell r="I753" t="str">
            <v>NÃO</v>
          </cell>
          <cell r="J753">
            <v>0</v>
          </cell>
          <cell r="K753">
            <v>0</v>
          </cell>
        </row>
        <row r="754">
          <cell r="A754">
            <v>268129</v>
          </cell>
          <cell r="B754">
            <v>208</v>
          </cell>
          <cell r="C754">
            <v>268129</v>
          </cell>
          <cell r="D754">
            <v>5200</v>
          </cell>
          <cell r="E754" t="str">
            <v xml:space="preserve">LEVOMEPROMAZINA 100MG                                                                     </v>
          </cell>
          <cell r="F754" t="str">
            <v>CP</v>
          </cell>
          <cell r="G754" t="str">
            <v>CONTROLADOS 2</v>
          </cell>
          <cell r="H754" t="str">
            <v>COMPRA REGULAR</v>
          </cell>
          <cell r="I754" t="str">
            <v>NÃO</v>
          </cell>
          <cell r="J754">
            <v>200</v>
          </cell>
          <cell r="K754">
            <v>15</v>
          </cell>
        </row>
        <row r="755">
          <cell r="A755">
            <v>268128</v>
          </cell>
          <cell r="B755">
            <v>209</v>
          </cell>
          <cell r="C755">
            <v>268128</v>
          </cell>
          <cell r="D755">
            <v>5200</v>
          </cell>
          <cell r="E755" t="str">
            <v xml:space="preserve">LEVOMEPROMAZINA 25MG                                                                      </v>
          </cell>
          <cell r="F755" t="str">
            <v>CP</v>
          </cell>
          <cell r="G755" t="str">
            <v>CONTROLADOS 2</v>
          </cell>
          <cell r="H755" t="str">
            <v>COMPRA REGULAR</v>
          </cell>
          <cell r="I755" t="str">
            <v>NÃO</v>
          </cell>
          <cell r="J755">
            <v>200</v>
          </cell>
          <cell r="K755">
            <v>200</v>
          </cell>
        </row>
        <row r="756">
          <cell r="A756">
            <v>268130</v>
          </cell>
          <cell r="B756">
            <v>210</v>
          </cell>
          <cell r="C756">
            <v>268130</v>
          </cell>
          <cell r="D756">
            <v>5200</v>
          </cell>
          <cell r="E756" t="str">
            <v xml:space="preserve">LEVOMEPROMAZINA 40MG/ML 20ML SOL ORAL                                                     </v>
          </cell>
          <cell r="F756" t="str">
            <v>FR 20ML</v>
          </cell>
          <cell r="G756" t="str">
            <v>CONTROLADOS 2</v>
          </cell>
          <cell r="H756" t="str">
            <v>COMPRA REGULAR</v>
          </cell>
          <cell r="I756" t="str">
            <v>NÃO</v>
          </cell>
          <cell r="J756">
            <v>11</v>
          </cell>
          <cell r="K756">
            <v>5</v>
          </cell>
        </row>
        <row r="757">
          <cell r="A757">
            <v>295856</v>
          </cell>
          <cell r="B757">
            <v>1336</v>
          </cell>
          <cell r="C757">
            <v>295856</v>
          </cell>
          <cell r="D757">
            <v>8810</v>
          </cell>
          <cell r="E757" t="str">
            <v xml:space="preserve">LEVONORGESTREL 52MCG ENDOCEPTIVO (DIU)                                                    </v>
          </cell>
          <cell r="F757" t="str">
            <v>UNIDADE</v>
          </cell>
          <cell r="G757" t="str">
            <v>USO GERAL 5</v>
          </cell>
          <cell r="H757" t="str">
            <v>COMPRA REGULAR</v>
          </cell>
          <cell r="I757" t="str">
            <v>NÃO</v>
          </cell>
          <cell r="J757">
            <v>16</v>
          </cell>
          <cell r="K757">
            <v>2.6666666666666665</v>
          </cell>
        </row>
        <row r="758">
          <cell r="A758">
            <v>268609</v>
          </cell>
          <cell r="B758">
            <v>342</v>
          </cell>
          <cell r="C758">
            <v>268609</v>
          </cell>
          <cell r="D758">
            <v>17769</v>
          </cell>
          <cell r="E758" t="str">
            <v xml:space="preserve">LEVOSIMENDANO 2,5MG/ML 5ML                                                                </v>
          </cell>
          <cell r="F758" t="str">
            <v>F/A 5ML</v>
          </cell>
          <cell r="G758" t="str">
            <v>USO GERAL 5</v>
          </cell>
          <cell r="H758" t="str">
            <v>ESTOQUE MÍNIMO</v>
          </cell>
          <cell r="I758">
            <v>268609</v>
          </cell>
          <cell r="J758">
            <v>0</v>
          </cell>
          <cell r="K758">
            <v>1</v>
          </cell>
        </row>
        <row r="759">
          <cell r="A759">
            <v>268124</v>
          </cell>
          <cell r="B759">
            <v>861</v>
          </cell>
          <cell r="C759">
            <v>268124</v>
          </cell>
          <cell r="D759">
            <v>8812</v>
          </cell>
          <cell r="E759" t="str">
            <v xml:space="preserve">LEVOTIROXINA SODICA  25 MCG                                                               </v>
          </cell>
          <cell r="F759" t="str">
            <v>CP</v>
          </cell>
          <cell r="G759" t="str">
            <v>USO GERAL 5</v>
          </cell>
          <cell r="H759" t="str">
            <v>COMPRA REGULAR</v>
          </cell>
          <cell r="I759">
            <v>268124</v>
          </cell>
          <cell r="J759">
            <v>600</v>
          </cell>
          <cell r="K759">
            <v>317.22222222222223</v>
          </cell>
        </row>
        <row r="760">
          <cell r="A760">
            <v>268125</v>
          </cell>
          <cell r="B760">
            <v>860</v>
          </cell>
          <cell r="C760">
            <v>268125</v>
          </cell>
          <cell r="D760">
            <v>8812</v>
          </cell>
          <cell r="E760" t="str">
            <v xml:space="preserve">LEVOTIROXINA SODICA 100 MCG                                                               </v>
          </cell>
          <cell r="F760" t="str">
            <v>CP</v>
          </cell>
          <cell r="G760" t="str">
            <v>USO GERAL 5</v>
          </cell>
          <cell r="H760" t="str">
            <v>COMPRA REGULAR</v>
          </cell>
          <cell r="I760" t="str">
            <v>NÃO</v>
          </cell>
          <cell r="J760">
            <v>80</v>
          </cell>
          <cell r="K760">
            <v>173.33333333333334</v>
          </cell>
        </row>
        <row r="761">
          <cell r="A761" t="str">
            <v>-</v>
          </cell>
          <cell r="B761">
            <v>1168</v>
          </cell>
          <cell r="C761" t="str">
            <v>-</v>
          </cell>
          <cell r="D761" t="str">
            <v>-</v>
          </cell>
          <cell r="E761" t="str">
            <v xml:space="preserve">LEVOTIROXINA SODICA 50 MCG (COMPRIMIDO)                                                   </v>
          </cell>
          <cell r="F761" t="str">
            <v>CP</v>
          </cell>
          <cell r="G761" t="str">
            <v>NÃO PADRÃO</v>
          </cell>
          <cell r="H761" t="str">
            <v>NÃO PADRÃO</v>
          </cell>
          <cell r="I761" t="str">
            <v>NÃO</v>
          </cell>
          <cell r="J761">
            <v>0</v>
          </cell>
          <cell r="K761">
            <v>0</v>
          </cell>
        </row>
        <row r="762">
          <cell r="A762" t="str">
            <v>-</v>
          </cell>
          <cell r="B762">
            <v>1855</v>
          </cell>
          <cell r="C762" t="str">
            <v>-</v>
          </cell>
          <cell r="D762" t="str">
            <v>-</v>
          </cell>
          <cell r="E762" t="str">
            <v xml:space="preserve">LIDOCAINA 5% - 700MG                                      </v>
          </cell>
          <cell r="F762" t="str">
            <v>UNIDADE</v>
          </cell>
          <cell r="G762" t="str">
            <v>NÃO PADRÃO</v>
          </cell>
          <cell r="H762" t="str">
            <v>NÃO PADRÃO</v>
          </cell>
          <cell r="I762" t="str">
            <v>NÃO</v>
          </cell>
          <cell r="J762">
            <v>0</v>
          </cell>
          <cell r="K762">
            <v>0</v>
          </cell>
        </row>
        <row r="763">
          <cell r="A763" t="str">
            <v>-</v>
          </cell>
          <cell r="B763">
            <v>588</v>
          </cell>
          <cell r="C763" t="str">
            <v>-</v>
          </cell>
          <cell r="D763" t="str">
            <v>-</v>
          </cell>
          <cell r="E763" t="str">
            <v xml:space="preserve">LIDOCAINA 5% + GLICOSE 7,5% PESADA 2ML                                                    </v>
          </cell>
          <cell r="F763" t="str">
            <v>AMP 2ML</v>
          </cell>
          <cell r="G763" t="str">
            <v>NÃO PADRÃO</v>
          </cell>
          <cell r="H763" t="str">
            <v>NÃO PADRÃO</v>
          </cell>
          <cell r="I763" t="str">
            <v>NÃO</v>
          </cell>
          <cell r="J763">
            <v>0</v>
          </cell>
          <cell r="K763">
            <v>0</v>
          </cell>
        </row>
        <row r="764">
          <cell r="A764">
            <v>269845</v>
          </cell>
          <cell r="B764">
            <v>1152</v>
          </cell>
          <cell r="C764" t="str">
            <v>269845.2</v>
          </cell>
          <cell r="D764">
            <v>17807</v>
          </cell>
          <cell r="E764" t="str">
            <v xml:space="preserve">LIDOCAINA CLORIDRATO 10% SPRAY 50 ML                                                      </v>
          </cell>
          <cell r="F764" t="str">
            <v>FR 50ML</v>
          </cell>
          <cell r="G764" t="str">
            <v>USO GERAL 5</v>
          </cell>
          <cell r="H764" t="str">
            <v>COMPRA REGULAR</v>
          </cell>
          <cell r="I764">
            <v>269845</v>
          </cell>
          <cell r="J764">
            <v>40</v>
          </cell>
          <cell r="K764">
            <v>12.7</v>
          </cell>
        </row>
        <row r="765">
          <cell r="A765">
            <v>269851</v>
          </cell>
          <cell r="B765">
            <v>1524</v>
          </cell>
          <cell r="C765" t="str">
            <v>269851.2</v>
          </cell>
          <cell r="D765">
            <v>17807</v>
          </cell>
          <cell r="E765" t="str">
            <v xml:space="preserve">LIDOCAINA COM EPINEFRINA 2% 1,8ML    </v>
          </cell>
          <cell r="F765" t="str">
            <v>TUBETE 1,8ML</v>
          </cell>
          <cell r="G765" t="str">
            <v>USO GERAL 5</v>
          </cell>
          <cell r="H765" t="str">
            <v>COMPRA REGULAR</v>
          </cell>
          <cell r="I765" t="str">
            <v>NÃO</v>
          </cell>
          <cell r="J765">
            <v>200</v>
          </cell>
          <cell r="K765">
            <v>125</v>
          </cell>
        </row>
        <row r="766">
          <cell r="A766">
            <v>269852</v>
          </cell>
          <cell r="B766">
            <v>589</v>
          </cell>
          <cell r="C766" t="str">
            <v>269852.1</v>
          </cell>
          <cell r="D766">
            <v>17807</v>
          </cell>
          <cell r="E766" t="str">
            <v xml:space="preserve">LIDOCAINA COM EPINEFRINA 2% 20ML                                                          </v>
          </cell>
          <cell r="F766" t="str">
            <v>F/A 20ML</v>
          </cell>
          <cell r="G766" t="str">
            <v>USO GERAL 5</v>
          </cell>
          <cell r="H766" t="str">
            <v>COMPRA REGULAR</v>
          </cell>
          <cell r="I766" t="str">
            <v>NÃO</v>
          </cell>
          <cell r="J766">
            <v>120</v>
          </cell>
          <cell r="K766">
            <v>122.72727272727273</v>
          </cell>
        </row>
        <row r="767">
          <cell r="A767">
            <v>269895</v>
          </cell>
          <cell r="B767">
            <v>590</v>
          </cell>
          <cell r="C767">
            <v>269895</v>
          </cell>
          <cell r="D767">
            <v>17807</v>
          </cell>
          <cell r="E767" t="str">
            <v xml:space="preserve">LIDOCAINA COM NOREPINEFRINA 2% 1,8ML                                                      </v>
          </cell>
          <cell r="F767" t="str">
            <v>TUBETE 1,8ML</v>
          </cell>
          <cell r="G767" t="str">
            <v>USO GERAL 5</v>
          </cell>
          <cell r="H767" t="str">
            <v>COMPRA REGULAR</v>
          </cell>
          <cell r="I767" t="str">
            <v>NÃO</v>
          </cell>
          <cell r="J767">
            <v>200</v>
          </cell>
          <cell r="K767">
            <v>0</v>
          </cell>
        </row>
        <row r="768">
          <cell r="A768" t="str">
            <v>-</v>
          </cell>
          <cell r="B768">
            <v>1747</v>
          </cell>
          <cell r="C768" t="str">
            <v>-</v>
          </cell>
          <cell r="D768" t="str">
            <v>-</v>
          </cell>
          <cell r="E768" t="str">
            <v>LIDOCAINA CREME 4% 30G BISNAGA</v>
          </cell>
          <cell r="F768" t="str">
            <v>BISNAGA 30G</v>
          </cell>
          <cell r="G768" t="str">
            <v>NÃO PADRÃO</v>
          </cell>
          <cell r="H768" t="str">
            <v>NÃO PADRÃO</v>
          </cell>
          <cell r="I768" t="str">
            <v>NÃO</v>
          </cell>
          <cell r="J768">
            <v>0</v>
          </cell>
          <cell r="K768">
            <v>0</v>
          </cell>
        </row>
        <row r="769">
          <cell r="A769">
            <v>269846</v>
          </cell>
          <cell r="B769">
            <v>591</v>
          </cell>
          <cell r="C769" t="str">
            <v>269846.1</v>
          </cell>
          <cell r="D769">
            <v>17807</v>
          </cell>
          <cell r="E769" t="str">
            <v xml:space="preserve">LIDOCAINA GELEIA 2% 30G                                                                   </v>
          </cell>
          <cell r="F769" t="str">
            <v>BISNAGA 30G</v>
          </cell>
          <cell r="G769" t="str">
            <v>USO GERAL 5</v>
          </cell>
          <cell r="H769" t="str">
            <v>COMPRA REGULAR</v>
          </cell>
          <cell r="I769">
            <v>269846</v>
          </cell>
          <cell r="J769">
            <v>800</v>
          </cell>
          <cell r="K769">
            <v>481.25</v>
          </cell>
        </row>
        <row r="770">
          <cell r="A770">
            <v>269843</v>
          </cell>
          <cell r="B770">
            <v>594</v>
          </cell>
          <cell r="C770" t="str">
            <v>269843.3</v>
          </cell>
          <cell r="D770">
            <v>17807</v>
          </cell>
          <cell r="E770" t="str">
            <v xml:space="preserve">LIDOCAINA SEM VASO 2% 1,8ML                                                               </v>
          </cell>
          <cell r="F770" t="str">
            <v>TUBETE 1,8ML</v>
          </cell>
          <cell r="G770" t="str">
            <v>USO GERAL 5</v>
          </cell>
          <cell r="H770" t="str">
            <v>COMPRA REGULAR</v>
          </cell>
          <cell r="I770">
            <v>269843</v>
          </cell>
          <cell r="J770">
            <v>200</v>
          </cell>
          <cell r="K770">
            <v>0</v>
          </cell>
        </row>
        <row r="771">
          <cell r="A771">
            <v>269843</v>
          </cell>
          <cell r="B771">
            <v>592</v>
          </cell>
          <cell r="C771" t="str">
            <v>269843.1</v>
          </cell>
          <cell r="D771">
            <v>17807</v>
          </cell>
          <cell r="E771" t="str">
            <v xml:space="preserve">LIDOCAINA SEM VASO 2% 20ML                                                                </v>
          </cell>
          <cell r="F771" t="str">
            <v>FR 20ML</v>
          </cell>
          <cell r="G771" t="str">
            <v>USO GERAL 5</v>
          </cell>
          <cell r="H771" t="str">
            <v>COMPRA REGULAR</v>
          </cell>
          <cell r="I771">
            <v>269843</v>
          </cell>
          <cell r="J771">
            <v>400</v>
          </cell>
          <cell r="K771">
            <v>228.33333333333334</v>
          </cell>
        </row>
        <row r="772">
          <cell r="A772">
            <v>269843</v>
          </cell>
          <cell r="B772">
            <v>593</v>
          </cell>
          <cell r="C772" t="str">
            <v>269843.2</v>
          </cell>
          <cell r="D772">
            <v>17807</v>
          </cell>
          <cell r="E772" t="str">
            <v xml:space="preserve">LIDOCAINA SEM VASO 2% 5ML                                                                 </v>
          </cell>
          <cell r="F772" t="str">
            <v>AMP 5ML</v>
          </cell>
          <cell r="G772" t="str">
            <v>USO GERAL 5</v>
          </cell>
          <cell r="H772" t="str">
            <v>COMPRA REGULAR</v>
          </cell>
          <cell r="I772">
            <v>269843</v>
          </cell>
          <cell r="J772">
            <v>2000</v>
          </cell>
          <cell r="K772">
            <v>740</v>
          </cell>
        </row>
        <row r="773">
          <cell r="A773" t="str">
            <v>-</v>
          </cell>
          <cell r="B773">
            <v>595</v>
          </cell>
          <cell r="C773" t="str">
            <v>-</v>
          </cell>
          <cell r="D773" t="str">
            <v>-</v>
          </cell>
          <cell r="E773" t="str">
            <v xml:space="preserve">LIDOCAINA SPRAY 10% 50G                                                                   </v>
          </cell>
          <cell r="F773" t="str">
            <v xml:space="preserve">FR </v>
          </cell>
          <cell r="G773" t="str">
            <v>NÃO PADRÃO</v>
          </cell>
          <cell r="H773" t="str">
            <v>NÃO PADRÃO</v>
          </cell>
          <cell r="I773" t="str">
            <v>NÃO</v>
          </cell>
          <cell r="J773">
            <v>0</v>
          </cell>
          <cell r="K773">
            <v>0</v>
          </cell>
        </row>
        <row r="774">
          <cell r="A774">
            <v>273413</v>
          </cell>
          <cell r="B774">
            <v>49</v>
          </cell>
          <cell r="C774">
            <v>273413</v>
          </cell>
          <cell r="D774">
            <v>8857</v>
          </cell>
          <cell r="E774" t="str">
            <v xml:space="preserve">LINEZOLIDA 2MG/ML 300ML (BOLSA)                                                           </v>
          </cell>
          <cell r="F774" t="str">
            <v>BOLSA 300ML</v>
          </cell>
          <cell r="G774" t="str">
            <v>ANTIMICROBIANOS 3</v>
          </cell>
          <cell r="H774" t="str">
            <v>COMPRA REGULAR</v>
          </cell>
          <cell r="I774">
            <v>273413</v>
          </cell>
          <cell r="J774">
            <v>80</v>
          </cell>
          <cell r="K774">
            <v>118.33333333333333</v>
          </cell>
        </row>
        <row r="775">
          <cell r="A775" t="str">
            <v>-</v>
          </cell>
          <cell r="B775">
            <v>50</v>
          </cell>
          <cell r="C775">
            <v>273412</v>
          </cell>
          <cell r="D775" t="str">
            <v>-</v>
          </cell>
          <cell r="E775" t="str">
            <v xml:space="preserve">LINEZOLIDA 600MG                                                                          </v>
          </cell>
          <cell r="F775" t="str">
            <v>CP</v>
          </cell>
          <cell r="G775" t="str">
            <v>NÃO PADRÃO</v>
          </cell>
          <cell r="H775" t="str">
            <v>NÃO PADRÃO</v>
          </cell>
          <cell r="I775" t="str">
            <v>NÃO</v>
          </cell>
          <cell r="J775">
            <v>0</v>
          </cell>
          <cell r="K775">
            <v>0</v>
          </cell>
        </row>
        <row r="776">
          <cell r="A776">
            <v>273264</v>
          </cell>
          <cell r="B776">
            <v>596</v>
          </cell>
          <cell r="C776">
            <v>273264</v>
          </cell>
          <cell r="D776">
            <v>8918</v>
          </cell>
          <cell r="E776" t="str">
            <v xml:space="preserve">LOPERAMIDA 2MG                                                                            </v>
          </cell>
          <cell r="F776" t="str">
            <v>CP</v>
          </cell>
          <cell r="G776" t="str">
            <v>USO GERAL 5</v>
          </cell>
          <cell r="H776" t="str">
            <v>COMPRA REGULAR</v>
          </cell>
          <cell r="I776">
            <v>273264</v>
          </cell>
          <cell r="J776">
            <v>5900</v>
          </cell>
          <cell r="K776">
            <v>3055.8333333333335</v>
          </cell>
        </row>
        <row r="777">
          <cell r="A777" t="str">
            <v>-</v>
          </cell>
          <cell r="B777">
            <v>211</v>
          </cell>
          <cell r="C777" t="str">
            <v>-</v>
          </cell>
          <cell r="D777" t="str">
            <v>-</v>
          </cell>
          <cell r="E777" t="str">
            <v xml:space="preserve">LOPINAVIR + RITONAVIR 200MG + 50MG                                                        </v>
          </cell>
          <cell r="F777" t="str">
            <v>CP</v>
          </cell>
          <cell r="G777" t="str">
            <v>NÃO PADRÃO</v>
          </cell>
          <cell r="H777" t="str">
            <v>NÃO PADRÃO</v>
          </cell>
          <cell r="I777" t="str">
            <v>NÃO</v>
          </cell>
          <cell r="J777">
            <v>0</v>
          </cell>
          <cell r="K777">
            <v>0</v>
          </cell>
        </row>
        <row r="778">
          <cell r="A778" t="str">
            <v>-</v>
          </cell>
          <cell r="B778">
            <v>1236</v>
          </cell>
          <cell r="C778" t="str">
            <v>-</v>
          </cell>
          <cell r="D778" t="str">
            <v>-</v>
          </cell>
          <cell r="E778" t="str">
            <v xml:space="preserve">LOPINAVIR + RITONAVIR 80+20MG/ML SOLUCAO ORAL                                             </v>
          </cell>
          <cell r="F778" t="str">
            <v>FR</v>
          </cell>
          <cell r="G778" t="str">
            <v>NÃO PADRÃO</v>
          </cell>
          <cell r="H778" t="str">
            <v>NÃO PADRÃO</v>
          </cell>
          <cell r="I778" t="str">
            <v>NÃO</v>
          </cell>
          <cell r="J778">
            <v>0</v>
          </cell>
          <cell r="K778">
            <v>0</v>
          </cell>
        </row>
        <row r="779">
          <cell r="A779" t="str">
            <v>-</v>
          </cell>
          <cell r="B779">
            <v>1437</v>
          </cell>
          <cell r="C779" t="str">
            <v>-</v>
          </cell>
          <cell r="D779" t="str">
            <v>-</v>
          </cell>
          <cell r="E779" t="str">
            <v xml:space="preserve">LOPINAVIR 100MG + RITONAVIR 25MG COMPRIMIDO                                               </v>
          </cell>
          <cell r="F779" t="str">
            <v>CP</v>
          </cell>
          <cell r="G779" t="str">
            <v>NÃO PADRÃO</v>
          </cell>
          <cell r="H779" t="str">
            <v>NÃO PADRÃO</v>
          </cell>
          <cell r="I779" t="str">
            <v>NÃO</v>
          </cell>
          <cell r="J779">
            <v>0</v>
          </cell>
          <cell r="K779">
            <v>0</v>
          </cell>
        </row>
        <row r="780">
          <cell r="A780" t="str">
            <v>-</v>
          </cell>
          <cell r="B780">
            <v>1446</v>
          </cell>
          <cell r="C780">
            <v>273470</v>
          </cell>
          <cell r="D780" t="str">
            <v>-</v>
          </cell>
          <cell r="E780" t="str">
            <v xml:space="preserve">LORATADINA + PSEUDOEFEDRINA  5/120MG COMPRIMIDO                                           </v>
          </cell>
          <cell r="F780" t="str">
            <v>CP</v>
          </cell>
          <cell r="G780" t="str">
            <v>NÃO PADRÃO</v>
          </cell>
          <cell r="H780" t="str">
            <v>NÃO PADRÃO</v>
          </cell>
          <cell r="I780" t="str">
            <v>NÃO</v>
          </cell>
          <cell r="J780">
            <v>0</v>
          </cell>
          <cell r="K780">
            <v>0</v>
          </cell>
        </row>
        <row r="781">
          <cell r="A781" t="str">
            <v>-</v>
          </cell>
          <cell r="B781">
            <v>1720</v>
          </cell>
          <cell r="C781" t="str">
            <v>-</v>
          </cell>
          <cell r="D781" t="str">
            <v>-</v>
          </cell>
          <cell r="E781" t="str">
            <v xml:space="preserve">LORATADINA 1ML/ML SOLUCAO ORAL 100ML              </v>
          </cell>
          <cell r="F781" t="str">
            <v>FR 100ML</v>
          </cell>
          <cell r="G781" t="str">
            <v>NÃO PADRÃO</v>
          </cell>
          <cell r="H781" t="str">
            <v>NÃO PADRÃO</v>
          </cell>
          <cell r="I781" t="str">
            <v>NÃO</v>
          </cell>
          <cell r="J781">
            <v>0</v>
          </cell>
          <cell r="K781">
            <v>0</v>
          </cell>
        </row>
        <row r="782">
          <cell r="A782" t="str">
            <v>-</v>
          </cell>
          <cell r="B782">
            <v>1385</v>
          </cell>
          <cell r="C782">
            <v>273471</v>
          </cell>
          <cell r="D782" t="str">
            <v>-</v>
          </cell>
          <cell r="E782" t="str">
            <v xml:space="preserve">LORATADINA SOL ORAL 1MG + 12MG 60ML                                                       </v>
          </cell>
          <cell r="F782" t="str">
            <v>FR 60ML</v>
          </cell>
          <cell r="G782" t="str">
            <v>NÃO PADRÃO</v>
          </cell>
          <cell r="H782" t="str">
            <v>NÃO PADRÃO</v>
          </cell>
          <cell r="I782" t="str">
            <v>NÃO</v>
          </cell>
          <cell r="J782">
            <v>0</v>
          </cell>
          <cell r="K782">
            <v>0</v>
          </cell>
        </row>
        <row r="783">
          <cell r="A783">
            <v>268856</v>
          </cell>
          <cell r="B783">
            <v>598</v>
          </cell>
          <cell r="C783">
            <v>268856</v>
          </cell>
          <cell r="D783">
            <v>8922</v>
          </cell>
          <cell r="E783" t="str">
            <v xml:space="preserve">LOSARTANA POTASSICA 50MG                                                                  </v>
          </cell>
          <cell r="F783" t="str">
            <v>CP</v>
          </cell>
          <cell r="G783" t="str">
            <v>USO GERAL 5</v>
          </cell>
          <cell r="H783" t="str">
            <v>COMPRA REGULAR</v>
          </cell>
          <cell r="I783" t="str">
            <v>NÃO</v>
          </cell>
          <cell r="J783">
            <v>2000</v>
          </cell>
          <cell r="K783">
            <v>1813.3333333333333</v>
          </cell>
        </row>
        <row r="784">
          <cell r="A784" t="str">
            <v>-</v>
          </cell>
          <cell r="B784">
            <v>788</v>
          </cell>
          <cell r="C784">
            <v>327212</v>
          </cell>
          <cell r="D784" t="str">
            <v>-</v>
          </cell>
          <cell r="E784" t="str">
            <v>CORANTE LUGOL FORTE LIQUIDO SOLUCAO A 5%  500ML FRASCO</v>
          </cell>
          <cell r="F784" t="str">
            <v>FR 500ML</v>
          </cell>
          <cell r="G784" t="str">
            <v>SANEANTES E QUÍMICOS</v>
          </cell>
          <cell r="H784" t="str">
            <v>NÃO PADRÃO</v>
          </cell>
          <cell r="I784" t="str">
            <v>NÃO</v>
          </cell>
          <cell r="J784">
            <v>0</v>
          </cell>
          <cell r="K784">
            <v>10</v>
          </cell>
        </row>
        <row r="785">
          <cell r="A785">
            <v>293981</v>
          </cell>
          <cell r="B785">
            <v>1076</v>
          </cell>
          <cell r="C785">
            <v>293981</v>
          </cell>
          <cell r="D785">
            <v>18474</v>
          </cell>
          <cell r="E785" t="str">
            <v xml:space="preserve">MACROGOL+BIC. SÓDIO+CLOR. SÓDIO+CLOR. POTÁSSIO </v>
          </cell>
          <cell r="F785" t="str">
            <v>ENV</v>
          </cell>
          <cell r="G785" t="str">
            <v>USO GERAL 5</v>
          </cell>
          <cell r="H785" t="str">
            <v>COMPRA REGULAR</v>
          </cell>
          <cell r="I785">
            <v>293981</v>
          </cell>
          <cell r="J785">
            <v>100</v>
          </cell>
          <cell r="K785">
            <v>0</v>
          </cell>
        </row>
        <row r="786">
          <cell r="A786">
            <v>344564</v>
          </cell>
          <cell r="B786">
            <v>599</v>
          </cell>
          <cell r="C786">
            <v>344564</v>
          </cell>
          <cell r="D786">
            <v>18714</v>
          </cell>
          <cell r="E786" t="str">
            <v xml:space="preserve">MALEATO DE SUNITINIBE 50MG                                                                </v>
          </cell>
          <cell r="F786" t="str">
            <v>CP</v>
          </cell>
          <cell r="G786" t="str">
            <v>ONCOLÓGICO 2</v>
          </cell>
          <cell r="H786" t="str">
            <v>COMPRA REGULAR</v>
          </cell>
          <cell r="I786" t="str">
            <v>NÃO</v>
          </cell>
          <cell r="J786">
            <v>56</v>
          </cell>
          <cell r="K786">
            <v>56</v>
          </cell>
        </row>
        <row r="787">
          <cell r="A787" t="str">
            <v>-</v>
          </cell>
          <cell r="B787">
            <v>1109</v>
          </cell>
          <cell r="C787" t="str">
            <v>-</v>
          </cell>
          <cell r="D787" t="str">
            <v>-</v>
          </cell>
          <cell r="E787" t="str">
            <v xml:space="preserve">MANITOL + SORBITOL 2000 ML                                                                </v>
          </cell>
          <cell r="G787" t="str">
            <v>NÃO PADRÃO</v>
          </cell>
          <cell r="H787" t="str">
            <v>NÃO PADRÃO</v>
          </cell>
          <cell r="I787" t="str">
            <v>NÃO</v>
          </cell>
          <cell r="J787">
            <v>0</v>
          </cell>
          <cell r="K787">
            <v>0</v>
          </cell>
        </row>
        <row r="788">
          <cell r="A788">
            <v>299675</v>
          </cell>
          <cell r="B788">
            <v>126</v>
          </cell>
          <cell r="C788">
            <v>273430</v>
          </cell>
          <cell r="D788">
            <v>17412</v>
          </cell>
          <cell r="E788" t="str">
            <v xml:space="preserve">MANITOL 20% 250ML SOL INJET      ISENTO PVC (FRASCO/BOLSA)                                                         </v>
          </cell>
          <cell r="F788" t="str">
            <v>FR/BLS 250ML</v>
          </cell>
          <cell r="G788" t="str">
            <v>FARMACOLÓGICO</v>
          </cell>
          <cell r="H788" t="str">
            <v>COMPRA REGULAR</v>
          </cell>
          <cell r="I788">
            <v>299675</v>
          </cell>
          <cell r="J788">
            <v>251</v>
          </cell>
          <cell r="K788">
            <v>512.83333333333337</v>
          </cell>
        </row>
        <row r="789">
          <cell r="A789">
            <v>399922</v>
          </cell>
          <cell r="B789">
            <v>1169</v>
          </cell>
          <cell r="C789">
            <v>273434</v>
          </cell>
          <cell r="D789">
            <v>17412</v>
          </cell>
          <cell r="E789" t="str">
            <v xml:space="preserve">MANITOL+SORBITOL 0,54% + 2,7% 1000ML FRASCO SOL INJET  ISENTO DE PVC (FRASCO/BOLSA)                                         </v>
          </cell>
          <cell r="F789" t="str">
            <v>FR/BLS 1000ML</v>
          </cell>
          <cell r="G789" t="str">
            <v>FARMACOLÓGICO</v>
          </cell>
          <cell r="H789" t="str">
            <v>COMPRA REGULAR</v>
          </cell>
          <cell r="I789">
            <v>399922</v>
          </cell>
          <cell r="J789">
            <v>187</v>
          </cell>
          <cell r="K789">
            <v>58.428571428571431</v>
          </cell>
        </row>
        <row r="790">
          <cell r="A790" t="str">
            <v>-</v>
          </cell>
          <cell r="B790">
            <v>1688</v>
          </cell>
          <cell r="C790" t="str">
            <v>-</v>
          </cell>
          <cell r="D790" t="str">
            <v>-</v>
          </cell>
          <cell r="E790" t="str">
            <v xml:space="preserve">MARAVIROQUE 150MG -CAPSULA                                                                </v>
          </cell>
          <cell r="F790" t="str">
            <v>CP</v>
          </cell>
          <cell r="G790" t="str">
            <v>HIV</v>
          </cell>
          <cell r="H790" t="str">
            <v>REPASSE SES</v>
          </cell>
          <cell r="I790" t="str">
            <v>NÃO</v>
          </cell>
          <cell r="J790">
            <v>0</v>
          </cell>
          <cell r="K790">
            <v>0</v>
          </cell>
        </row>
        <row r="791">
          <cell r="A791" t="str">
            <v>-</v>
          </cell>
          <cell r="B791">
            <v>600</v>
          </cell>
          <cell r="C791">
            <v>267692</v>
          </cell>
          <cell r="D791" t="str">
            <v>-</v>
          </cell>
          <cell r="E791" t="str">
            <v xml:space="preserve">MEBENDAZOL 100MG                                                                          </v>
          </cell>
          <cell r="F791" t="str">
            <v>CP</v>
          </cell>
          <cell r="G791" t="str">
            <v>NÃO PADRÃO</v>
          </cell>
          <cell r="H791" t="str">
            <v>NÃO PADRÃO</v>
          </cell>
          <cell r="I791" t="str">
            <v>NÃO</v>
          </cell>
          <cell r="J791">
            <v>0</v>
          </cell>
          <cell r="K791">
            <v>0</v>
          </cell>
        </row>
        <row r="792">
          <cell r="A792">
            <v>267694</v>
          </cell>
          <cell r="B792">
            <v>601</v>
          </cell>
          <cell r="C792">
            <v>267694</v>
          </cell>
          <cell r="D792">
            <v>9514</v>
          </cell>
          <cell r="E792" t="str">
            <v xml:space="preserve">MEBENDAZOL 20MG/ML 30ML SUSP ORAL                                                         </v>
          </cell>
          <cell r="F792" t="str">
            <v>FR 30ML</v>
          </cell>
          <cell r="G792" t="str">
            <v>USO GERAL 5</v>
          </cell>
          <cell r="H792" t="str">
            <v>COMPRA REGULAR</v>
          </cell>
          <cell r="I792">
            <v>267694</v>
          </cell>
          <cell r="J792">
            <v>5</v>
          </cell>
          <cell r="K792">
            <v>5.333333333333333</v>
          </cell>
        </row>
        <row r="793">
          <cell r="A793" t="str">
            <v>-</v>
          </cell>
          <cell r="B793">
            <v>603</v>
          </cell>
          <cell r="C793" t="str">
            <v>-</v>
          </cell>
          <cell r="D793" t="str">
            <v>-</v>
          </cell>
          <cell r="E793" t="str">
            <v xml:space="preserve">MEDROXIPROGESTERONA 50MG SOL INJET                                                        </v>
          </cell>
          <cell r="F793" t="str">
            <v>AMP</v>
          </cell>
          <cell r="G793" t="str">
            <v>NÃO PADRÃO</v>
          </cell>
          <cell r="H793" t="str">
            <v>NÃO PADRÃO</v>
          </cell>
          <cell r="I793" t="str">
            <v>NÃO</v>
          </cell>
          <cell r="J793">
            <v>0</v>
          </cell>
          <cell r="K793">
            <v>0</v>
          </cell>
        </row>
        <row r="794">
          <cell r="A794">
            <v>271654</v>
          </cell>
          <cell r="B794">
            <v>343</v>
          </cell>
          <cell r="C794">
            <v>271654</v>
          </cell>
          <cell r="D794">
            <v>1787</v>
          </cell>
          <cell r="E794" t="str">
            <v xml:space="preserve">MEGESTROL ACETATO 160MG                                                                   </v>
          </cell>
          <cell r="F794" t="str">
            <v>CP</v>
          </cell>
          <cell r="G794" t="str">
            <v>ONCOLÓGICO 2</v>
          </cell>
          <cell r="H794" t="str">
            <v>PROPOR DESPADRONIZAÇÃO</v>
          </cell>
          <cell r="I794" t="str">
            <v>NÃO</v>
          </cell>
          <cell r="J794">
            <v>60</v>
          </cell>
          <cell r="K794">
            <v>70</v>
          </cell>
        </row>
        <row r="795">
          <cell r="A795" t="str">
            <v>-</v>
          </cell>
          <cell r="B795">
            <v>470</v>
          </cell>
          <cell r="C795" t="str">
            <v>268466.1</v>
          </cell>
          <cell r="D795" t="str">
            <v>-</v>
          </cell>
          <cell r="E795" t="str">
            <v xml:space="preserve">MEIO DE CONTRASTE NAO IONICO 20 ML                                                        </v>
          </cell>
          <cell r="F795" t="str">
            <v>FR 20ML</v>
          </cell>
          <cell r="G795" t="str">
            <v>NÃO PADRÃO</v>
          </cell>
          <cell r="H795" t="str">
            <v>NÃO PADRÃO</v>
          </cell>
          <cell r="I795" t="str">
            <v>NÃO</v>
          </cell>
          <cell r="J795">
            <v>0</v>
          </cell>
          <cell r="K795">
            <v>0</v>
          </cell>
        </row>
        <row r="796">
          <cell r="A796" t="str">
            <v>-</v>
          </cell>
          <cell r="B796">
            <v>471</v>
          </cell>
          <cell r="C796">
            <v>268466</v>
          </cell>
          <cell r="D796" t="str">
            <v>-</v>
          </cell>
          <cell r="E796" t="str">
            <v xml:space="preserve">MEIO DE CONTRASTE NAO IONICO 50 ML                                                        </v>
          </cell>
          <cell r="F796" t="str">
            <v>FR 50ML</v>
          </cell>
          <cell r="G796" t="str">
            <v>NÃO PADRÃO</v>
          </cell>
          <cell r="H796" t="str">
            <v>NÃO PADRÃO</v>
          </cell>
          <cell r="I796" t="str">
            <v>NÃO</v>
          </cell>
          <cell r="J796">
            <v>0</v>
          </cell>
          <cell r="K796">
            <v>0</v>
          </cell>
        </row>
        <row r="797">
          <cell r="A797">
            <v>270440</v>
          </cell>
          <cell r="B797">
            <v>344</v>
          </cell>
          <cell r="C797">
            <v>270440</v>
          </cell>
          <cell r="D797" t="str">
            <v>-</v>
          </cell>
          <cell r="E797" t="str">
            <v xml:space="preserve">MELFALANO 2MG                                                                             </v>
          </cell>
          <cell r="F797" t="str">
            <v>CP</v>
          </cell>
          <cell r="G797" t="str">
            <v>SOB DEMANDA - ONCO</v>
          </cell>
          <cell r="H797" t="str">
            <v>NÃO PADRÃO</v>
          </cell>
          <cell r="I797" t="str">
            <v>NÃO</v>
          </cell>
          <cell r="J797">
            <v>0</v>
          </cell>
          <cell r="K797">
            <v>0</v>
          </cell>
        </row>
        <row r="798">
          <cell r="A798">
            <v>269888</v>
          </cell>
          <cell r="B798">
            <v>994</v>
          </cell>
          <cell r="C798">
            <v>269888</v>
          </cell>
          <cell r="D798">
            <v>16486</v>
          </cell>
          <cell r="E798" t="str">
            <v xml:space="preserve">MEPIVACAINA 2% + EPINEFRINA 1,8ML TUBETE                                                  </v>
          </cell>
          <cell r="F798" t="str">
            <v>TUBETE 1,8ML</v>
          </cell>
          <cell r="G798" t="str">
            <v>USO GERAL 5</v>
          </cell>
          <cell r="H798" t="str">
            <v>COMPRA REGULAR</v>
          </cell>
          <cell r="I798" t="str">
            <v>NÃO</v>
          </cell>
          <cell r="J798">
            <v>32</v>
          </cell>
          <cell r="K798">
            <v>50</v>
          </cell>
        </row>
        <row r="799">
          <cell r="A799" t="str">
            <v>-</v>
          </cell>
          <cell r="B799">
            <v>605</v>
          </cell>
          <cell r="C799" t="str">
            <v>-</v>
          </cell>
          <cell r="D799" t="str">
            <v>-</v>
          </cell>
          <cell r="E799" t="str">
            <v xml:space="preserve">MEPIVACAINA 2% COM NOREPINEFRINA 1,8ML                                                    </v>
          </cell>
          <cell r="F799" t="str">
            <v>TUBETE 1,8ML</v>
          </cell>
          <cell r="G799" t="str">
            <v>NÃO PADRÃO</v>
          </cell>
          <cell r="H799" t="str">
            <v>NÃO PADRÃO</v>
          </cell>
          <cell r="I799" t="str">
            <v>NÃO</v>
          </cell>
          <cell r="J799">
            <v>0</v>
          </cell>
          <cell r="K799">
            <v>0</v>
          </cell>
        </row>
        <row r="800">
          <cell r="A800">
            <v>357788</v>
          </cell>
          <cell r="B800">
            <v>606</v>
          </cell>
          <cell r="C800">
            <v>357788</v>
          </cell>
          <cell r="D800">
            <v>16486</v>
          </cell>
          <cell r="E800" t="str">
            <v xml:space="preserve">MEPIVACAINA 3% SEM VASO 1,8ML                                                             </v>
          </cell>
          <cell r="F800" t="str">
            <v>TUBETE 1,8ML</v>
          </cell>
          <cell r="G800" t="str">
            <v>USO GERAL 5</v>
          </cell>
          <cell r="H800" t="str">
            <v>COMPRA REGULAR</v>
          </cell>
          <cell r="I800" t="str">
            <v>NÃO</v>
          </cell>
          <cell r="J800">
            <v>50</v>
          </cell>
          <cell r="K800">
            <v>50</v>
          </cell>
        </row>
        <row r="801">
          <cell r="A801" t="str">
            <v>-</v>
          </cell>
          <cell r="B801">
            <v>1587</v>
          </cell>
          <cell r="C801" t="str">
            <v>-</v>
          </cell>
          <cell r="D801" t="str">
            <v>-</v>
          </cell>
          <cell r="E801" t="str">
            <v xml:space="preserve">MEPIVACAINA CLORIDRATO 20MG/ML ASSOCIADA C/EPINEFRINA 0,01MG/ML - TUBETE 1,80ML           </v>
          </cell>
          <cell r="F801" t="str">
            <v>TUBETE 1,8ML</v>
          </cell>
          <cell r="G801" t="str">
            <v>NÃO PADRÃO</v>
          </cell>
          <cell r="H801" t="str">
            <v>NÃO PADRÃO</v>
          </cell>
          <cell r="I801" t="str">
            <v>NÃO</v>
          </cell>
          <cell r="J801">
            <v>0</v>
          </cell>
          <cell r="K801">
            <v>0</v>
          </cell>
        </row>
        <row r="802">
          <cell r="A802" t="str">
            <v>-</v>
          </cell>
          <cell r="B802">
            <v>826</v>
          </cell>
          <cell r="C802" t="str">
            <v>-</v>
          </cell>
          <cell r="D802" t="str">
            <v>-</v>
          </cell>
          <cell r="E802" t="str">
            <v xml:space="preserve">MERCAPTOETANO SULFONATO SODICO 400MG 4 ML                                                 </v>
          </cell>
          <cell r="F802" t="str">
            <v>AMP 4ML</v>
          </cell>
          <cell r="G802" t="str">
            <v>NÃO PADRÃO</v>
          </cell>
          <cell r="H802" t="str">
            <v>NÃO PADRÃO</v>
          </cell>
          <cell r="I802" t="str">
            <v>NÃO</v>
          </cell>
          <cell r="J802">
            <v>0</v>
          </cell>
          <cell r="K802">
            <v>0</v>
          </cell>
        </row>
        <row r="803">
          <cell r="A803" t="str">
            <v>-</v>
          </cell>
          <cell r="B803">
            <v>1308</v>
          </cell>
          <cell r="C803" t="str">
            <v>-</v>
          </cell>
          <cell r="D803" t="str">
            <v>-</v>
          </cell>
          <cell r="E803" t="str">
            <v xml:space="preserve">MERCAPTOPURINA 25 MG COMP                                                                 </v>
          </cell>
          <cell r="F803" t="str">
            <v>CP</v>
          </cell>
          <cell r="G803" t="str">
            <v>NÃO PADRÃO</v>
          </cell>
          <cell r="H803" t="str">
            <v>NÃO PADRÃO</v>
          </cell>
          <cell r="I803" t="str">
            <v>NÃO</v>
          </cell>
          <cell r="J803">
            <v>0</v>
          </cell>
          <cell r="K803">
            <v>0</v>
          </cell>
        </row>
        <row r="804">
          <cell r="A804">
            <v>270423</v>
          </cell>
          <cell r="B804">
            <v>345</v>
          </cell>
          <cell r="C804">
            <v>270423</v>
          </cell>
          <cell r="D804">
            <v>9601</v>
          </cell>
          <cell r="E804" t="str">
            <v xml:space="preserve">MERCAPTOPURINA-6 50MG                                                                     </v>
          </cell>
          <cell r="F804" t="str">
            <v>CP</v>
          </cell>
          <cell r="G804" t="str">
            <v>ONCOLÓGICO 2</v>
          </cell>
          <cell r="H804" t="str">
            <v>COMPRA REGULAR</v>
          </cell>
          <cell r="I804" t="str">
            <v>NÃO</v>
          </cell>
          <cell r="J804">
            <v>1000</v>
          </cell>
          <cell r="K804">
            <v>591.66666666666663</v>
          </cell>
        </row>
        <row r="805">
          <cell r="A805" t="str">
            <v>-</v>
          </cell>
          <cell r="B805">
            <v>996</v>
          </cell>
          <cell r="C805" t="str">
            <v>-</v>
          </cell>
          <cell r="D805" t="str">
            <v>-</v>
          </cell>
          <cell r="E805" t="str">
            <v xml:space="preserve">MEROPENEM 1G F/A                                                                          </v>
          </cell>
          <cell r="F805" t="str">
            <v>F/A</v>
          </cell>
          <cell r="G805" t="str">
            <v>NÃO PADRÃO</v>
          </cell>
          <cell r="H805" t="str">
            <v>NÃO PADRÃO</v>
          </cell>
          <cell r="I805" t="str">
            <v>NÃO</v>
          </cell>
          <cell r="J805">
            <v>0</v>
          </cell>
          <cell r="K805">
            <v>0</v>
          </cell>
        </row>
        <row r="806">
          <cell r="A806">
            <v>419942</v>
          </cell>
          <cell r="B806">
            <v>1765</v>
          </cell>
          <cell r="C806">
            <v>419942</v>
          </cell>
          <cell r="D806">
            <v>9604</v>
          </cell>
          <cell r="E806" t="str">
            <v>MEROPENEM 2G</v>
          </cell>
          <cell r="F806" t="str">
            <v>BOLSA 100ML</v>
          </cell>
          <cell r="G806" t="str">
            <v>ANTIMICROBIANOS 3</v>
          </cell>
          <cell r="H806" t="str">
            <v>PROPOR DESPADRONIZAÇÃO</v>
          </cell>
          <cell r="I806" t="str">
            <v>NÃO</v>
          </cell>
          <cell r="J806">
            <v>600</v>
          </cell>
          <cell r="K806">
            <v>0</v>
          </cell>
        </row>
        <row r="807">
          <cell r="A807" t="str">
            <v>-</v>
          </cell>
          <cell r="B807">
            <v>998</v>
          </cell>
          <cell r="C807" t="str">
            <v>-</v>
          </cell>
          <cell r="D807" t="str">
            <v>-</v>
          </cell>
          <cell r="E807" t="str">
            <v xml:space="preserve">MEROPENEM SISTEMA ABERTO 500MG F/A INJET                                                  </v>
          </cell>
          <cell r="F807" t="str">
            <v>F/A</v>
          </cell>
          <cell r="G807" t="str">
            <v>NÃO PADRÃO</v>
          </cell>
          <cell r="H807" t="str">
            <v>NÃO PADRÃO</v>
          </cell>
          <cell r="I807" t="str">
            <v>NÃO</v>
          </cell>
          <cell r="J807">
            <v>0</v>
          </cell>
          <cell r="K807">
            <v>0</v>
          </cell>
        </row>
        <row r="808">
          <cell r="A808">
            <v>288297</v>
          </cell>
          <cell r="B808">
            <v>52</v>
          </cell>
          <cell r="C808">
            <v>288297</v>
          </cell>
          <cell r="D808">
            <v>9604</v>
          </cell>
          <cell r="E808" t="str">
            <v xml:space="preserve">MEROPENEM SISTEMA FECHADO 500MG INJET                                                     </v>
          </cell>
          <cell r="F808" t="str">
            <v>BOLSA 100ML</v>
          </cell>
          <cell r="G808" t="str">
            <v>ANTIMICROBIANOS 3</v>
          </cell>
          <cell r="H808" t="str">
            <v>COMPRA REGULAR</v>
          </cell>
          <cell r="I808" t="str">
            <v>NÃO</v>
          </cell>
          <cell r="J808">
            <v>2000</v>
          </cell>
          <cell r="K808">
            <v>1165.6666666666667</v>
          </cell>
        </row>
        <row r="809">
          <cell r="A809" t="str">
            <v>-</v>
          </cell>
          <cell r="B809">
            <v>607</v>
          </cell>
          <cell r="C809">
            <v>292237</v>
          </cell>
          <cell r="D809" t="str">
            <v>-</v>
          </cell>
          <cell r="E809" t="str">
            <v xml:space="preserve">MESALAZINA 400MG                                                                          </v>
          </cell>
          <cell r="F809" t="str">
            <v>CP</v>
          </cell>
          <cell r="G809" t="str">
            <v>NÃO PADRÃO</v>
          </cell>
          <cell r="H809" t="str">
            <v>NÃO PADRÃO</v>
          </cell>
          <cell r="I809" t="str">
            <v>NÃO</v>
          </cell>
          <cell r="J809">
            <v>0</v>
          </cell>
          <cell r="K809">
            <v>0</v>
          </cell>
        </row>
        <row r="810">
          <cell r="A810" t="str">
            <v>-</v>
          </cell>
          <cell r="B810">
            <v>608</v>
          </cell>
          <cell r="C810">
            <v>268495</v>
          </cell>
          <cell r="D810" t="str">
            <v>-</v>
          </cell>
          <cell r="E810" t="str">
            <v xml:space="preserve">MESILATO DE DOXAZOSINA 4MG                                                                </v>
          </cell>
          <cell r="F810" t="str">
            <v>CP</v>
          </cell>
          <cell r="G810" t="str">
            <v>NÃO PADRÃO</v>
          </cell>
          <cell r="H810" t="str">
            <v>NÃO PADRÃO</v>
          </cell>
          <cell r="I810" t="str">
            <v>NÃO</v>
          </cell>
          <cell r="J810">
            <v>0</v>
          </cell>
          <cell r="K810">
            <v>0</v>
          </cell>
        </row>
        <row r="811">
          <cell r="A811">
            <v>273664</v>
          </cell>
          <cell r="B811">
            <v>346</v>
          </cell>
          <cell r="C811">
            <v>273659</v>
          </cell>
          <cell r="D811">
            <v>9678</v>
          </cell>
          <cell r="E811" t="str">
            <v xml:space="preserve">MESNA (MERCAPTOETANO-2) 400MG                                                             </v>
          </cell>
          <cell r="F811" t="str">
            <v>AMP 4ML</v>
          </cell>
          <cell r="G811" t="str">
            <v>ONCOLÓGICO 3</v>
          </cell>
          <cell r="H811" t="str">
            <v>COMPRA REGULAR</v>
          </cell>
          <cell r="I811" t="str">
            <v>NÃO</v>
          </cell>
          <cell r="J811">
            <v>120</v>
          </cell>
          <cell r="K811">
            <v>75</v>
          </cell>
        </row>
        <row r="812">
          <cell r="A812">
            <v>273664</v>
          </cell>
          <cell r="B812">
            <v>347</v>
          </cell>
          <cell r="C812">
            <v>273664</v>
          </cell>
          <cell r="D812" t="str">
            <v>-</v>
          </cell>
          <cell r="E812" t="str">
            <v xml:space="preserve">MESNA (MERCAPTOETANO-2)400MG                                                              </v>
          </cell>
          <cell r="F812" t="str">
            <v>CP</v>
          </cell>
          <cell r="G812" t="str">
            <v>ONCOLÓGICO 3**</v>
          </cell>
          <cell r="H812" t="str">
            <v>NÃO PADRÃO</v>
          </cell>
          <cell r="I812" t="str">
            <v>NÃO</v>
          </cell>
          <cell r="J812">
            <v>0</v>
          </cell>
          <cell r="K812">
            <v>105</v>
          </cell>
        </row>
        <row r="813">
          <cell r="A813" t="str">
            <v>-</v>
          </cell>
          <cell r="B813">
            <v>1088</v>
          </cell>
          <cell r="C813">
            <v>268093</v>
          </cell>
          <cell r="D813" t="str">
            <v>-</v>
          </cell>
          <cell r="E813" t="str">
            <v xml:space="preserve">METADONA 10 MG                                                                            </v>
          </cell>
          <cell r="F813" t="str">
            <v>CP</v>
          </cell>
          <cell r="G813" t="str">
            <v>NÃO PADRÃO</v>
          </cell>
          <cell r="H813" t="str">
            <v>NÃO PADRÃO</v>
          </cell>
          <cell r="I813" t="str">
            <v>NÃO</v>
          </cell>
          <cell r="J813">
            <v>0</v>
          </cell>
          <cell r="K813">
            <v>0</v>
          </cell>
        </row>
        <row r="814">
          <cell r="A814">
            <v>268094</v>
          </cell>
          <cell r="B814">
            <v>1755</v>
          </cell>
          <cell r="C814">
            <v>268094</v>
          </cell>
          <cell r="D814">
            <v>9682</v>
          </cell>
          <cell r="E814" t="str">
            <v>METADONA 10MG/ML 1ML</v>
          </cell>
          <cell r="F814" t="str">
            <v>AMP</v>
          </cell>
          <cell r="G814" t="str">
            <v>CONTROLADOS 2</v>
          </cell>
          <cell r="H814" t="str">
            <v>COMPRA REGULAR</v>
          </cell>
          <cell r="I814">
            <v>268094</v>
          </cell>
          <cell r="J814">
            <v>0</v>
          </cell>
          <cell r="K814">
            <v>150</v>
          </cell>
        </row>
        <row r="815">
          <cell r="A815">
            <v>268092</v>
          </cell>
          <cell r="B815">
            <v>214</v>
          </cell>
          <cell r="C815">
            <v>268092</v>
          </cell>
          <cell r="D815">
            <v>9682</v>
          </cell>
          <cell r="E815" t="str">
            <v xml:space="preserve">METADONA 5MG                                                                              </v>
          </cell>
          <cell r="F815" t="str">
            <v>CP</v>
          </cell>
          <cell r="G815" t="str">
            <v>CONTROLADOS 2</v>
          </cell>
          <cell r="H815" t="str">
            <v>COMPRA REGULAR</v>
          </cell>
          <cell r="I815">
            <v>268092</v>
          </cell>
          <cell r="J815">
            <v>1000</v>
          </cell>
          <cell r="K815">
            <v>500</v>
          </cell>
        </row>
        <row r="816">
          <cell r="A816">
            <v>267691</v>
          </cell>
          <cell r="B816">
            <v>609</v>
          </cell>
          <cell r="C816">
            <v>267691</v>
          </cell>
          <cell r="D816">
            <v>5206</v>
          </cell>
          <cell r="E816" t="str">
            <v xml:space="preserve">METFORMINA 850MG                                                                          </v>
          </cell>
          <cell r="F816" t="str">
            <v>CP</v>
          </cell>
          <cell r="G816" t="str">
            <v>USO GERAL 6</v>
          </cell>
          <cell r="H816" t="str">
            <v>COMPRA REGULAR</v>
          </cell>
          <cell r="I816">
            <v>267691</v>
          </cell>
          <cell r="J816">
            <v>200</v>
          </cell>
          <cell r="K816">
            <v>0</v>
          </cell>
        </row>
        <row r="817">
          <cell r="A817">
            <v>273694</v>
          </cell>
          <cell r="B817">
            <v>271</v>
          </cell>
          <cell r="C817">
            <v>273694</v>
          </cell>
          <cell r="D817">
            <v>9696</v>
          </cell>
          <cell r="E817" t="str">
            <v xml:space="preserve">METILCELULOSE 2% SERINGA SOL OFT INJ                                                      </v>
          </cell>
          <cell r="F817" t="str">
            <v xml:space="preserve">SERINGA </v>
          </cell>
          <cell r="G817" t="str">
            <v>OFTALMOLÓGICOS</v>
          </cell>
          <cell r="H817" t="str">
            <v>COMPRA REGULAR</v>
          </cell>
          <cell r="I817" t="str">
            <v>NÃO</v>
          </cell>
          <cell r="J817">
            <v>60</v>
          </cell>
          <cell r="K817">
            <v>57.727272727272727</v>
          </cell>
        </row>
        <row r="818">
          <cell r="A818">
            <v>273690</v>
          </cell>
          <cell r="B818">
            <v>1171</v>
          </cell>
          <cell r="C818" t="str">
            <v>373909.2</v>
          </cell>
          <cell r="D818">
            <v>9696</v>
          </cell>
          <cell r="E818" t="str">
            <v xml:space="preserve">METILCELULOSE 2% SOL OFT 10ML FRASCO                                                      </v>
          </cell>
          <cell r="F818" t="str">
            <v>FR 10ML</v>
          </cell>
          <cell r="G818" t="str">
            <v>OFTALMOLÓGICOS</v>
          </cell>
          <cell r="H818" t="str">
            <v>COMPRA REGULAR</v>
          </cell>
          <cell r="I818" t="str">
            <v>NÃO</v>
          </cell>
          <cell r="J818">
            <v>40</v>
          </cell>
          <cell r="K818">
            <v>20</v>
          </cell>
        </row>
        <row r="819">
          <cell r="A819">
            <v>358569</v>
          </cell>
          <cell r="B819">
            <v>1172</v>
          </cell>
          <cell r="C819">
            <v>358569</v>
          </cell>
          <cell r="D819">
            <v>9696</v>
          </cell>
          <cell r="E819" t="str">
            <v xml:space="preserve">METILCELULOSE 4% SOL OFT (SERINGA)                                                        </v>
          </cell>
          <cell r="F819" t="str">
            <v xml:space="preserve">SERINGA </v>
          </cell>
          <cell r="G819" t="str">
            <v>OFTALMOLÓGICOS</v>
          </cell>
          <cell r="H819" t="str">
            <v>COMPRA REGULAR</v>
          </cell>
          <cell r="I819" t="str">
            <v>NÃO</v>
          </cell>
          <cell r="J819">
            <v>60</v>
          </cell>
          <cell r="K819">
            <v>44.18181818181818</v>
          </cell>
        </row>
        <row r="820">
          <cell r="A820">
            <v>273690</v>
          </cell>
          <cell r="B820">
            <v>272</v>
          </cell>
          <cell r="C820" t="str">
            <v>-</v>
          </cell>
          <cell r="D820" t="str">
            <v>-</v>
          </cell>
          <cell r="E820" t="str">
            <v xml:space="preserve">METILCELULOSE SOL OFT 2% 2ML                                                              </v>
          </cell>
          <cell r="F820" t="str">
            <v>FR 2ML</v>
          </cell>
          <cell r="G820" t="str">
            <v>OFTALMOLÓGICOS**</v>
          </cell>
          <cell r="H820" t="str">
            <v>NÃO PADRÃO</v>
          </cell>
          <cell r="I820" t="str">
            <v>NÃO</v>
          </cell>
          <cell r="J820">
            <v>0</v>
          </cell>
          <cell r="K820">
            <v>0</v>
          </cell>
        </row>
        <row r="821">
          <cell r="A821">
            <v>267689</v>
          </cell>
          <cell r="B821">
            <v>610</v>
          </cell>
          <cell r="C821">
            <v>267689</v>
          </cell>
          <cell r="D821">
            <v>9697</v>
          </cell>
          <cell r="E821" t="str">
            <v xml:space="preserve">METILDOPA 250MG                                                                           </v>
          </cell>
          <cell r="F821" t="str">
            <v>CP</v>
          </cell>
          <cell r="G821" t="str">
            <v>USO GERAL 6</v>
          </cell>
          <cell r="H821" t="str">
            <v>COMPRA REGULAR</v>
          </cell>
          <cell r="I821">
            <v>267689</v>
          </cell>
          <cell r="J821">
            <v>40</v>
          </cell>
          <cell r="K821">
            <v>240</v>
          </cell>
        </row>
        <row r="822">
          <cell r="A822">
            <v>271600</v>
          </cell>
          <cell r="B822">
            <v>1486</v>
          </cell>
          <cell r="C822">
            <v>271598</v>
          </cell>
          <cell r="D822">
            <v>9699</v>
          </cell>
          <cell r="E822" t="str">
            <v xml:space="preserve">METILPREDNISOLONA 125MG FRASCO-AMPOLA                                                     </v>
          </cell>
          <cell r="F822" t="str">
            <v>F/A</v>
          </cell>
          <cell r="G822" t="str">
            <v>USO GERAL 6</v>
          </cell>
          <cell r="H822" t="str">
            <v>COMPRA REGULAR</v>
          </cell>
          <cell r="I822" t="str">
            <v>NÃO</v>
          </cell>
          <cell r="J822">
            <v>200</v>
          </cell>
          <cell r="K822">
            <v>275</v>
          </cell>
        </row>
        <row r="823">
          <cell r="A823">
            <v>299690</v>
          </cell>
          <cell r="B823">
            <v>1784</v>
          </cell>
          <cell r="C823" t="str">
            <v>299690.3</v>
          </cell>
          <cell r="D823" t="str">
            <v>-</v>
          </cell>
          <cell r="E823" t="str">
            <v xml:space="preserve">METILPREDNISOLONA 40MG/ML 1 ML                    </v>
          </cell>
          <cell r="F823" t="str">
            <v>F/A 1ML</v>
          </cell>
          <cell r="G823" t="str">
            <v>USO GERAL 6**</v>
          </cell>
          <cell r="H823" t="str">
            <v>NÃO PADRÃO</v>
          </cell>
          <cell r="I823" t="str">
            <v>NÃO</v>
          </cell>
          <cell r="J823">
            <v>0</v>
          </cell>
          <cell r="K823">
            <v>0</v>
          </cell>
        </row>
        <row r="824">
          <cell r="A824">
            <v>299690</v>
          </cell>
          <cell r="B824">
            <v>906</v>
          </cell>
          <cell r="C824" t="str">
            <v>299690.2</v>
          </cell>
          <cell r="D824">
            <v>9699</v>
          </cell>
          <cell r="E824" t="str">
            <v xml:space="preserve">METILPREDNISOLONA 40MG/ML 2ML                                                             </v>
          </cell>
          <cell r="F824" t="str">
            <v>F/A 2ML</v>
          </cell>
          <cell r="G824" t="str">
            <v>USO GERAL 6</v>
          </cell>
          <cell r="H824" t="str">
            <v>COMPRA REGULAR</v>
          </cell>
          <cell r="I824" t="str">
            <v>NÃO</v>
          </cell>
          <cell r="J824">
            <v>24</v>
          </cell>
          <cell r="K824">
            <v>108.5</v>
          </cell>
        </row>
        <row r="825">
          <cell r="A825">
            <v>271599</v>
          </cell>
          <cell r="B825">
            <v>615</v>
          </cell>
          <cell r="C825">
            <v>271599</v>
          </cell>
          <cell r="D825">
            <v>9699</v>
          </cell>
          <cell r="E825" t="str">
            <v xml:space="preserve">METILPREDNISOLONA 500MG INJET                                                             </v>
          </cell>
          <cell r="F825" t="str">
            <v>F/A</v>
          </cell>
          <cell r="G825" t="str">
            <v>USO GERAL 6</v>
          </cell>
          <cell r="H825" t="str">
            <v>COMPRA REGULAR</v>
          </cell>
          <cell r="I825">
            <v>271599</v>
          </cell>
          <cell r="J825">
            <v>400</v>
          </cell>
          <cell r="K825">
            <v>212.71428571428572</v>
          </cell>
        </row>
        <row r="826">
          <cell r="A826">
            <v>267312</v>
          </cell>
          <cell r="B826">
            <v>616</v>
          </cell>
          <cell r="C826">
            <v>267312</v>
          </cell>
          <cell r="D826">
            <v>9702</v>
          </cell>
          <cell r="E826" t="str">
            <v xml:space="preserve">METOCLOPRAMIDA 10MG                                                                       </v>
          </cell>
          <cell r="F826" t="str">
            <v>CP</v>
          </cell>
          <cell r="G826" t="str">
            <v>USO GERAL 6</v>
          </cell>
          <cell r="H826" t="str">
            <v>COMPRA REGULAR</v>
          </cell>
          <cell r="I826">
            <v>267312</v>
          </cell>
          <cell r="J826">
            <v>3200</v>
          </cell>
          <cell r="K826">
            <v>1500</v>
          </cell>
        </row>
        <row r="827">
          <cell r="A827">
            <v>267311</v>
          </cell>
          <cell r="B827">
            <v>618</v>
          </cell>
          <cell r="C827">
            <v>267311</v>
          </cell>
          <cell r="D827">
            <v>9702</v>
          </cell>
          <cell r="E827" t="str">
            <v xml:space="preserve">METOCLOPRAMIDA 4MG/ML 10ML SOL ORAL                                                       </v>
          </cell>
          <cell r="F827" t="str">
            <v>FR 10ML</v>
          </cell>
          <cell r="G827" t="str">
            <v>USO GERAL 6</v>
          </cell>
          <cell r="H827" t="str">
            <v>COMPRA REGULAR</v>
          </cell>
          <cell r="I827" t="str">
            <v>NÃO</v>
          </cell>
          <cell r="J827">
            <v>30</v>
          </cell>
          <cell r="K827">
            <v>15</v>
          </cell>
        </row>
        <row r="828">
          <cell r="A828">
            <v>267310</v>
          </cell>
          <cell r="B828">
            <v>617</v>
          </cell>
          <cell r="C828">
            <v>267310</v>
          </cell>
          <cell r="D828">
            <v>9702</v>
          </cell>
          <cell r="E828" t="str">
            <v xml:space="preserve">METOCLOPRAMIDA 5MG/ML 2ML SOL INJET                                                       </v>
          </cell>
          <cell r="F828" t="str">
            <v>AMP 2ML</v>
          </cell>
          <cell r="G828" t="str">
            <v>USO GERAL 6</v>
          </cell>
          <cell r="H828" t="str">
            <v>COMPRA REGULAR</v>
          </cell>
          <cell r="I828">
            <v>267310</v>
          </cell>
          <cell r="J828">
            <v>300</v>
          </cell>
          <cell r="K828">
            <v>626.83333333333337</v>
          </cell>
        </row>
        <row r="829">
          <cell r="A829">
            <v>345259</v>
          </cell>
          <cell r="B829">
            <v>871</v>
          </cell>
          <cell r="C829">
            <v>345259</v>
          </cell>
          <cell r="D829">
            <v>9703</v>
          </cell>
          <cell r="E829" t="str">
            <v xml:space="preserve">METOPROLOL 1 MG/ML 5 ML SERINGA                                                           </v>
          </cell>
          <cell r="F829" t="str">
            <v>AMP 5ML</v>
          </cell>
          <cell r="G829" t="str">
            <v>USO GERAL 6</v>
          </cell>
          <cell r="H829" t="str">
            <v>COMPRA REGULAR</v>
          </cell>
          <cell r="I829">
            <v>345259</v>
          </cell>
          <cell r="J829">
            <v>20</v>
          </cell>
          <cell r="K829">
            <v>47.5</v>
          </cell>
        </row>
        <row r="830">
          <cell r="A830" t="str">
            <v>-</v>
          </cell>
          <cell r="B830">
            <v>620</v>
          </cell>
          <cell r="C830" t="str">
            <v>-</v>
          </cell>
          <cell r="D830" t="str">
            <v>-</v>
          </cell>
          <cell r="E830" t="str">
            <v xml:space="preserve">METOPROLOL 100MG                                                                          </v>
          </cell>
          <cell r="F830" t="str">
            <v>CP</v>
          </cell>
          <cell r="G830" t="str">
            <v>NÃO PADRÃO</v>
          </cell>
          <cell r="H830" t="str">
            <v>NÃO PADRÃO</v>
          </cell>
          <cell r="I830" t="str">
            <v>NÃO</v>
          </cell>
          <cell r="J830">
            <v>0</v>
          </cell>
          <cell r="K830">
            <v>0</v>
          </cell>
        </row>
        <row r="831">
          <cell r="A831" t="str">
            <v>-</v>
          </cell>
          <cell r="B831">
            <v>621</v>
          </cell>
          <cell r="C831" t="str">
            <v>-</v>
          </cell>
          <cell r="D831" t="str">
            <v>-</v>
          </cell>
          <cell r="E831" t="str">
            <v xml:space="preserve">METOPROLOL 5MG/ML 1ML (SERINGA)                                                           </v>
          </cell>
          <cell r="F831" t="str">
            <v>AMP 1ML</v>
          </cell>
          <cell r="G831" t="str">
            <v>NÃO PADRÃO</v>
          </cell>
          <cell r="H831" t="str">
            <v>NÃO PADRÃO</v>
          </cell>
          <cell r="I831" t="str">
            <v>NÃO</v>
          </cell>
          <cell r="J831">
            <v>0</v>
          </cell>
          <cell r="K831">
            <v>0</v>
          </cell>
        </row>
        <row r="832">
          <cell r="A832">
            <v>322081</v>
          </cell>
          <cell r="B832">
            <v>2022</v>
          </cell>
          <cell r="C832" t="str">
            <v>322081.1</v>
          </cell>
          <cell r="D832" t="str">
            <v>-</v>
          </cell>
          <cell r="E832" t="str">
            <v xml:space="preserve">METOTREXATO 100MG/ML 50 ML       </v>
          </cell>
          <cell r="F832" t="str">
            <v>F/A</v>
          </cell>
          <cell r="G832" t="str">
            <v>ONCOLÓGICO 3**</v>
          </cell>
          <cell r="H832" t="str">
            <v>NÃO PADRÃO</v>
          </cell>
          <cell r="I832" t="str">
            <v>NÃO</v>
          </cell>
          <cell r="J832">
            <v>0</v>
          </cell>
          <cell r="K832">
            <v>0</v>
          </cell>
        </row>
        <row r="833">
          <cell r="A833">
            <v>322081</v>
          </cell>
          <cell r="B833">
            <v>1342</v>
          </cell>
          <cell r="C833" t="str">
            <v>322081.2</v>
          </cell>
          <cell r="D833" t="str">
            <v>-</v>
          </cell>
          <cell r="E833" t="str">
            <v xml:space="preserve">METOTREXATO 100MG/ML FR 10ML                                                         </v>
          </cell>
          <cell r="F833" t="str">
            <v>F/A 10ML</v>
          </cell>
          <cell r="G833" t="str">
            <v>ONCOLÓGICO 3**</v>
          </cell>
          <cell r="H833" t="str">
            <v>NÃO PADRÃO</v>
          </cell>
          <cell r="I833" t="str">
            <v>NÃO</v>
          </cell>
          <cell r="J833">
            <v>0</v>
          </cell>
          <cell r="K833">
            <v>30.7</v>
          </cell>
        </row>
        <row r="834">
          <cell r="A834">
            <v>322081</v>
          </cell>
          <cell r="B834">
            <v>1343</v>
          </cell>
          <cell r="C834">
            <v>322081</v>
          </cell>
          <cell r="D834">
            <v>9705</v>
          </cell>
          <cell r="E834" t="str">
            <v xml:space="preserve">METOTREXATO 100MG/ML FR 5 ML                                                              </v>
          </cell>
          <cell r="F834" t="str">
            <v>F/A 5ML</v>
          </cell>
          <cell r="G834" t="str">
            <v>ONCOLÓGICO 3</v>
          </cell>
          <cell r="H834" t="str">
            <v>COMPRA REGULAR</v>
          </cell>
          <cell r="I834" t="str">
            <v>NÃO</v>
          </cell>
          <cell r="J834">
            <v>30</v>
          </cell>
          <cell r="K834">
            <v>20</v>
          </cell>
        </row>
        <row r="835">
          <cell r="A835">
            <v>270436</v>
          </cell>
          <cell r="B835">
            <v>348</v>
          </cell>
          <cell r="C835">
            <v>270436</v>
          </cell>
          <cell r="D835">
            <v>9705</v>
          </cell>
          <cell r="E835" t="str">
            <v xml:space="preserve">METOTREXATO 2,5MG                                                                         </v>
          </cell>
          <cell r="F835" t="str">
            <v>CP</v>
          </cell>
          <cell r="G835" t="str">
            <v>ONCOLÓGICO 3</v>
          </cell>
          <cell r="H835" t="str">
            <v>COMPRA REGULAR</v>
          </cell>
          <cell r="I835" t="str">
            <v>NÃO</v>
          </cell>
          <cell r="J835">
            <v>6400</v>
          </cell>
          <cell r="K835">
            <v>2236.3636363636365</v>
          </cell>
        </row>
        <row r="836">
          <cell r="A836">
            <v>292249</v>
          </cell>
          <cell r="B836">
            <v>1597</v>
          </cell>
          <cell r="C836" t="str">
            <v>292249.1</v>
          </cell>
          <cell r="D836" t="str">
            <v>-</v>
          </cell>
          <cell r="E836" t="str">
            <v xml:space="preserve">METOTREXATO 25MG/ML - 20ML                                                                </v>
          </cell>
          <cell r="F836" t="str">
            <v>F/A 20ML</v>
          </cell>
          <cell r="G836" t="str">
            <v>ONCOLÓGICO 3**</v>
          </cell>
          <cell r="H836" t="str">
            <v>NÃO PADRÃO</v>
          </cell>
          <cell r="I836" t="str">
            <v>NÃO</v>
          </cell>
          <cell r="J836">
            <v>0</v>
          </cell>
          <cell r="K836">
            <v>0</v>
          </cell>
        </row>
        <row r="837">
          <cell r="A837">
            <v>292249</v>
          </cell>
          <cell r="B837">
            <v>349</v>
          </cell>
          <cell r="C837" t="str">
            <v>292249.2</v>
          </cell>
          <cell r="D837">
            <v>9705</v>
          </cell>
          <cell r="E837" t="str">
            <v xml:space="preserve">METOTREXATO 25MG/ML 2ML                                                                   </v>
          </cell>
          <cell r="F837" t="str">
            <v>FR 2ML</v>
          </cell>
          <cell r="G837" t="str">
            <v>ONCOLÓGICO 3</v>
          </cell>
          <cell r="H837" t="str">
            <v>COMPRA REGULAR</v>
          </cell>
          <cell r="I837" t="str">
            <v>NÃO</v>
          </cell>
          <cell r="J837">
            <v>60</v>
          </cell>
          <cell r="K837">
            <v>30.5</v>
          </cell>
        </row>
        <row r="838">
          <cell r="A838" t="str">
            <v>-</v>
          </cell>
          <cell r="B838">
            <v>350</v>
          </cell>
          <cell r="C838" t="str">
            <v>-</v>
          </cell>
          <cell r="D838" t="str">
            <v>-</v>
          </cell>
          <cell r="E838" t="str">
            <v xml:space="preserve">METOTREXATO 50MG/ML 10ML                                                                  </v>
          </cell>
          <cell r="F838" t="str">
            <v>F/A 10ML</v>
          </cell>
          <cell r="G838" t="str">
            <v>ONCOLÓGICO 3**</v>
          </cell>
          <cell r="H838" t="str">
            <v>NÃO PADRÃO</v>
          </cell>
          <cell r="I838" t="str">
            <v>NÃO</v>
          </cell>
          <cell r="J838">
            <v>0</v>
          </cell>
          <cell r="K838">
            <v>0</v>
          </cell>
        </row>
        <row r="839">
          <cell r="A839">
            <v>271355</v>
          </cell>
          <cell r="B839">
            <v>53</v>
          </cell>
          <cell r="C839">
            <v>271355</v>
          </cell>
          <cell r="D839">
            <v>9712</v>
          </cell>
          <cell r="E839" t="str">
            <v xml:space="preserve">METRONIDAZOL + NISTATINA CREME VAGINAL 100MG + 20.000UI/G   50G                           </v>
          </cell>
          <cell r="F839" t="str">
            <v xml:space="preserve">BISNAGA 50G </v>
          </cell>
          <cell r="G839" t="str">
            <v>ANTIMICROBIANOS 3</v>
          </cell>
          <cell r="H839" t="str">
            <v>COMPRA REGULAR</v>
          </cell>
          <cell r="I839" t="str">
            <v>NÃO</v>
          </cell>
          <cell r="J839">
            <v>25</v>
          </cell>
          <cell r="K839">
            <v>0</v>
          </cell>
        </row>
        <row r="840">
          <cell r="A840">
            <v>345300</v>
          </cell>
          <cell r="B840">
            <v>1173</v>
          </cell>
          <cell r="C840">
            <v>338591</v>
          </cell>
          <cell r="D840">
            <v>9712</v>
          </cell>
          <cell r="E840" t="str">
            <v xml:space="preserve">METRONIDAZOL 100MG/G GELEIA VAGINAL BISNAGA 50 G                                          </v>
          </cell>
          <cell r="F840" t="str">
            <v xml:space="preserve">BISNAGA 50G </v>
          </cell>
          <cell r="G840" t="str">
            <v>ANTIMICROBIANOS 3</v>
          </cell>
          <cell r="H840" t="str">
            <v>COMPRA REGULAR</v>
          </cell>
          <cell r="I840" t="str">
            <v>NÃO</v>
          </cell>
          <cell r="J840">
            <v>25</v>
          </cell>
          <cell r="K840">
            <v>0</v>
          </cell>
        </row>
        <row r="841">
          <cell r="A841">
            <v>267717</v>
          </cell>
          <cell r="B841">
            <v>54</v>
          </cell>
          <cell r="C841">
            <v>267717</v>
          </cell>
          <cell r="D841">
            <v>9712</v>
          </cell>
          <cell r="E841" t="str">
            <v xml:space="preserve">METRONIDAZOL 250MG                                                                        </v>
          </cell>
          <cell r="F841" t="str">
            <v>CP</v>
          </cell>
          <cell r="G841" t="str">
            <v>ANTIMICROBIANOS 3</v>
          </cell>
          <cell r="H841" t="str">
            <v>COMPRA REGULAR</v>
          </cell>
          <cell r="I841">
            <v>267717</v>
          </cell>
          <cell r="J841">
            <v>1080</v>
          </cell>
          <cell r="K841">
            <v>1390</v>
          </cell>
        </row>
        <row r="842">
          <cell r="A842">
            <v>266863</v>
          </cell>
          <cell r="B842">
            <v>863</v>
          </cell>
          <cell r="C842" t="str">
            <v>266863.2</v>
          </cell>
          <cell r="D842" t="str">
            <v>-</v>
          </cell>
          <cell r="E842" t="str">
            <v xml:space="preserve">METRONIDAZOL 40 MG/ML SUSP 100 ML                                                         </v>
          </cell>
          <cell r="F842" t="str">
            <v>FR 100ML</v>
          </cell>
          <cell r="G842" t="str">
            <v>ANTIMICROBIANOS 3**</v>
          </cell>
          <cell r="H842" t="str">
            <v>NÃO PADRÃO</v>
          </cell>
          <cell r="I842">
            <v>266863</v>
          </cell>
          <cell r="J842">
            <v>0</v>
          </cell>
          <cell r="K842">
            <v>10</v>
          </cell>
        </row>
        <row r="843">
          <cell r="A843">
            <v>266863</v>
          </cell>
          <cell r="B843">
            <v>1285</v>
          </cell>
          <cell r="C843" t="str">
            <v>266863.3</v>
          </cell>
          <cell r="D843">
            <v>9712</v>
          </cell>
          <cell r="E843" t="str">
            <v xml:space="preserve">METRONIDAZOL 40MG/ML SUSP ORAL 80ML                                                </v>
          </cell>
          <cell r="F843" t="str">
            <v>FR 80ML</v>
          </cell>
          <cell r="G843" t="str">
            <v>ANTIMICROBIANOS 3</v>
          </cell>
          <cell r="H843" t="str">
            <v>PROPOR DESPADRONIZAÇÃO</v>
          </cell>
          <cell r="I843">
            <v>266863</v>
          </cell>
          <cell r="J843">
            <v>15</v>
          </cell>
          <cell r="K843">
            <v>0</v>
          </cell>
        </row>
        <row r="844">
          <cell r="A844">
            <v>268498</v>
          </cell>
          <cell r="B844">
            <v>56</v>
          </cell>
          <cell r="C844">
            <v>268498</v>
          </cell>
          <cell r="D844">
            <v>9712</v>
          </cell>
          <cell r="E844" t="str">
            <v xml:space="preserve">METRONIDAZOL 500MG 100ML SOL INJET                                                        </v>
          </cell>
          <cell r="F844" t="str">
            <v>BOLSA 100ML</v>
          </cell>
          <cell r="G844" t="str">
            <v>ANTIMICROBIANOS 3</v>
          </cell>
          <cell r="H844" t="str">
            <v>COMPRA REGULAR</v>
          </cell>
          <cell r="I844">
            <v>268498</v>
          </cell>
          <cell r="J844">
            <v>320</v>
          </cell>
          <cell r="K844">
            <v>250.83333333333334</v>
          </cell>
        </row>
        <row r="845">
          <cell r="A845">
            <v>266863</v>
          </cell>
          <cell r="B845">
            <v>57</v>
          </cell>
          <cell r="C845" t="str">
            <v>266863.1</v>
          </cell>
          <cell r="D845" t="str">
            <v>-</v>
          </cell>
          <cell r="E845" t="str">
            <v xml:space="preserve">METRONIDAZOL SUSP ORAL 40MG/ML                                                            </v>
          </cell>
          <cell r="F845" t="str">
            <v>FR</v>
          </cell>
          <cell r="G845" t="str">
            <v>ANTIMICROBIANOS 3**</v>
          </cell>
          <cell r="H845" t="str">
            <v>NÃO PADRÃO</v>
          </cell>
          <cell r="I845">
            <v>266863</v>
          </cell>
          <cell r="J845">
            <v>0</v>
          </cell>
          <cell r="K845">
            <v>0</v>
          </cell>
        </row>
        <row r="846">
          <cell r="A846" t="str">
            <v>-</v>
          </cell>
          <cell r="B846">
            <v>993</v>
          </cell>
          <cell r="C846" t="str">
            <v>-</v>
          </cell>
          <cell r="D846" t="str">
            <v>-</v>
          </cell>
          <cell r="E846" t="str">
            <v xml:space="preserve">METROPOLOL 100MG COMPRIMIDO                                                               </v>
          </cell>
          <cell r="F846" t="str">
            <v>CP</v>
          </cell>
          <cell r="G846" t="str">
            <v>NÃO PADRÃO</v>
          </cell>
          <cell r="H846" t="str">
            <v>NÃO PADRÃO</v>
          </cell>
          <cell r="I846" t="str">
            <v>NÃO</v>
          </cell>
          <cell r="J846">
            <v>0</v>
          </cell>
          <cell r="K846">
            <v>0</v>
          </cell>
        </row>
        <row r="847">
          <cell r="A847" t="str">
            <v>-</v>
          </cell>
          <cell r="B847">
            <v>1475</v>
          </cell>
          <cell r="C847">
            <v>396568</v>
          </cell>
          <cell r="D847" t="str">
            <v>-</v>
          </cell>
          <cell r="E847" t="str">
            <v xml:space="preserve">MICAFUNGINA SODICA 100MG PO LIOFILIZADO F/A                                               </v>
          </cell>
          <cell r="F847" t="str">
            <v>F/A</v>
          </cell>
          <cell r="G847" t="str">
            <v>ANTIMICROBIANOS 3**</v>
          </cell>
          <cell r="H847" t="str">
            <v>NÃO PADRÃO</v>
          </cell>
          <cell r="I847" t="str">
            <v>NÃO</v>
          </cell>
          <cell r="J847">
            <v>0</v>
          </cell>
          <cell r="K847">
            <v>17.5</v>
          </cell>
        </row>
        <row r="848">
          <cell r="A848">
            <v>396567</v>
          </cell>
          <cell r="B848">
            <v>1061</v>
          </cell>
          <cell r="C848">
            <v>396567</v>
          </cell>
          <cell r="D848">
            <v>5165</v>
          </cell>
          <cell r="E848" t="str">
            <v xml:space="preserve">MICAFUNGINA SODICA 50MG PO LIOFILIZADO F/A                                                </v>
          </cell>
          <cell r="F848" t="str">
            <v>F/A</v>
          </cell>
          <cell r="G848" t="str">
            <v>ANTIMICROBIANOS 3</v>
          </cell>
          <cell r="H848" t="str">
            <v>COMPRA REGULAR</v>
          </cell>
          <cell r="I848">
            <v>396567</v>
          </cell>
          <cell r="J848">
            <v>50</v>
          </cell>
          <cell r="K848">
            <v>27.857142857142858</v>
          </cell>
        </row>
        <row r="849">
          <cell r="A849" t="str">
            <v>-</v>
          </cell>
          <cell r="B849">
            <v>948</v>
          </cell>
          <cell r="C849">
            <v>448577</v>
          </cell>
          <cell r="D849" t="str">
            <v>-</v>
          </cell>
          <cell r="E849" t="str">
            <v>MICOFENOLATO 360MG</v>
          </cell>
          <cell r="F849" t="str">
            <v>CP</v>
          </cell>
          <cell r="G849" t="str">
            <v>NÃO PADRÃO</v>
          </cell>
          <cell r="H849" t="str">
            <v>NÃO PADRÃO</v>
          </cell>
          <cell r="I849" t="str">
            <v>NÃO</v>
          </cell>
          <cell r="J849">
            <v>0</v>
          </cell>
          <cell r="K849">
            <v>0</v>
          </cell>
        </row>
        <row r="850">
          <cell r="A850">
            <v>268286</v>
          </cell>
          <cell r="B850">
            <v>58</v>
          </cell>
          <cell r="C850">
            <v>268286</v>
          </cell>
          <cell r="D850">
            <v>9717</v>
          </cell>
          <cell r="E850" t="str">
            <v xml:space="preserve">MICONAZOL CREME 2% 28G                                                                    </v>
          </cell>
          <cell r="F850" t="str">
            <v>BISNAGA 28G</v>
          </cell>
          <cell r="G850" t="str">
            <v>ANTIMICROBIANOS 3</v>
          </cell>
          <cell r="H850" t="str">
            <v>COMPRA REGULAR</v>
          </cell>
          <cell r="I850">
            <v>268286</v>
          </cell>
          <cell r="J850">
            <v>60</v>
          </cell>
          <cell r="K850">
            <v>27</v>
          </cell>
        </row>
        <row r="851">
          <cell r="A851">
            <v>268162</v>
          </cell>
          <cell r="B851">
            <v>59</v>
          </cell>
          <cell r="C851" t="str">
            <v>268162.1</v>
          </cell>
          <cell r="D851">
            <v>9717</v>
          </cell>
          <cell r="E851" t="str">
            <v xml:space="preserve">MICONAZOL CREME VAGINAL C/ APLICADOR 20MG/G 80G                                           </v>
          </cell>
          <cell r="F851" t="str">
            <v xml:space="preserve">BISNAGA 80G </v>
          </cell>
          <cell r="G851" t="str">
            <v>ANTIMICROBIANOS 3</v>
          </cell>
          <cell r="H851" t="str">
            <v>COMPRA REGULAR</v>
          </cell>
          <cell r="I851" t="str">
            <v>NÃO</v>
          </cell>
          <cell r="J851">
            <v>22</v>
          </cell>
          <cell r="K851">
            <v>15</v>
          </cell>
        </row>
        <row r="852">
          <cell r="A852">
            <v>272817</v>
          </cell>
          <cell r="B852">
            <v>215</v>
          </cell>
          <cell r="C852">
            <v>272817</v>
          </cell>
          <cell r="D852">
            <v>9762</v>
          </cell>
          <cell r="E852" t="str">
            <v xml:space="preserve">MIDAZOLAN 15MG                                                                            </v>
          </cell>
          <cell r="F852" t="str">
            <v>CP</v>
          </cell>
          <cell r="G852" t="str">
            <v>CONTROLADOS 2</v>
          </cell>
          <cell r="H852" t="str">
            <v>COMPRA REGULAR</v>
          </cell>
          <cell r="I852">
            <v>272817</v>
          </cell>
          <cell r="J852">
            <v>30</v>
          </cell>
          <cell r="K852">
            <v>145</v>
          </cell>
        </row>
        <row r="853">
          <cell r="A853" t="str">
            <v>-</v>
          </cell>
          <cell r="B853">
            <v>995</v>
          </cell>
          <cell r="C853" t="str">
            <v>-</v>
          </cell>
          <cell r="D853" t="str">
            <v>-</v>
          </cell>
          <cell r="E853" t="str">
            <v xml:space="preserve">MIDAZOLAN 1MG/ML AMP 5ML AMPOLA                                                           </v>
          </cell>
          <cell r="F853" t="str">
            <v>AMP 5ML</v>
          </cell>
          <cell r="G853" t="str">
            <v>NÃO PADRÃO</v>
          </cell>
          <cell r="H853" t="str">
            <v>NÃO PADRÃO</v>
          </cell>
          <cell r="I853" t="str">
            <v>NÃO</v>
          </cell>
          <cell r="J853">
            <v>0</v>
          </cell>
          <cell r="K853">
            <v>0</v>
          </cell>
        </row>
        <row r="854">
          <cell r="A854">
            <v>268481</v>
          </cell>
          <cell r="B854">
            <v>217</v>
          </cell>
          <cell r="C854" t="str">
            <v>268481.1</v>
          </cell>
          <cell r="D854">
            <v>9762</v>
          </cell>
          <cell r="E854" t="str">
            <v xml:space="preserve">MIDAZOLAN 5MG/ML 10ML                                                                     </v>
          </cell>
          <cell r="F854" t="str">
            <v>AMP 10ML</v>
          </cell>
          <cell r="G854" t="str">
            <v>CONTROLADOS 2</v>
          </cell>
          <cell r="H854" t="str">
            <v>COMPRA REGULAR</v>
          </cell>
          <cell r="I854">
            <v>268481</v>
          </cell>
          <cell r="J854">
            <v>2000</v>
          </cell>
          <cell r="K854">
            <v>1439.1666666666667</v>
          </cell>
        </row>
        <row r="855">
          <cell r="A855">
            <v>268481</v>
          </cell>
          <cell r="B855">
            <v>216</v>
          </cell>
          <cell r="C855" t="str">
            <v>268481.2</v>
          </cell>
          <cell r="D855">
            <v>9762</v>
          </cell>
          <cell r="E855" t="str">
            <v xml:space="preserve">MIDAZOLAN 5MG/ML 3ML                                                                      </v>
          </cell>
          <cell r="F855" t="str">
            <v>AMP 3ML</v>
          </cell>
          <cell r="G855" t="str">
            <v>CONTROLADOS 2</v>
          </cell>
          <cell r="H855" t="str">
            <v>COMPRA REGULAR</v>
          </cell>
          <cell r="I855">
            <v>268481</v>
          </cell>
          <cell r="J855">
            <v>400</v>
          </cell>
          <cell r="K855">
            <v>533.33333333333337</v>
          </cell>
        </row>
        <row r="856">
          <cell r="A856">
            <v>271556</v>
          </cell>
          <cell r="B856">
            <v>218</v>
          </cell>
          <cell r="C856">
            <v>271556</v>
          </cell>
          <cell r="D856">
            <v>9762</v>
          </cell>
          <cell r="E856" t="str">
            <v xml:space="preserve">MIDAZOLAN SOLUCAO ORAL 2MG/ML                                                             </v>
          </cell>
          <cell r="F856" t="str">
            <v>FR 10ML</v>
          </cell>
          <cell r="G856" t="str">
            <v>CONTROLADOS 2</v>
          </cell>
          <cell r="H856" t="str">
            <v>COMPRA REGULAR</v>
          </cell>
          <cell r="I856">
            <v>271556</v>
          </cell>
          <cell r="J856">
            <v>10</v>
          </cell>
          <cell r="K856">
            <v>24</v>
          </cell>
        </row>
        <row r="857">
          <cell r="A857">
            <v>273474</v>
          </cell>
          <cell r="B857">
            <v>1449</v>
          </cell>
          <cell r="C857">
            <v>273474</v>
          </cell>
          <cell r="D857">
            <v>9765</v>
          </cell>
          <cell r="E857" t="str">
            <v xml:space="preserve">MILRINONA LACTATO 1 MG/ML 10ML AMPOLA                                                     </v>
          </cell>
          <cell r="F857" t="str">
            <v>FR 10ML</v>
          </cell>
          <cell r="G857" t="str">
            <v>USO GERAL 6</v>
          </cell>
          <cell r="H857" t="str">
            <v>COMPRA REGULAR</v>
          </cell>
          <cell r="I857">
            <v>273474</v>
          </cell>
          <cell r="J857">
            <v>40</v>
          </cell>
          <cell r="K857">
            <v>36.333333333333336</v>
          </cell>
        </row>
        <row r="858">
          <cell r="A858" t="str">
            <v>-</v>
          </cell>
          <cell r="B858">
            <v>997</v>
          </cell>
          <cell r="C858" t="str">
            <v>-</v>
          </cell>
          <cell r="D858" t="str">
            <v>-</v>
          </cell>
          <cell r="E858" t="str">
            <v xml:space="preserve">MILRINONA LACTATO 1 MG/ML 20ML F/A                                                        </v>
          </cell>
          <cell r="F858" t="str">
            <v>FR 20ML</v>
          </cell>
          <cell r="G858" t="str">
            <v>NÃO PADRÃO</v>
          </cell>
          <cell r="H858" t="str">
            <v>NÃO PADRÃO</v>
          </cell>
          <cell r="I858" t="str">
            <v>NÃO</v>
          </cell>
          <cell r="J858">
            <v>0</v>
          </cell>
          <cell r="K858">
            <v>0</v>
          </cell>
        </row>
        <row r="859">
          <cell r="A859" t="str">
            <v>-</v>
          </cell>
          <cell r="B859">
            <v>219</v>
          </cell>
          <cell r="C859" t="str">
            <v>-</v>
          </cell>
          <cell r="D859" t="str">
            <v>-</v>
          </cell>
          <cell r="E859" t="str">
            <v xml:space="preserve">MISOPROSTOL 200MCG                                                                        </v>
          </cell>
          <cell r="F859" t="str">
            <v>CP</v>
          </cell>
          <cell r="G859" t="str">
            <v>NÃO PADRÃO</v>
          </cell>
          <cell r="H859" t="str">
            <v>NÃO PADRÃO</v>
          </cell>
          <cell r="I859" t="str">
            <v>NÃO</v>
          </cell>
          <cell r="J859">
            <v>0</v>
          </cell>
          <cell r="K859">
            <v>0</v>
          </cell>
        </row>
        <row r="860">
          <cell r="A860">
            <v>427991</v>
          </cell>
          <cell r="B860">
            <v>2212</v>
          </cell>
          <cell r="C860" t="str">
            <v>427991.2</v>
          </cell>
          <cell r="D860" t="str">
            <v>-</v>
          </cell>
          <cell r="E860" t="str">
            <v>MITOMICINA 0,02% 1ML SOLUÇÃO OFTÁLMICA</v>
          </cell>
          <cell r="F860" t="str">
            <v>FR 1ML</v>
          </cell>
          <cell r="G860" t="str">
            <v>NÃO PADRÃO</v>
          </cell>
          <cell r="H860" t="str">
            <v>NÃO PADRÃO</v>
          </cell>
          <cell r="I860" t="str">
            <v>NÃO</v>
          </cell>
          <cell r="J860">
            <v>0</v>
          </cell>
          <cell r="K860">
            <v>3</v>
          </cell>
        </row>
        <row r="861">
          <cell r="A861">
            <v>438294</v>
          </cell>
          <cell r="B861">
            <v>1924</v>
          </cell>
          <cell r="C861" t="str">
            <v>427991.1</v>
          </cell>
          <cell r="D861">
            <v>9802</v>
          </cell>
          <cell r="E861" t="str">
            <v xml:space="preserve">MITOMICINA 0,04% SOLUCAO OFTALMICA                </v>
          </cell>
          <cell r="F861" t="str">
            <v>F/A</v>
          </cell>
          <cell r="G861" t="str">
            <v>OFTALMOLÓGICOS</v>
          </cell>
          <cell r="H861" t="str">
            <v>COMPRA REGULAR</v>
          </cell>
          <cell r="I861" t="str">
            <v>NÃO</v>
          </cell>
          <cell r="J861">
            <v>8</v>
          </cell>
          <cell r="K861">
            <v>11.4</v>
          </cell>
        </row>
        <row r="862">
          <cell r="A862" t="str">
            <v>-</v>
          </cell>
          <cell r="B862">
            <v>351</v>
          </cell>
          <cell r="C862">
            <v>270398</v>
          </cell>
          <cell r="D862" t="str">
            <v>-</v>
          </cell>
          <cell r="E862" t="str">
            <v xml:space="preserve">MITOMICINA C 5MG                                                                          </v>
          </cell>
          <cell r="F862" t="str">
            <v>F/A</v>
          </cell>
          <cell r="G862" t="str">
            <v>NÃO PADRÃO</v>
          </cell>
          <cell r="H862" t="str">
            <v>NÃO PADRÃO</v>
          </cell>
          <cell r="I862" t="str">
            <v>NÃO</v>
          </cell>
          <cell r="J862">
            <v>0</v>
          </cell>
          <cell r="K862">
            <v>0</v>
          </cell>
        </row>
        <row r="863">
          <cell r="A863" t="str">
            <v>-</v>
          </cell>
          <cell r="B863">
            <v>999</v>
          </cell>
          <cell r="C863" t="str">
            <v>-</v>
          </cell>
          <cell r="D863" t="str">
            <v>-</v>
          </cell>
          <cell r="E863" t="str">
            <v xml:space="preserve">MITOTANO 500 MG                                                                           </v>
          </cell>
          <cell r="G863" t="str">
            <v>NÃO PADRÃO</v>
          </cell>
          <cell r="H863" t="str">
            <v>NÃO PADRÃO</v>
          </cell>
          <cell r="I863" t="str">
            <v>NÃO</v>
          </cell>
          <cell r="J863">
            <v>0</v>
          </cell>
          <cell r="K863">
            <v>0</v>
          </cell>
        </row>
        <row r="864">
          <cell r="A864">
            <v>305293</v>
          </cell>
          <cell r="B864">
            <v>352</v>
          </cell>
          <cell r="C864">
            <v>305293</v>
          </cell>
          <cell r="D864">
            <v>5212</v>
          </cell>
          <cell r="E864" t="str">
            <v xml:space="preserve">MITOXANTRONA 2MG/ML 10ML                                                                  </v>
          </cell>
          <cell r="F864" t="str">
            <v>FR 10ML</v>
          </cell>
          <cell r="G864" t="str">
            <v>ONCOLÓGICO 3</v>
          </cell>
          <cell r="H864" t="str">
            <v>COMPRA REGULAR</v>
          </cell>
          <cell r="I864" t="str">
            <v>NÃO</v>
          </cell>
          <cell r="J864">
            <v>4</v>
          </cell>
          <cell r="K864">
            <v>2.6666666666666665</v>
          </cell>
        </row>
        <row r="865">
          <cell r="A865">
            <v>282580</v>
          </cell>
          <cell r="B865">
            <v>524</v>
          </cell>
          <cell r="C865">
            <v>282580</v>
          </cell>
          <cell r="D865">
            <v>10163</v>
          </cell>
          <cell r="E865" t="str">
            <v xml:space="preserve">MONOETANOLAMINA OLEATO 5% 2ML                                                             </v>
          </cell>
          <cell r="F865" t="str">
            <v>AMP 2ML</v>
          </cell>
          <cell r="G865" t="str">
            <v>USO GERAL 6</v>
          </cell>
          <cell r="H865" t="str">
            <v>COMPRA REGULAR</v>
          </cell>
          <cell r="I865">
            <v>282580</v>
          </cell>
          <cell r="J865">
            <v>10</v>
          </cell>
          <cell r="K865">
            <v>0</v>
          </cell>
        </row>
        <row r="866">
          <cell r="A866" t="str">
            <v>-</v>
          </cell>
          <cell r="B866">
            <v>628</v>
          </cell>
          <cell r="C866" t="str">
            <v>-</v>
          </cell>
          <cell r="D866" t="str">
            <v>-</v>
          </cell>
          <cell r="E866" t="str">
            <v xml:space="preserve">MONOETANOLAMINA OLEATO 5% 2ML                                                             </v>
          </cell>
          <cell r="F866" t="str">
            <v>AMP 2ML</v>
          </cell>
          <cell r="G866" t="str">
            <v>NÃO PADRÃO</v>
          </cell>
          <cell r="H866" t="str">
            <v>NÃO PADRÃO</v>
          </cell>
          <cell r="I866" t="str">
            <v>NÃO</v>
          </cell>
          <cell r="J866">
            <v>0</v>
          </cell>
          <cell r="K866">
            <v>0</v>
          </cell>
        </row>
        <row r="867">
          <cell r="A867" t="str">
            <v>-</v>
          </cell>
          <cell r="B867">
            <v>1089</v>
          </cell>
          <cell r="C867" t="str">
            <v>-</v>
          </cell>
          <cell r="D867" t="str">
            <v>-</v>
          </cell>
          <cell r="E867" t="str">
            <v xml:space="preserve">MORFINA 1 MG/ML - 1 ML                                                                    </v>
          </cell>
          <cell r="F867" t="str">
            <v>AMP 1ML</v>
          </cell>
          <cell r="G867" t="str">
            <v>NÃO PADRÃO</v>
          </cell>
          <cell r="H867" t="str">
            <v>NÃO PADRÃO</v>
          </cell>
          <cell r="I867" t="str">
            <v>NÃO</v>
          </cell>
          <cell r="J867">
            <v>0</v>
          </cell>
          <cell r="K867">
            <v>0</v>
          </cell>
        </row>
        <row r="868">
          <cell r="A868" t="str">
            <v>-</v>
          </cell>
          <cell r="B868">
            <v>865</v>
          </cell>
          <cell r="C868" t="str">
            <v>-</v>
          </cell>
          <cell r="D868" t="str">
            <v>-</v>
          </cell>
          <cell r="E868" t="str">
            <v xml:space="preserve">MORFINA CLORIDRATO 0,2 MG/ML                                                              </v>
          </cell>
          <cell r="F868" t="str">
            <v>AMP</v>
          </cell>
          <cell r="G868" t="str">
            <v>NÃO PADRÃO</v>
          </cell>
          <cell r="H868" t="str">
            <v>NÃO PADRÃO</v>
          </cell>
          <cell r="I868" t="str">
            <v>NÃO</v>
          </cell>
          <cell r="J868">
            <v>0</v>
          </cell>
          <cell r="K868">
            <v>0</v>
          </cell>
        </row>
        <row r="869">
          <cell r="A869">
            <v>271392</v>
          </cell>
          <cell r="B869">
            <v>221</v>
          </cell>
          <cell r="C869">
            <v>271392</v>
          </cell>
          <cell r="D869">
            <v>9907</v>
          </cell>
          <cell r="E869" t="str">
            <v xml:space="preserve">MORFINA SULFATO 10MG                                                                      </v>
          </cell>
          <cell r="F869" t="str">
            <v>CP</v>
          </cell>
          <cell r="G869" t="str">
            <v>CONTROLADOS 3</v>
          </cell>
          <cell r="H869" t="str">
            <v>COMPRA REGULAR</v>
          </cell>
          <cell r="I869" t="str">
            <v>NÃO</v>
          </cell>
          <cell r="J869">
            <v>6400</v>
          </cell>
          <cell r="K869">
            <v>3554.1666666666665</v>
          </cell>
        </row>
        <row r="870">
          <cell r="A870">
            <v>304871</v>
          </cell>
          <cell r="B870">
            <v>222</v>
          </cell>
          <cell r="C870">
            <v>304871</v>
          </cell>
          <cell r="D870">
            <v>9907</v>
          </cell>
          <cell r="E870" t="str">
            <v xml:space="preserve">MORFINA SULFATO 10MG/ML 1ML                                                               </v>
          </cell>
          <cell r="F870" t="str">
            <v>AMP 1ML</v>
          </cell>
          <cell r="G870" t="str">
            <v>CONTROLADOS 3</v>
          </cell>
          <cell r="H870" t="str">
            <v>COMPRA REGULAR</v>
          </cell>
          <cell r="I870">
            <v>304871</v>
          </cell>
          <cell r="J870">
            <v>2000</v>
          </cell>
          <cell r="K870">
            <v>748.33333333333337</v>
          </cell>
        </row>
        <row r="871">
          <cell r="A871" t="str">
            <v>-</v>
          </cell>
          <cell r="B871">
            <v>1000</v>
          </cell>
          <cell r="C871" t="str">
            <v>-</v>
          </cell>
          <cell r="D871" t="str">
            <v>-</v>
          </cell>
          <cell r="E871" t="str">
            <v xml:space="preserve">MORFINA SULFATO 1MG/ML AMP. 2ML                                                           </v>
          </cell>
          <cell r="F871" t="str">
            <v>AMP 2ML</v>
          </cell>
          <cell r="G871" t="str">
            <v>NÃO PADRÃO</v>
          </cell>
          <cell r="H871" t="str">
            <v>NÃO PADRÃO</v>
          </cell>
          <cell r="I871" t="str">
            <v>NÃO</v>
          </cell>
          <cell r="J871">
            <v>0</v>
          </cell>
          <cell r="K871">
            <v>0</v>
          </cell>
        </row>
        <row r="872">
          <cell r="A872">
            <v>271391</v>
          </cell>
          <cell r="B872">
            <v>223</v>
          </cell>
          <cell r="C872">
            <v>271391</v>
          </cell>
          <cell r="D872">
            <v>9907</v>
          </cell>
          <cell r="E872" t="str">
            <v xml:space="preserve">MORFINA SULFATO 30MG                                                                      </v>
          </cell>
          <cell r="F872" t="str">
            <v>CP</v>
          </cell>
          <cell r="G872" t="str">
            <v>CONTROLADOS 3</v>
          </cell>
          <cell r="H872" t="str">
            <v>COMPRA REGULAR</v>
          </cell>
          <cell r="I872" t="str">
            <v>NÃO</v>
          </cell>
          <cell r="J872">
            <v>6100</v>
          </cell>
          <cell r="K872">
            <v>1070</v>
          </cell>
        </row>
        <row r="873">
          <cell r="A873">
            <v>292263</v>
          </cell>
          <cell r="B873">
            <v>764</v>
          </cell>
          <cell r="C873">
            <v>292263</v>
          </cell>
          <cell r="D873">
            <v>9907</v>
          </cell>
          <cell r="E873" t="str">
            <v xml:space="preserve">MORFINA SULFATO 30MG LC                                                                   </v>
          </cell>
          <cell r="F873" t="str">
            <v>CP</v>
          </cell>
          <cell r="G873" t="str">
            <v>CONTROLADOS 3</v>
          </cell>
          <cell r="H873" t="str">
            <v>COMPRA REGULAR</v>
          </cell>
          <cell r="I873" t="str">
            <v>NÃO</v>
          </cell>
          <cell r="J873">
            <v>840</v>
          </cell>
          <cell r="K873">
            <v>214.28571428571428</v>
          </cell>
        </row>
        <row r="874">
          <cell r="A874" t="str">
            <v>-</v>
          </cell>
          <cell r="B874">
            <v>224</v>
          </cell>
          <cell r="C874" t="str">
            <v>-</v>
          </cell>
          <cell r="D874" t="str">
            <v>-</v>
          </cell>
          <cell r="E874" t="str">
            <v xml:space="preserve">MORFINA SULFATO LIB PROG 30MG                                                             </v>
          </cell>
          <cell r="F874" t="str">
            <v>CP</v>
          </cell>
          <cell r="G874" t="str">
            <v>NÃO PADRÃO</v>
          </cell>
          <cell r="H874" t="str">
            <v>NÃO PADRÃO</v>
          </cell>
          <cell r="I874" t="str">
            <v>NÃO</v>
          </cell>
          <cell r="J874">
            <v>0</v>
          </cell>
          <cell r="K874">
            <v>0</v>
          </cell>
        </row>
        <row r="875">
          <cell r="A875">
            <v>304872</v>
          </cell>
          <cell r="B875">
            <v>225</v>
          </cell>
          <cell r="C875">
            <v>304872</v>
          </cell>
          <cell r="D875">
            <v>9907</v>
          </cell>
          <cell r="E875" t="str">
            <v xml:space="preserve">MORFINA SULFATO S/CONSERVANTE 0,2MG/ML 1ML                                                </v>
          </cell>
          <cell r="F875" t="str">
            <v>AMP 1ML</v>
          </cell>
          <cell r="G875" t="str">
            <v>CONTROLADOS 3</v>
          </cell>
          <cell r="H875" t="str">
            <v>COMPRA REGULAR</v>
          </cell>
          <cell r="I875">
            <v>304872</v>
          </cell>
          <cell r="J875">
            <v>100</v>
          </cell>
          <cell r="K875">
            <v>141.66666666666666</v>
          </cell>
        </row>
        <row r="876">
          <cell r="A876">
            <v>304870</v>
          </cell>
          <cell r="B876">
            <v>226</v>
          </cell>
          <cell r="C876" t="str">
            <v>304870.1</v>
          </cell>
          <cell r="D876">
            <v>9907</v>
          </cell>
          <cell r="E876" t="str">
            <v xml:space="preserve">MORFINA SULFATO S/CONSERVANTE 1MG/ML 2ML SOL INJET                                        </v>
          </cell>
          <cell r="F876" t="str">
            <v>AMP 2ML</v>
          </cell>
          <cell r="G876" t="str">
            <v>CONTROLADOS 3</v>
          </cell>
          <cell r="H876" t="str">
            <v>COMPRA REGULAR</v>
          </cell>
          <cell r="I876" t="str">
            <v>NÃO</v>
          </cell>
          <cell r="J876">
            <v>400</v>
          </cell>
          <cell r="K876">
            <v>299</v>
          </cell>
        </row>
        <row r="877">
          <cell r="A877">
            <v>273450</v>
          </cell>
          <cell r="B877">
            <v>867</v>
          </cell>
          <cell r="C877">
            <v>273450</v>
          </cell>
          <cell r="D877">
            <v>15654</v>
          </cell>
          <cell r="E877" t="str">
            <v xml:space="preserve">MOXIFLOXACINO 400 MG                                                                      </v>
          </cell>
          <cell r="F877" t="str">
            <v>CP</v>
          </cell>
          <cell r="G877" t="str">
            <v>ANTIMICROBIANOS 3</v>
          </cell>
          <cell r="H877" t="str">
            <v>COMPRA REGULAR</v>
          </cell>
          <cell r="I877" t="str">
            <v>NÃO</v>
          </cell>
          <cell r="J877">
            <v>210</v>
          </cell>
          <cell r="K877">
            <v>58.8</v>
          </cell>
        </row>
        <row r="878">
          <cell r="A878">
            <v>305325</v>
          </cell>
          <cell r="B878">
            <v>1110</v>
          </cell>
          <cell r="C878">
            <v>305325</v>
          </cell>
          <cell r="D878">
            <v>15654</v>
          </cell>
          <cell r="E878" t="str">
            <v xml:space="preserve">MOXIFLOXACINO 400 MG/250 ML                                                               </v>
          </cell>
          <cell r="F878" t="str">
            <v>BOLSA 250ML</v>
          </cell>
          <cell r="G878" t="str">
            <v>ANTIMICROBIANOS 3</v>
          </cell>
          <cell r="H878" t="str">
            <v>COMPRA REGULAR</v>
          </cell>
          <cell r="I878" t="str">
            <v>NÃO</v>
          </cell>
          <cell r="J878">
            <v>40</v>
          </cell>
          <cell r="K878">
            <v>34</v>
          </cell>
        </row>
        <row r="879">
          <cell r="A879">
            <v>288300</v>
          </cell>
          <cell r="B879">
            <v>974</v>
          </cell>
          <cell r="C879">
            <v>288300</v>
          </cell>
          <cell r="D879">
            <v>15654</v>
          </cell>
          <cell r="E879" t="str">
            <v>MOXIFLOXACINO 5MG/ML 5ML SOL OFTALMICA</v>
          </cell>
          <cell r="F879" t="str">
            <v>FR</v>
          </cell>
          <cell r="G879" t="str">
            <v>OFTALMOLÓGICOS</v>
          </cell>
          <cell r="H879" t="str">
            <v>COMPRA REGULAR</v>
          </cell>
          <cell r="I879" t="str">
            <v>NÃO</v>
          </cell>
          <cell r="J879">
            <v>0</v>
          </cell>
          <cell r="K879">
            <v>48.75</v>
          </cell>
        </row>
        <row r="880">
          <cell r="A880" t="str">
            <v>-</v>
          </cell>
          <cell r="B880">
            <v>969</v>
          </cell>
          <cell r="C880" t="str">
            <v>-</v>
          </cell>
          <cell r="D880" t="str">
            <v>-</v>
          </cell>
          <cell r="E880" t="str">
            <v xml:space="preserve">MULTIVITAMINAS ASSOCIADAS A SAIS MINERAIS E AMINOACIDOS XAROPE 240 ML                     </v>
          </cell>
          <cell r="F880" t="str">
            <v>FR 240ML</v>
          </cell>
          <cell r="G880" t="str">
            <v>NÃO PADRÃO</v>
          </cell>
          <cell r="H880" t="str">
            <v>NÃO PADRÃO</v>
          </cell>
          <cell r="I880" t="str">
            <v>NÃO</v>
          </cell>
          <cell r="J880">
            <v>0</v>
          </cell>
          <cell r="K880">
            <v>0</v>
          </cell>
        </row>
        <row r="881">
          <cell r="A881">
            <v>273455</v>
          </cell>
          <cell r="B881">
            <v>60</v>
          </cell>
          <cell r="C881">
            <v>273455</v>
          </cell>
          <cell r="D881">
            <v>10023</v>
          </cell>
          <cell r="E881" t="str">
            <v xml:space="preserve">MUPIROCINA CREME 2% 15G                                                                   </v>
          </cell>
          <cell r="F881" t="str">
            <v>BISNAGA 15G</v>
          </cell>
          <cell r="G881" t="str">
            <v>ANTIMICROBIANOS 3</v>
          </cell>
          <cell r="H881" t="str">
            <v>COMPRA REGULAR</v>
          </cell>
          <cell r="I881">
            <v>273455</v>
          </cell>
          <cell r="J881">
            <v>40</v>
          </cell>
          <cell r="K881">
            <v>22.777777777777779</v>
          </cell>
        </row>
        <row r="882">
          <cell r="A882">
            <v>274806</v>
          </cell>
          <cell r="B882">
            <v>629</v>
          </cell>
          <cell r="C882">
            <v>274806</v>
          </cell>
          <cell r="D882">
            <v>1824</v>
          </cell>
          <cell r="E882" t="str">
            <v xml:space="preserve">N-ACETILCISTEINA 600MG                                                                    </v>
          </cell>
          <cell r="F882" t="str">
            <v>ENV</v>
          </cell>
          <cell r="G882" t="str">
            <v>USO GERAL 6</v>
          </cell>
          <cell r="H882" t="str">
            <v>COMPRA REGULAR</v>
          </cell>
          <cell r="I882" t="str">
            <v>NÃO</v>
          </cell>
          <cell r="J882">
            <v>400</v>
          </cell>
          <cell r="K882">
            <v>131.45454545454547</v>
          </cell>
        </row>
        <row r="883">
          <cell r="A883">
            <v>268501</v>
          </cell>
          <cell r="B883">
            <v>228</v>
          </cell>
          <cell r="C883">
            <v>268501</v>
          </cell>
          <cell r="D883">
            <v>5216</v>
          </cell>
          <cell r="E883" t="str">
            <v xml:space="preserve">NALBUFINA 10MG                                                                            </v>
          </cell>
          <cell r="F883" t="str">
            <v>AMP 1ML</v>
          </cell>
          <cell r="G883" t="str">
            <v>CONTROLADOS 3</v>
          </cell>
          <cell r="H883" t="str">
            <v>COMPRA REGULAR</v>
          </cell>
          <cell r="I883" t="str">
            <v>NÃO</v>
          </cell>
          <cell r="J883">
            <v>100</v>
          </cell>
          <cell r="K883">
            <v>132.11111111111111</v>
          </cell>
        </row>
        <row r="884">
          <cell r="A884">
            <v>272326</v>
          </cell>
          <cell r="B884">
            <v>227</v>
          </cell>
          <cell r="C884">
            <v>272326</v>
          </cell>
          <cell r="D884">
            <v>5218</v>
          </cell>
          <cell r="E884" t="str">
            <v xml:space="preserve">NALOXONA CLORIDRATO 0,4MG/ML 1ML                                                          </v>
          </cell>
          <cell r="F884" t="str">
            <v>AMP 1ML</v>
          </cell>
          <cell r="G884" t="str">
            <v>CONTROLADOS 3</v>
          </cell>
          <cell r="H884" t="str">
            <v>COMPRA REGULAR</v>
          </cell>
          <cell r="I884">
            <v>272326</v>
          </cell>
          <cell r="J884">
            <v>50</v>
          </cell>
          <cell r="K884">
            <v>48.75</v>
          </cell>
        </row>
        <row r="885">
          <cell r="A885">
            <v>273167</v>
          </cell>
          <cell r="B885">
            <v>61</v>
          </cell>
          <cell r="C885" t="str">
            <v>273167.4</v>
          </cell>
          <cell r="D885">
            <v>10073</v>
          </cell>
          <cell r="E885" t="str">
            <v xml:space="preserve">NEOMICINA + BACITRACINA SULFATO POM 5MG + 250UI/G 10G                                     </v>
          </cell>
          <cell r="F885" t="str">
            <v>BISNAGA 10G</v>
          </cell>
          <cell r="G885" t="str">
            <v>ANTIMICROBIANOS 3</v>
          </cell>
          <cell r="H885" t="str">
            <v>COMPRA REGULAR</v>
          </cell>
          <cell r="I885">
            <v>273167</v>
          </cell>
          <cell r="J885">
            <v>420</v>
          </cell>
          <cell r="K885">
            <v>200</v>
          </cell>
        </row>
        <row r="886">
          <cell r="A886">
            <v>273167</v>
          </cell>
          <cell r="B886">
            <v>1156</v>
          </cell>
          <cell r="C886" t="str">
            <v>273167.3</v>
          </cell>
          <cell r="D886" t="str">
            <v>-</v>
          </cell>
          <cell r="E886" t="str">
            <v xml:space="preserve">NEOMICINA+BACITRINA 5 MG+ 250 UI/G POMADA 15G                                             </v>
          </cell>
          <cell r="F886" t="str">
            <v>BISNAGA 15G</v>
          </cell>
          <cell r="G886" t="str">
            <v>ANTIMICROBIANOS 3**</v>
          </cell>
          <cell r="H886" t="str">
            <v>NÃO PADRÃO</v>
          </cell>
          <cell r="I886">
            <v>273167</v>
          </cell>
          <cell r="J886">
            <v>0</v>
          </cell>
          <cell r="K886">
            <v>267</v>
          </cell>
        </row>
        <row r="887">
          <cell r="A887">
            <v>273457</v>
          </cell>
          <cell r="B887">
            <v>630</v>
          </cell>
          <cell r="C887">
            <v>273457</v>
          </cell>
          <cell r="D887">
            <v>10076</v>
          </cell>
          <cell r="E887" t="str">
            <v xml:space="preserve">NEOSTIGMINA 0,5MG/ML 1ML                                                                  </v>
          </cell>
          <cell r="F887" t="str">
            <v>AMP 1ML</v>
          </cell>
          <cell r="G887" t="str">
            <v>USO GERAL 6</v>
          </cell>
          <cell r="H887" t="str">
            <v>COMPRA REGULAR</v>
          </cell>
          <cell r="I887">
            <v>273457</v>
          </cell>
          <cell r="J887">
            <v>600</v>
          </cell>
          <cell r="K887">
            <v>233.5</v>
          </cell>
        </row>
        <row r="888">
          <cell r="A888" t="str">
            <v>-</v>
          </cell>
          <cell r="B888">
            <v>229</v>
          </cell>
          <cell r="C888" t="str">
            <v>-</v>
          </cell>
          <cell r="D888" t="str">
            <v>-</v>
          </cell>
          <cell r="E888" t="str">
            <v xml:space="preserve">NEVIRAPINA 200MG                                                                          </v>
          </cell>
          <cell r="F888" t="str">
            <v>CP</v>
          </cell>
          <cell r="G888" t="str">
            <v>HIV</v>
          </cell>
          <cell r="H888" t="str">
            <v>REPASSE SES</v>
          </cell>
          <cell r="I888" t="str">
            <v>NÃO</v>
          </cell>
          <cell r="J888">
            <v>0</v>
          </cell>
          <cell r="K888">
            <v>135</v>
          </cell>
        </row>
        <row r="889">
          <cell r="A889" t="str">
            <v>-</v>
          </cell>
          <cell r="B889">
            <v>1239</v>
          </cell>
          <cell r="C889" t="str">
            <v>-</v>
          </cell>
          <cell r="D889" t="str">
            <v>-</v>
          </cell>
          <cell r="E889" t="str">
            <v xml:space="preserve">NEVIRAPINA 50MG/5ML                                                                       </v>
          </cell>
          <cell r="F889" t="str">
            <v>FR</v>
          </cell>
          <cell r="G889" t="str">
            <v>NÃO PADRÃO</v>
          </cell>
          <cell r="H889" t="str">
            <v>NÃO PADRÃO</v>
          </cell>
          <cell r="I889" t="str">
            <v>NÃO</v>
          </cell>
          <cell r="J889">
            <v>0</v>
          </cell>
          <cell r="K889">
            <v>0</v>
          </cell>
        </row>
        <row r="890">
          <cell r="A890" t="str">
            <v>-</v>
          </cell>
          <cell r="B890">
            <v>631</v>
          </cell>
          <cell r="C890" t="str">
            <v>-</v>
          </cell>
          <cell r="D890" t="str">
            <v>-</v>
          </cell>
          <cell r="E890" t="str">
            <v xml:space="preserve">NIFEDIPINA 10MG                                                                           </v>
          </cell>
          <cell r="F890" t="str">
            <v>CP</v>
          </cell>
          <cell r="G890" t="str">
            <v>NÃO PADRÃO</v>
          </cell>
          <cell r="H890" t="str">
            <v>NÃO PADRÃO</v>
          </cell>
          <cell r="I890" t="str">
            <v>NÃO</v>
          </cell>
          <cell r="J890">
            <v>0</v>
          </cell>
          <cell r="K890">
            <v>0</v>
          </cell>
        </row>
        <row r="891">
          <cell r="A891">
            <v>448641</v>
          </cell>
          <cell r="B891">
            <v>632</v>
          </cell>
          <cell r="C891">
            <v>267731</v>
          </cell>
          <cell r="D891">
            <v>10082</v>
          </cell>
          <cell r="E891" t="str">
            <v xml:space="preserve">NIFEDIPINA RETARD 20MG                                                                    </v>
          </cell>
          <cell r="F891" t="str">
            <v>CP</v>
          </cell>
          <cell r="G891" t="str">
            <v>USO GERAL 6</v>
          </cell>
          <cell r="H891" t="str">
            <v>COMPRA REGULAR</v>
          </cell>
          <cell r="I891">
            <v>448641</v>
          </cell>
          <cell r="J891">
            <v>200</v>
          </cell>
          <cell r="K891">
            <v>255</v>
          </cell>
        </row>
        <row r="892">
          <cell r="A892">
            <v>374967</v>
          </cell>
          <cell r="B892">
            <v>1331</v>
          </cell>
          <cell r="C892">
            <v>374967</v>
          </cell>
          <cell r="D892">
            <v>10080</v>
          </cell>
          <cell r="E892" t="str">
            <v xml:space="preserve">NILOTINIBE 200MG CAPS                                                                     </v>
          </cell>
          <cell r="F892" t="str">
            <v>CP</v>
          </cell>
          <cell r="G892" t="str">
            <v>ONCOLÓGICO 3</v>
          </cell>
          <cell r="H892" t="str">
            <v>COMPRA/REPASSE SES</v>
          </cell>
          <cell r="I892" t="str">
            <v>NÃO</v>
          </cell>
          <cell r="J892">
            <v>336</v>
          </cell>
          <cell r="K892">
            <v>858.91666666666663</v>
          </cell>
        </row>
        <row r="893">
          <cell r="A893">
            <v>270007</v>
          </cell>
          <cell r="B893">
            <v>633</v>
          </cell>
          <cell r="C893">
            <v>270007</v>
          </cell>
          <cell r="D893">
            <v>10084</v>
          </cell>
          <cell r="E893" t="str">
            <v xml:space="preserve">NIMODIPINA 30MG                                                                           </v>
          </cell>
          <cell r="F893" t="str">
            <v>CP</v>
          </cell>
          <cell r="G893" t="str">
            <v>USO GERAL 6</v>
          </cell>
          <cell r="H893" t="str">
            <v>COMPRA REGULAR</v>
          </cell>
          <cell r="I893" t="str">
            <v>NÃO</v>
          </cell>
          <cell r="J893">
            <v>60</v>
          </cell>
          <cell r="K893">
            <v>45</v>
          </cell>
        </row>
        <row r="894">
          <cell r="A894" t="str">
            <v>-</v>
          </cell>
          <cell r="B894">
            <v>790</v>
          </cell>
          <cell r="C894" t="str">
            <v>-</v>
          </cell>
          <cell r="D894" t="str">
            <v>-</v>
          </cell>
          <cell r="E894" t="str">
            <v xml:space="preserve">NIMODIPINO 0,2 MG/1ML F/A 50ML SOL INJET                                                  </v>
          </cell>
          <cell r="F894" t="str">
            <v>F/A 50ML</v>
          </cell>
          <cell r="G894" t="str">
            <v>NÃO PADRÃO</v>
          </cell>
          <cell r="H894" t="str">
            <v>NÃO PADRÃO</v>
          </cell>
          <cell r="I894" t="str">
            <v>NÃO</v>
          </cell>
          <cell r="J894">
            <v>0</v>
          </cell>
          <cell r="K894">
            <v>0</v>
          </cell>
        </row>
        <row r="895">
          <cell r="A895" t="str">
            <v>-</v>
          </cell>
          <cell r="B895">
            <v>2149</v>
          </cell>
          <cell r="C895">
            <v>485448</v>
          </cell>
          <cell r="D895" t="str">
            <v>-</v>
          </cell>
          <cell r="E895" t="str">
            <v>NIRMATRELVIR 150MG + RITONAVIR 100MG</v>
          </cell>
          <cell r="F895" t="str">
            <v>CP</v>
          </cell>
          <cell r="G895" t="str">
            <v>COVID</v>
          </cell>
          <cell r="H895" t="str">
            <v>REPASSE SES</v>
          </cell>
          <cell r="I895" t="str">
            <v>NÃO</v>
          </cell>
          <cell r="J895">
            <v>0</v>
          </cell>
          <cell r="K895">
            <v>75</v>
          </cell>
        </row>
        <row r="896">
          <cell r="A896">
            <v>267378</v>
          </cell>
          <cell r="B896">
            <v>63</v>
          </cell>
          <cell r="C896" t="str">
            <v>267378.3</v>
          </cell>
          <cell r="D896">
            <v>10094</v>
          </cell>
          <cell r="E896" t="str">
            <v xml:space="preserve">NISTATINA 100.000UI/ML 50ML SUSP ORAL                                                     </v>
          </cell>
          <cell r="F896" t="str">
            <v>FR 50ML</v>
          </cell>
          <cell r="G896" t="str">
            <v>ANTIMICROBIANOS 3</v>
          </cell>
          <cell r="H896" t="str">
            <v>COMPRA REGULAR</v>
          </cell>
          <cell r="I896">
            <v>267378</v>
          </cell>
          <cell r="J896">
            <v>300</v>
          </cell>
          <cell r="K896">
            <v>104.44444444444444</v>
          </cell>
        </row>
        <row r="897">
          <cell r="A897">
            <v>266788</v>
          </cell>
          <cell r="B897">
            <v>62</v>
          </cell>
          <cell r="C897" t="str">
            <v>266788.1</v>
          </cell>
          <cell r="D897">
            <v>10094</v>
          </cell>
          <cell r="E897" t="str">
            <v xml:space="preserve">NISTATINA CREME VAGINAL 250.000UI/G 60G                                                   </v>
          </cell>
          <cell r="F897" t="str">
            <v xml:space="preserve">BISNAGA 60G  </v>
          </cell>
          <cell r="G897" t="str">
            <v>ANTIMICROBIANOS 3</v>
          </cell>
          <cell r="H897" t="str">
            <v>COMPRA REGULAR</v>
          </cell>
          <cell r="I897">
            <v>266788</v>
          </cell>
          <cell r="J897">
            <v>430</v>
          </cell>
          <cell r="K897">
            <v>102</v>
          </cell>
        </row>
        <row r="898">
          <cell r="A898" t="str">
            <v>-</v>
          </cell>
          <cell r="B898">
            <v>1026</v>
          </cell>
          <cell r="C898" t="str">
            <v>-</v>
          </cell>
          <cell r="D898" t="str">
            <v>-</v>
          </cell>
          <cell r="E898" t="str">
            <v xml:space="preserve">NITRAZEPAM 5MG COMPRIMIDO                                                                 </v>
          </cell>
          <cell r="F898" t="str">
            <v>CP</v>
          </cell>
          <cell r="G898" t="str">
            <v>NÃO PADRÃO</v>
          </cell>
          <cell r="H898" t="str">
            <v>NÃO PADRÃO</v>
          </cell>
          <cell r="I898" t="str">
            <v>NÃO</v>
          </cell>
          <cell r="J898">
            <v>0</v>
          </cell>
          <cell r="K898">
            <v>0</v>
          </cell>
        </row>
        <row r="899">
          <cell r="A899">
            <v>268273</v>
          </cell>
          <cell r="B899">
            <v>64</v>
          </cell>
          <cell r="C899" t="str">
            <v>268273.1</v>
          </cell>
          <cell r="D899">
            <v>10109</v>
          </cell>
          <cell r="E899" t="str">
            <v xml:space="preserve">NITROFURANTOINA 100MG                                                                     </v>
          </cell>
          <cell r="F899" t="str">
            <v>CP</v>
          </cell>
          <cell r="G899" t="str">
            <v>ANTIMICROBIANOS 3</v>
          </cell>
          <cell r="H899" t="str">
            <v>COMPRA REGULAR</v>
          </cell>
          <cell r="I899">
            <v>268273</v>
          </cell>
          <cell r="J899">
            <v>840</v>
          </cell>
          <cell r="K899">
            <v>557.20000000000005</v>
          </cell>
        </row>
        <row r="900">
          <cell r="A900" t="str">
            <v>-</v>
          </cell>
          <cell r="B900">
            <v>1388</v>
          </cell>
          <cell r="C900" t="str">
            <v>-</v>
          </cell>
          <cell r="D900" t="str">
            <v>-</v>
          </cell>
          <cell r="E900" t="str">
            <v xml:space="preserve">NITROFURANTOINA 5MG/ML 50ML SUSPENSAO ORAL                                                </v>
          </cell>
          <cell r="F900" t="str">
            <v>FR</v>
          </cell>
          <cell r="G900" t="str">
            <v>NÃO PADRÃO</v>
          </cell>
          <cell r="H900" t="str">
            <v>NÃO PADRÃO</v>
          </cell>
          <cell r="I900" t="str">
            <v>NÃO</v>
          </cell>
          <cell r="J900">
            <v>0</v>
          </cell>
          <cell r="K900">
            <v>0</v>
          </cell>
        </row>
        <row r="901">
          <cell r="A901">
            <v>366177</v>
          </cell>
          <cell r="B901">
            <v>1962</v>
          </cell>
          <cell r="C901" t="str">
            <v>-</v>
          </cell>
          <cell r="D901">
            <v>14936</v>
          </cell>
          <cell r="E901" t="str">
            <v>NITROGENIO CIL K 6,6M³ ASPECTO FISICO INERTE</v>
          </cell>
          <cell r="F901" t="str">
            <v>M3</v>
          </cell>
          <cell r="G901" t="str">
            <v>GASES MEDICINAIS</v>
          </cell>
          <cell r="H901" t="str">
            <v>COMPRA REGULAR</v>
          </cell>
          <cell r="I901" t="str">
            <v>NÃO</v>
          </cell>
          <cell r="J901">
            <v>50</v>
          </cell>
          <cell r="K901">
            <v>52</v>
          </cell>
        </row>
        <row r="902">
          <cell r="A902">
            <v>366177</v>
          </cell>
          <cell r="B902">
            <v>1963</v>
          </cell>
          <cell r="C902" t="str">
            <v>-</v>
          </cell>
          <cell r="D902">
            <v>14936</v>
          </cell>
          <cell r="E902" t="str">
            <v>NITROGENIO CIL T 9 M3 ASPECTO FISICO INERTE FORM QUIM N2 PARA USO MEDICIONAL GRAU DE PUREZ</v>
          </cell>
          <cell r="F902" t="str">
            <v>M3</v>
          </cell>
          <cell r="G902" t="str">
            <v>GASES MEDICINAIS</v>
          </cell>
          <cell r="H902" t="str">
            <v>COMPRA REGULAR</v>
          </cell>
          <cell r="I902" t="str">
            <v>NÃO</v>
          </cell>
          <cell r="J902">
            <v>50</v>
          </cell>
          <cell r="K902">
            <v>34.833333333333336</v>
          </cell>
        </row>
        <row r="903">
          <cell r="A903">
            <v>366177</v>
          </cell>
          <cell r="B903">
            <v>1914</v>
          </cell>
          <cell r="C903" t="str">
            <v>-</v>
          </cell>
          <cell r="D903">
            <v>14936</v>
          </cell>
          <cell r="E903" t="str">
            <v xml:space="preserve">NITROGENIO GASOSO,GRAU DE PUREZA MINIMA DE 99,5%  </v>
          </cell>
          <cell r="F903" t="str">
            <v>M3</v>
          </cell>
          <cell r="G903" t="str">
            <v>GASES MEDICINAIS</v>
          </cell>
          <cell r="H903" t="str">
            <v>NÃO PADRÃO</v>
          </cell>
          <cell r="I903" t="str">
            <v>NÃO</v>
          </cell>
          <cell r="J903">
            <v>50</v>
          </cell>
          <cell r="K903">
            <v>0</v>
          </cell>
        </row>
        <row r="904">
          <cell r="A904">
            <v>376256</v>
          </cell>
          <cell r="B904">
            <v>1959</v>
          </cell>
          <cell r="C904" t="str">
            <v>-</v>
          </cell>
          <cell r="D904">
            <v>14936</v>
          </cell>
          <cell r="E904" t="str">
            <v xml:space="preserve">NITROGENIO LIQUIDO AP MOVEL CIL PP ALTAMENTE REFRIGERADO FORM QUIM N2 GRAU DE PUREZA TEOR </v>
          </cell>
          <cell r="F904" t="str">
            <v>M3</v>
          </cell>
          <cell r="G904" t="str">
            <v>GASES MEDICINAIS</v>
          </cell>
          <cell r="H904" t="str">
            <v>COMPRA REGULAR</v>
          </cell>
          <cell r="I904" t="str">
            <v>NÃO</v>
          </cell>
          <cell r="J904">
            <v>10</v>
          </cell>
          <cell r="K904">
            <v>17</v>
          </cell>
        </row>
        <row r="905">
          <cell r="A905" t="str">
            <v>-</v>
          </cell>
          <cell r="B905">
            <v>1157</v>
          </cell>
          <cell r="C905" t="str">
            <v>-</v>
          </cell>
          <cell r="D905" t="str">
            <v>-</v>
          </cell>
          <cell r="E905" t="str">
            <v xml:space="preserve">NITROGLICERINA 5 MG/ML 5 ML                                                               </v>
          </cell>
          <cell r="F905" t="str">
            <v>AMP 5ML</v>
          </cell>
          <cell r="G905" t="str">
            <v>NÃO PADRÃO</v>
          </cell>
          <cell r="H905" t="str">
            <v>NÃO PADRÃO</v>
          </cell>
          <cell r="I905" t="str">
            <v>NÃO</v>
          </cell>
          <cell r="J905">
            <v>0</v>
          </cell>
          <cell r="K905">
            <v>0</v>
          </cell>
        </row>
        <row r="906">
          <cell r="A906">
            <v>268970</v>
          </cell>
          <cell r="B906">
            <v>634</v>
          </cell>
          <cell r="C906" t="str">
            <v>268970.1</v>
          </cell>
          <cell r="D906">
            <v>10112</v>
          </cell>
          <cell r="E906" t="str">
            <v xml:space="preserve">NITROGLICERINA 5MG/ML 10ML SOL INJET                                                      </v>
          </cell>
          <cell r="F906" t="str">
            <v>AMP 10ML</v>
          </cell>
          <cell r="G906" t="str">
            <v>USO GERAL 6</v>
          </cell>
          <cell r="H906" t="str">
            <v>COMPRA REGULAR</v>
          </cell>
          <cell r="I906" t="str">
            <v>NÃO</v>
          </cell>
          <cell r="J906">
            <v>40</v>
          </cell>
          <cell r="K906">
            <v>30</v>
          </cell>
        </row>
        <row r="907">
          <cell r="A907">
            <v>273719</v>
          </cell>
          <cell r="B907">
            <v>635</v>
          </cell>
          <cell r="C907" t="str">
            <v>273719.1</v>
          </cell>
          <cell r="D907">
            <v>10113</v>
          </cell>
          <cell r="E907" t="str">
            <v xml:space="preserve">NITROPRUSSIATO DE SODIO 50MG SOL INJET                                                    </v>
          </cell>
          <cell r="F907" t="str">
            <v>F/A</v>
          </cell>
          <cell r="G907" t="str">
            <v>USO GERAL 6</v>
          </cell>
          <cell r="H907" t="str">
            <v>COMPRA REGULAR</v>
          </cell>
          <cell r="I907">
            <v>273719</v>
          </cell>
          <cell r="J907">
            <v>100</v>
          </cell>
          <cell r="K907">
            <v>106</v>
          </cell>
        </row>
        <row r="908">
          <cell r="A908" t="str">
            <v>-</v>
          </cell>
          <cell r="B908">
            <v>636</v>
          </cell>
          <cell r="C908">
            <v>305717</v>
          </cell>
          <cell r="D908" t="str">
            <v>-</v>
          </cell>
          <cell r="E908" t="str">
            <v xml:space="preserve">NOREPINEFRINA (NORADRENALINA) 1MG/ML 4ML SOL INJET                                        </v>
          </cell>
          <cell r="F908" t="str">
            <v>AMP 4ML</v>
          </cell>
          <cell r="G908" t="str">
            <v>USO GERAL 6**</v>
          </cell>
          <cell r="H908" t="str">
            <v>NÃO PADRÃO</v>
          </cell>
          <cell r="I908" t="str">
            <v>NÃO</v>
          </cell>
          <cell r="J908">
            <v>0</v>
          </cell>
          <cell r="K908">
            <v>0</v>
          </cell>
        </row>
        <row r="909">
          <cell r="A909">
            <v>442584</v>
          </cell>
          <cell r="B909">
            <v>1232</v>
          </cell>
          <cell r="C909" t="str">
            <v>-</v>
          </cell>
          <cell r="D909" t="str">
            <v>-</v>
          </cell>
          <cell r="E909" t="str">
            <v xml:space="preserve">NOREPINEFRINA (NORADRENALINA) 2MG/ML 4ML SOL INJET                                        </v>
          </cell>
          <cell r="F909" t="str">
            <v>AMP 4ML</v>
          </cell>
          <cell r="G909" t="str">
            <v>USO GERAL 6**</v>
          </cell>
          <cell r="H909" t="str">
            <v>NÃO PADRÃO</v>
          </cell>
          <cell r="I909">
            <v>442584</v>
          </cell>
          <cell r="J909">
            <v>0</v>
          </cell>
          <cell r="K909">
            <v>0</v>
          </cell>
        </row>
        <row r="910">
          <cell r="A910">
            <v>442584</v>
          </cell>
          <cell r="B910">
            <v>1003</v>
          </cell>
          <cell r="C910" t="str">
            <v>305718.1</v>
          </cell>
          <cell r="D910">
            <v>18672</v>
          </cell>
          <cell r="E910" t="str">
            <v xml:space="preserve">NOREPINEFRINA (NORADRENALINA) 8MG/4ML SOL INJET                                           </v>
          </cell>
          <cell r="F910" t="str">
            <v>AMP 4ML</v>
          </cell>
          <cell r="G910" t="str">
            <v>USO GERAL 6</v>
          </cell>
          <cell r="H910" t="str">
            <v>COMPRA REGULAR</v>
          </cell>
          <cell r="I910">
            <v>442584</v>
          </cell>
          <cell r="J910">
            <v>2000</v>
          </cell>
          <cell r="K910">
            <v>1516.8333333333333</v>
          </cell>
        </row>
        <row r="911">
          <cell r="A911">
            <v>268851</v>
          </cell>
          <cell r="B911">
            <v>65</v>
          </cell>
          <cell r="C911">
            <v>268851</v>
          </cell>
          <cell r="D911">
            <v>16340</v>
          </cell>
          <cell r="E911" t="str">
            <v xml:space="preserve">NORFLOXACINO 400MG                                                                        </v>
          </cell>
          <cell r="F911" t="str">
            <v>CP</v>
          </cell>
          <cell r="G911" t="str">
            <v>ANTIMICROBIANOS 4</v>
          </cell>
          <cell r="H911" t="str">
            <v>COMPRA REGULAR</v>
          </cell>
          <cell r="I911" t="str">
            <v>NÃO</v>
          </cell>
          <cell r="J911">
            <v>880</v>
          </cell>
          <cell r="K911">
            <v>317.33333333333331</v>
          </cell>
        </row>
        <row r="912">
          <cell r="A912">
            <v>305725</v>
          </cell>
          <cell r="B912">
            <v>638</v>
          </cell>
          <cell r="C912">
            <v>305725</v>
          </cell>
          <cell r="D912">
            <v>10144</v>
          </cell>
          <cell r="E912" t="str">
            <v xml:space="preserve">OCTREOTIDA 0,1MG/ML 1ML SOL INJET                                                         </v>
          </cell>
          <cell r="F912" t="str">
            <v>AMP 1ML</v>
          </cell>
          <cell r="G912" t="str">
            <v>USO GERAL 6</v>
          </cell>
          <cell r="H912" t="str">
            <v>COMPRA REGULAR</v>
          </cell>
          <cell r="I912" t="str">
            <v>NÃO</v>
          </cell>
          <cell r="J912">
            <v>80</v>
          </cell>
          <cell r="K912">
            <v>50</v>
          </cell>
        </row>
        <row r="913">
          <cell r="A913" t="str">
            <v>-</v>
          </cell>
          <cell r="B913">
            <v>937</v>
          </cell>
          <cell r="C913" t="str">
            <v>-</v>
          </cell>
          <cell r="D913" t="str">
            <v>-</v>
          </cell>
          <cell r="E913" t="str">
            <v xml:space="preserve">OCTREOTIDA 0,5MG/ML                                </v>
          </cell>
          <cell r="F913" t="str">
            <v>CP</v>
          </cell>
          <cell r="G913" t="str">
            <v>NÃO PADRÃO</v>
          </cell>
          <cell r="H913" t="str">
            <v>NÃO PADRÃO</v>
          </cell>
          <cell r="I913" t="str">
            <v>NÃO</v>
          </cell>
          <cell r="J913">
            <v>0</v>
          </cell>
          <cell r="K913">
            <v>0</v>
          </cell>
        </row>
        <row r="914">
          <cell r="A914" t="str">
            <v>-</v>
          </cell>
          <cell r="B914">
            <v>933</v>
          </cell>
          <cell r="C914" t="str">
            <v>-</v>
          </cell>
          <cell r="D914" t="str">
            <v>-</v>
          </cell>
          <cell r="E914" t="str">
            <v xml:space="preserve">OCTREOTIDA 0,5MG/ML                                                                       </v>
          </cell>
          <cell r="F914" t="str">
            <v>AMP</v>
          </cell>
          <cell r="G914" t="str">
            <v>NÃO PADRÃO</v>
          </cell>
          <cell r="H914" t="str">
            <v>NÃO PADRÃO</v>
          </cell>
          <cell r="I914" t="str">
            <v>NÃO</v>
          </cell>
          <cell r="J914">
            <v>0</v>
          </cell>
          <cell r="K914">
            <v>0</v>
          </cell>
        </row>
        <row r="915">
          <cell r="A915" t="str">
            <v>-</v>
          </cell>
          <cell r="B915">
            <v>1462</v>
          </cell>
          <cell r="C915">
            <v>342981</v>
          </cell>
          <cell r="D915" t="str">
            <v>-</v>
          </cell>
          <cell r="E915" t="str">
            <v xml:space="preserve">OCTREOTIDA LAR 30MG (F/A)                                            </v>
          </cell>
          <cell r="F915" t="str">
            <v>F/A</v>
          </cell>
          <cell r="G915" t="str">
            <v>NÃO PADRÃO</v>
          </cell>
          <cell r="H915" t="str">
            <v>NÃO PADRÃO</v>
          </cell>
          <cell r="I915" t="str">
            <v>NÃO</v>
          </cell>
          <cell r="J915">
            <v>0</v>
          </cell>
          <cell r="K915">
            <v>0</v>
          </cell>
        </row>
        <row r="916">
          <cell r="A916">
            <v>342980</v>
          </cell>
          <cell r="B916">
            <v>792</v>
          </cell>
          <cell r="C916">
            <v>342980</v>
          </cell>
          <cell r="D916">
            <v>10144</v>
          </cell>
          <cell r="E916" t="str">
            <v xml:space="preserve">OCTREOTIDA LAR MPVI 20 MG (SERINGA)                                                       </v>
          </cell>
          <cell r="F916" t="str">
            <v>SERINGA</v>
          </cell>
          <cell r="G916" t="str">
            <v>NÃO PADRÃO</v>
          </cell>
          <cell r="H916" t="str">
            <v>NÃO PADRÃO</v>
          </cell>
          <cell r="I916" t="str">
            <v>NÃO</v>
          </cell>
          <cell r="J916">
            <v>1</v>
          </cell>
          <cell r="K916">
            <v>0</v>
          </cell>
        </row>
        <row r="917">
          <cell r="A917" t="str">
            <v>-</v>
          </cell>
          <cell r="B917">
            <v>66</v>
          </cell>
          <cell r="C917" t="str">
            <v>-</v>
          </cell>
          <cell r="D917" t="str">
            <v>-</v>
          </cell>
          <cell r="E917" t="str">
            <v xml:space="preserve">OFLOXACINO 400MG                                                                          </v>
          </cell>
          <cell r="F917" t="str">
            <v>CP</v>
          </cell>
          <cell r="G917" t="str">
            <v>NÃO PADRÃO</v>
          </cell>
          <cell r="H917" t="str">
            <v>NÃO PADRÃO</v>
          </cell>
          <cell r="I917" t="str">
            <v>NÃO</v>
          </cell>
          <cell r="J917">
            <v>0</v>
          </cell>
          <cell r="K917">
            <v>0</v>
          </cell>
        </row>
        <row r="918">
          <cell r="A918" t="str">
            <v>-</v>
          </cell>
          <cell r="B918">
            <v>1004</v>
          </cell>
          <cell r="C918" t="str">
            <v>-</v>
          </cell>
          <cell r="D918" t="str">
            <v>-</v>
          </cell>
          <cell r="E918" t="str">
            <v xml:space="preserve">OLANZAPINA 5MG COMPRIMIDO                                                                 </v>
          </cell>
          <cell r="F918" t="str">
            <v>CP</v>
          </cell>
          <cell r="G918" t="str">
            <v>NÃO PADRÃO</v>
          </cell>
          <cell r="H918" t="str">
            <v>NÃO PADRÃO</v>
          </cell>
          <cell r="I918" t="str">
            <v>NÃO</v>
          </cell>
          <cell r="J918">
            <v>0</v>
          </cell>
          <cell r="K918">
            <v>0</v>
          </cell>
        </row>
        <row r="919">
          <cell r="A919" t="str">
            <v>-</v>
          </cell>
          <cell r="B919">
            <v>1005</v>
          </cell>
          <cell r="C919" t="str">
            <v>-</v>
          </cell>
          <cell r="D919" t="str">
            <v>-</v>
          </cell>
          <cell r="E919" t="str">
            <v xml:space="preserve">OLEO DE PAPOULA IODADO FRASCO                                                             </v>
          </cell>
          <cell r="F919" t="str">
            <v>FR</v>
          </cell>
          <cell r="G919" t="str">
            <v>NÃO PADRÃO</v>
          </cell>
          <cell r="H919" t="str">
            <v>NÃO PADRÃO</v>
          </cell>
          <cell r="I919" t="str">
            <v>NÃO</v>
          </cell>
          <cell r="J919">
            <v>0</v>
          </cell>
          <cell r="K919">
            <v>0</v>
          </cell>
        </row>
        <row r="920">
          <cell r="A920">
            <v>397392</v>
          </cell>
          <cell r="B920">
            <v>273</v>
          </cell>
          <cell r="C920" t="str">
            <v>397391.2</v>
          </cell>
          <cell r="D920">
            <v>8322</v>
          </cell>
          <cell r="E920" t="str">
            <v xml:space="preserve">OLEO DE SILICONE SOL ESTERIL 8ML                                                          </v>
          </cell>
          <cell r="F920" t="str">
            <v>UNIDADE</v>
          </cell>
          <cell r="G920" t="str">
            <v>OFTALMOLÓGICOS</v>
          </cell>
          <cell r="H920" t="str">
            <v>ESTOQUE MÍNIMO</v>
          </cell>
          <cell r="I920" t="str">
            <v>NÃO</v>
          </cell>
          <cell r="J920">
            <v>0</v>
          </cell>
          <cell r="K920">
            <v>0</v>
          </cell>
        </row>
        <row r="921">
          <cell r="A921">
            <v>233632</v>
          </cell>
          <cell r="B921">
            <v>639</v>
          </cell>
          <cell r="C921" t="str">
            <v>233632.1</v>
          </cell>
          <cell r="D921">
            <v>14597</v>
          </cell>
          <cell r="E921" t="str">
            <v xml:space="preserve">OLEO MINERAL PURO 100ML (PETROLATO ASPECTO FISICO LIQUIDO)                                     </v>
          </cell>
          <cell r="F921" t="str">
            <v>FR 100ML</v>
          </cell>
          <cell r="G921" t="str">
            <v>USO GERAL 6</v>
          </cell>
          <cell r="H921" t="str">
            <v>COMPRA REGULAR</v>
          </cell>
          <cell r="I921">
            <v>233632</v>
          </cell>
          <cell r="J921">
            <v>400</v>
          </cell>
          <cell r="K921">
            <v>111.58333333333333</v>
          </cell>
        </row>
        <row r="922">
          <cell r="A922">
            <v>278916</v>
          </cell>
          <cell r="B922">
            <v>640</v>
          </cell>
          <cell r="C922" t="str">
            <v>278916.1</v>
          </cell>
          <cell r="D922">
            <v>15370</v>
          </cell>
          <cell r="E922" t="str">
            <v xml:space="preserve">OLIGOELEMENTO ADULTO 10ML                                                                </v>
          </cell>
          <cell r="F922" t="str">
            <v>AMP 10ML</v>
          </cell>
          <cell r="G922" t="str">
            <v>USO GERAL 6**</v>
          </cell>
          <cell r="H922" t="str">
            <v>NÃO PADRÃO</v>
          </cell>
          <cell r="I922" t="str">
            <v>NÃO</v>
          </cell>
          <cell r="J922">
            <v>0</v>
          </cell>
          <cell r="K922">
            <v>78.333333333333329</v>
          </cell>
        </row>
        <row r="923">
          <cell r="A923">
            <v>278916</v>
          </cell>
          <cell r="B923">
            <v>1175</v>
          </cell>
          <cell r="C923">
            <v>278916</v>
          </cell>
          <cell r="D923">
            <v>15370</v>
          </cell>
          <cell r="E923" t="str">
            <v xml:space="preserve">OLIGOELEMENTOS CR CU MN ZN ADULTO AMPOLA 2 ML                                             </v>
          </cell>
          <cell r="F923" t="str">
            <v>AMP 2ML</v>
          </cell>
          <cell r="G923" t="str">
            <v>USO GERAL 6</v>
          </cell>
          <cell r="H923" t="str">
            <v>COMPRA REGULAR</v>
          </cell>
          <cell r="I923" t="str">
            <v>NÃO</v>
          </cell>
          <cell r="J923">
            <v>150</v>
          </cell>
          <cell r="K923">
            <v>0</v>
          </cell>
        </row>
        <row r="924">
          <cell r="A924">
            <v>452740</v>
          </cell>
          <cell r="B924">
            <v>1383</v>
          </cell>
          <cell r="C924">
            <v>308654</v>
          </cell>
          <cell r="D924">
            <v>18716</v>
          </cell>
          <cell r="E924" t="str">
            <v>OMALIZUMABE 150MG</v>
          </cell>
          <cell r="F924" t="str">
            <v>F/A</v>
          </cell>
          <cell r="G924" t="str">
            <v>NÃO PADRÃO/JUDICIAL</v>
          </cell>
          <cell r="H924" t="str">
            <v>SOB DEMANDA</v>
          </cell>
          <cell r="I924" t="str">
            <v>NÃO</v>
          </cell>
          <cell r="J924">
            <v>0</v>
          </cell>
          <cell r="K924">
            <v>0</v>
          </cell>
        </row>
        <row r="925">
          <cell r="A925" t="str">
            <v>-</v>
          </cell>
          <cell r="B925">
            <v>1969</v>
          </cell>
          <cell r="C925" t="str">
            <v>-</v>
          </cell>
          <cell r="D925" t="str">
            <v>-</v>
          </cell>
          <cell r="E925" t="str">
            <v xml:space="preserve">OMBITASVIR 12,5MG+VERUPREVIR 75MG+RITONAVIR 50MG+DASABUVIR 250MG            </v>
          </cell>
          <cell r="F925" t="str">
            <v>CÁPSULA</v>
          </cell>
          <cell r="G925" t="str">
            <v>NÃO PADRÃO</v>
          </cell>
          <cell r="H925" t="str">
            <v>NÃO PADRÃO</v>
          </cell>
          <cell r="I925" t="str">
            <v>NÃO</v>
          </cell>
          <cell r="J925">
            <v>0</v>
          </cell>
          <cell r="K925">
            <v>0</v>
          </cell>
        </row>
        <row r="926">
          <cell r="A926">
            <v>267712</v>
          </cell>
          <cell r="B926">
            <v>641</v>
          </cell>
          <cell r="C926">
            <v>267712</v>
          </cell>
          <cell r="D926">
            <v>10216</v>
          </cell>
          <cell r="E926" t="str">
            <v xml:space="preserve">OMEPRAZOL 20MG                                                                            </v>
          </cell>
          <cell r="F926" t="str">
            <v>CP</v>
          </cell>
          <cell r="G926" t="str">
            <v>USO GERAL 6</v>
          </cell>
          <cell r="H926" t="str">
            <v>COMPRA REGULAR</v>
          </cell>
          <cell r="I926">
            <v>267712</v>
          </cell>
          <cell r="J926">
            <v>44400</v>
          </cell>
          <cell r="K926">
            <v>10056.4</v>
          </cell>
        </row>
        <row r="927">
          <cell r="A927" t="str">
            <v>-</v>
          </cell>
          <cell r="B927">
            <v>1302</v>
          </cell>
          <cell r="C927" t="str">
            <v>-</v>
          </cell>
          <cell r="D927" t="str">
            <v>-</v>
          </cell>
          <cell r="E927" t="str">
            <v xml:space="preserve">OMEPRAZOL 40MG (COMPRIMIDO)                                                               </v>
          </cell>
          <cell r="F927" t="str">
            <v>CP</v>
          </cell>
          <cell r="G927" t="str">
            <v>NÃO PADRÃO</v>
          </cell>
          <cell r="H927" t="str">
            <v>NÃO PADRÃO</v>
          </cell>
          <cell r="I927" t="str">
            <v>NÃO</v>
          </cell>
          <cell r="J927">
            <v>0</v>
          </cell>
          <cell r="K927">
            <v>0</v>
          </cell>
        </row>
        <row r="928">
          <cell r="A928" t="str">
            <v>-</v>
          </cell>
          <cell r="B928">
            <v>1158</v>
          </cell>
          <cell r="C928" t="str">
            <v>-</v>
          </cell>
          <cell r="D928" t="str">
            <v>-</v>
          </cell>
          <cell r="E928" t="str">
            <v xml:space="preserve">OMEPRAZOL 40MG + SOLVENTE 10 ML                                                           </v>
          </cell>
          <cell r="F928" t="str">
            <v>F/A</v>
          </cell>
          <cell r="G928" t="str">
            <v>NÃO PADRÃO</v>
          </cell>
          <cell r="H928" t="str">
            <v>NÃO PADRÃO</v>
          </cell>
          <cell r="I928" t="str">
            <v>NÃO</v>
          </cell>
          <cell r="J928">
            <v>0</v>
          </cell>
          <cell r="K928">
            <v>0</v>
          </cell>
        </row>
        <row r="929">
          <cell r="A929">
            <v>268160</v>
          </cell>
          <cell r="B929">
            <v>642</v>
          </cell>
          <cell r="C929">
            <v>268160</v>
          </cell>
          <cell r="D929">
            <v>10216</v>
          </cell>
          <cell r="E929" t="str">
            <v xml:space="preserve">OMEPRAZOL 40MG INJET                                                                      </v>
          </cell>
          <cell r="F929" t="str">
            <v>F/A</v>
          </cell>
          <cell r="G929" t="str">
            <v>USO GERAL 6</v>
          </cell>
          <cell r="H929" t="str">
            <v>COMPRA REGULAR</v>
          </cell>
          <cell r="I929">
            <v>268160</v>
          </cell>
          <cell r="J929">
            <v>1600</v>
          </cell>
          <cell r="K929">
            <v>1311.1818181818182</v>
          </cell>
        </row>
        <row r="930">
          <cell r="A930">
            <v>268505</v>
          </cell>
          <cell r="B930">
            <v>868</v>
          </cell>
          <cell r="C930">
            <v>268505</v>
          </cell>
          <cell r="D930">
            <v>10217</v>
          </cell>
          <cell r="E930" t="str">
            <v xml:space="preserve">ONDANSETRONA  8MG                                                                         </v>
          </cell>
          <cell r="F930" t="str">
            <v>CP</v>
          </cell>
          <cell r="G930" t="str">
            <v>USO GERAL 6</v>
          </cell>
          <cell r="H930" t="str">
            <v>COMPRA REGULAR</v>
          </cell>
          <cell r="I930" t="str">
            <v>NÃO</v>
          </cell>
          <cell r="J930">
            <v>2300</v>
          </cell>
          <cell r="K930">
            <v>2763.3333333333335</v>
          </cell>
        </row>
        <row r="931">
          <cell r="A931">
            <v>268504</v>
          </cell>
          <cell r="B931">
            <v>353</v>
          </cell>
          <cell r="C931" t="str">
            <v>268504.1</v>
          </cell>
          <cell r="D931">
            <v>10217</v>
          </cell>
          <cell r="E931" t="str">
            <v xml:space="preserve">ONDANSETRONA CLORIDRATO 2MG/ML 4ML                                                        </v>
          </cell>
          <cell r="F931" t="str">
            <v>AMP 4ML</v>
          </cell>
          <cell r="G931" t="str">
            <v>USO GERAL 6</v>
          </cell>
          <cell r="H931" t="str">
            <v>COMPRA REGULAR</v>
          </cell>
          <cell r="I931">
            <v>268504</v>
          </cell>
          <cell r="J931">
            <v>2000</v>
          </cell>
          <cell r="K931">
            <v>1275</v>
          </cell>
        </row>
        <row r="932">
          <cell r="A932">
            <v>268504</v>
          </cell>
          <cell r="B932">
            <v>905</v>
          </cell>
          <cell r="C932" t="str">
            <v>268504.3</v>
          </cell>
          <cell r="D932">
            <v>10217</v>
          </cell>
          <cell r="E932" t="str">
            <v xml:space="preserve">ONDANSETRONA CLORIDRATO 4 MG 2 ML                                                         </v>
          </cell>
          <cell r="F932" t="str">
            <v>AMP 2ML</v>
          </cell>
          <cell r="G932" t="str">
            <v>USO GERAL 6</v>
          </cell>
          <cell r="H932" t="str">
            <v>COMPRA REGULAR</v>
          </cell>
          <cell r="I932">
            <v>268504</v>
          </cell>
          <cell r="J932">
            <v>1000</v>
          </cell>
          <cell r="K932">
            <v>693.75</v>
          </cell>
        </row>
        <row r="933">
          <cell r="A933">
            <v>268506</v>
          </cell>
          <cell r="B933">
            <v>354</v>
          </cell>
          <cell r="C933">
            <v>268506</v>
          </cell>
          <cell r="D933">
            <v>10217</v>
          </cell>
          <cell r="E933" t="str">
            <v xml:space="preserve">ONDANSETRONA CLORIDRATO 4MG                                                               </v>
          </cell>
          <cell r="F933" t="str">
            <v xml:space="preserve">CP </v>
          </cell>
          <cell r="G933" t="str">
            <v>USO GERAL 6</v>
          </cell>
          <cell r="H933" t="str">
            <v>COMPRA REGULAR</v>
          </cell>
          <cell r="I933">
            <v>268506</v>
          </cell>
          <cell r="J933">
            <v>5800</v>
          </cell>
          <cell r="K933">
            <v>1613</v>
          </cell>
        </row>
        <row r="934">
          <cell r="A934" t="str">
            <v>-</v>
          </cell>
          <cell r="B934">
            <v>1332</v>
          </cell>
          <cell r="C934">
            <v>306947</v>
          </cell>
          <cell r="D934" t="str">
            <v>-</v>
          </cell>
          <cell r="E934" t="str">
            <v xml:space="preserve">OSELTAMIVIR 75MG - COMPRIMIDO                                                             </v>
          </cell>
          <cell r="F934" t="str">
            <v>CP</v>
          </cell>
          <cell r="G934" t="str">
            <v>H1N1</v>
          </cell>
          <cell r="H934" t="str">
            <v>REPASSE SES</v>
          </cell>
          <cell r="I934" t="str">
            <v>NÃO</v>
          </cell>
          <cell r="J934">
            <v>0</v>
          </cell>
          <cell r="K934">
            <v>120</v>
          </cell>
        </row>
        <row r="935">
          <cell r="A935" t="str">
            <v>-</v>
          </cell>
          <cell r="B935">
            <v>1657</v>
          </cell>
          <cell r="C935">
            <v>379902</v>
          </cell>
          <cell r="D935" t="str">
            <v>-</v>
          </cell>
          <cell r="E935" t="str">
            <v xml:space="preserve">OSELTAMIVIR FOSFATO CONCENTRACAO 30MG CAPSULA     </v>
          </cell>
          <cell r="F935" t="str">
            <v>CÁPSULA</v>
          </cell>
          <cell r="G935" t="str">
            <v>H1N1</v>
          </cell>
          <cell r="H935" t="str">
            <v>REPASSE SES</v>
          </cell>
          <cell r="I935" t="str">
            <v>NÃO</v>
          </cell>
          <cell r="J935">
            <v>0</v>
          </cell>
          <cell r="K935">
            <v>57.5</v>
          </cell>
        </row>
        <row r="936">
          <cell r="A936" t="str">
            <v>-</v>
          </cell>
          <cell r="B936">
            <v>1656</v>
          </cell>
          <cell r="C936">
            <v>379962</v>
          </cell>
          <cell r="D936" t="str">
            <v>-</v>
          </cell>
          <cell r="E936" t="str">
            <v xml:space="preserve">OSELTAMIVIR FOSFATO CONCENTRACAO 45MG CAPSULA     </v>
          </cell>
          <cell r="F936" t="str">
            <v>CÁPSULA</v>
          </cell>
          <cell r="G936" t="str">
            <v>H1N1</v>
          </cell>
          <cell r="H936" t="str">
            <v>REPASSE SES</v>
          </cell>
          <cell r="I936" t="str">
            <v>NÃO</v>
          </cell>
          <cell r="J936">
            <v>0</v>
          </cell>
          <cell r="K936">
            <v>55</v>
          </cell>
        </row>
        <row r="937">
          <cell r="A937">
            <v>268513</v>
          </cell>
          <cell r="B937">
            <v>67</v>
          </cell>
          <cell r="C937">
            <v>268513</v>
          </cell>
          <cell r="D937">
            <v>360</v>
          </cell>
          <cell r="E937" t="str">
            <v xml:space="preserve">OXACILINA 500MG                                                                           </v>
          </cell>
          <cell r="F937" t="str">
            <v>F/A</v>
          </cell>
          <cell r="G937" t="str">
            <v>ANTIMICROBIANOS 4</v>
          </cell>
          <cell r="H937" t="str">
            <v>COMPRA REGULAR</v>
          </cell>
          <cell r="I937">
            <v>268513</v>
          </cell>
          <cell r="J937">
            <v>800</v>
          </cell>
          <cell r="K937">
            <v>407</v>
          </cell>
        </row>
        <row r="938">
          <cell r="A938">
            <v>270416</v>
          </cell>
          <cell r="B938">
            <v>355</v>
          </cell>
          <cell r="C938">
            <v>270416</v>
          </cell>
          <cell r="D938">
            <v>17818</v>
          </cell>
          <cell r="E938" t="str">
            <v xml:space="preserve">OXALIPLATINA 100MG                                                                        </v>
          </cell>
          <cell r="F938" t="str">
            <v>F/A 20ML</v>
          </cell>
          <cell r="G938" t="str">
            <v>ONCOLÓGICO 3</v>
          </cell>
          <cell r="H938" t="str">
            <v>COMPRA REGULAR</v>
          </cell>
          <cell r="I938" t="str">
            <v>NÃO</v>
          </cell>
          <cell r="J938">
            <v>60</v>
          </cell>
          <cell r="K938">
            <v>94.833333333333329</v>
          </cell>
        </row>
        <row r="939">
          <cell r="A939">
            <v>270415</v>
          </cell>
          <cell r="B939">
            <v>356</v>
          </cell>
          <cell r="C939">
            <v>270415</v>
          </cell>
          <cell r="D939">
            <v>17818</v>
          </cell>
          <cell r="E939" t="str">
            <v xml:space="preserve">OXALIPLATINA 50MG                                                                         </v>
          </cell>
          <cell r="F939" t="str">
            <v>F/A 10ML</v>
          </cell>
          <cell r="G939" t="str">
            <v>ONCOLÓGICO 3</v>
          </cell>
          <cell r="H939" t="str">
            <v>COMPRA REGULAR</v>
          </cell>
          <cell r="I939" t="str">
            <v>NÃO</v>
          </cell>
          <cell r="J939">
            <v>10</v>
          </cell>
          <cell r="K939">
            <v>35.5</v>
          </cell>
        </row>
        <row r="940">
          <cell r="A940" t="str">
            <v>-</v>
          </cell>
          <cell r="B940">
            <v>1748</v>
          </cell>
          <cell r="C940">
            <v>273255</v>
          </cell>
          <cell r="D940" t="str">
            <v>-</v>
          </cell>
          <cell r="E940" t="str">
            <v>OXCARBAZEPINA 60MG/ML SOL ORAL</v>
          </cell>
          <cell r="F940" t="str">
            <v>FR</v>
          </cell>
          <cell r="G940" t="str">
            <v>NÃO PADRÃO</v>
          </cell>
          <cell r="H940" t="str">
            <v>NÃO PADRÃO</v>
          </cell>
          <cell r="I940" t="str">
            <v>NÃO</v>
          </cell>
          <cell r="J940">
            <v>0</v>
          </cell>
          <cell r="K940">
            <v>0</v>
          </cell>
        </row>
        <row r="941">
          <cell r="A941">
            <v>296120</v>
          </cell>
          <cell r="B941">
            <v>2190</v>
          </cell>
          <cell r="C941">
            <v>296120</v>
          </cell>
          <cell r="D941">
            <v>18524</v>
          </cell>
          <cell r="E941" t="str">
            <v>OXIBUPROCAINA 4MG/ML 10ML</v>
          </cell>
          <cell r="F941" t="str">
            <v>FR 10ML</v>
          </cell>
          <cell r="G941" t="str">
            <v>OFTALMOLÓGICOS</v>
          </cell>
          <cell r="H941" t="str">
            <v>COMPRA REGULAR</v>
          </cell>
          <cell r="I941" t="str">
            <v>NÃO</v>
          </cell>
          <cell r="J941">
            <v>40</v>
          </cell>
          <cell r="K941">
            <v>21.875</v>
          </cell>
        </row>
        <row r="942">
          <cell r="A942" t="str">
            <v>-</v>
          </cell>
          <cell r="B942">
            <v>230</v>
          </cell>
          <cell r="C942" t="str">
            <v>-</v>
          </cell>
          <cell r="D942" t="str">
            <v>-</v>
          </cell>
          <cell r="E942" t="str">
            <v xml:space="preserve">OXICODONA CLORIDRATO LIB CONT 10MG                                                        </v>
          </cell>
          <cell r="F942" t="str">
            <v>CP</v>
          </cell>
          <cell r="G942" t="str">
            <v>NÃO PADRÃO</v>
          </cell>
          <cell r="H942" t="str">
            <v>NÃO PADRÃO</v>
          </cell>
          <cell r="I942" t="str">
            <v>NÃO</v>
          </cell>
          <cell r="J942">
            <v>0</v>
          </cell>
          <cell r="K942">
            <v>0</v>
          </cell>
        </row>
        <row r="943">
          <cell r="A943">
            <v>279493</v>
          </cell>
          <cell r="B943">
            <v>643</v>
          </cell>
          <cell r="C943" t="str">
            <v>279493.4</v>
          </cell>
          <cell r="D943">
            <v>16344</v>
          </cell>
          <cell r="E943" t="str">
            <v xml:space="preserve">OXIDO DE ZINCO + OLEO C/VITAMINA A + VITAMINA D 45 G POMADA                               </v>
          </cell>
          <cell r="F943" t="str">
            <v>BISNAGA 45G</v>
          </cell>
          <cell r="G943" t="str">
            <v>USO GERAL 6</v>
          </cell>
          <cell r="H943" t="str">
            <v>COMPRA REGULAR</v>
          </cell>
          <cell r="I943">
            <v>279493</v>
          </cell>
          <cell r="J943">
            <v>430</v>
          </cell>
          <cell r="K943">
            <v>257.54545454545456</v>
          </cell>
        </row>
        <row r="944">
          <cell r="A944">
            <v>391713</v>
          </cell>
          <cell r="B944">
            <v>1916</v>
          </cell>
          <cell r="C944" t="str">
            <v>-</v>
          </cell>
          <cell r="D944">
            <v>14936</v>
          </cell>
          <cell r="E944" t="str">
            <v>OXIDO NITRICO A 500 PPM( MISTURA 500 PPM NO EM NO2</v>
          </cell>
          <cell r="F944" t="str">
            <v>M3</v>
          </cell>
          <cell r="G944" t="str">
            <v>GASES MEDICINAIS</v>
          </cell>
          <cell r="H944" t="str">
            <v>COMPRA REGULAR</v>
          </cell>
          <cell r="I944" t="str">
            <v>NÃO</v>
          </cell>
          <cell r="J944">
            <v>22</v>
          </cell>
          <cell r="K944">
            <v>4.5</v>
          </cell>
        </row>
        <row r="945">
          <cell r="A945">
            <v>374706</v>
          </cell>
          <cell r="B945">
            <v>1964</v>
          </cell>
          <cell r="C945" t="str">
            <v>-</v>
          </cell>
          <cell r="D945">
            <v>14936</v>
          </cell>
          <cell r="E945" t="str">
            <v>OXIDO NITROSO CIL T 33KG ASPECTO FISICO LIQUIDO FORM QUIM N2O GRAU DE PUREZA TEOR MIN 99,5</v>
          </cell>
          <cell r="F945" t="str">
            <v>KG</v>
          </cell>
          <cell r="G945" t="str">
            <v>GASES MEDICINAIS</v>
          </cell>
          <cell r="H945" t="str">
            <v>COMPRA REGULAR</v>
          </cell>
          <cell r="I945" t="str">
            <v>NÃO</v>
          </cell>
          <cell r="J945">
            <v>1090</v>
          </cell>
          <cell r="K945">
            <v>443.66666666666669</v>
          </cell>
        </row>
        <row r="946">
          <cell r="A946">
            <v>374706</v>
          </cell>
          <cell r="B946">
            <v>1917</v>
          </cell>
          <cell r="C946" t="str">
            <v>-</v>
          </cell>
          <cell r="D946">
            <v>14936</v>
          </cell>
          <cell r="E946" t="str">
            <v>OXIDO NITROSO CILINDRO K 28 KG 98,0% DE GRAU DE PU</v>
          </cell>
          <cell r="F946" t="str">
            <v>KG</v>
          </cell>
          <cell r="G946" t="str">
            <v>GASES MEDICINAIS</v>
          </cell>
          <cell r="H946" t="str">
            <v>COMPRA REGULAR</v>
          </cell>
          <cell r="I946" t="str">
            <v>NÃO</v>
          </cell>
          <cell r="J946">
            <v>1090</v>
          </cell>
          <cell r="K946">
            <v>286.55555555555554</v>
          </cell>
        </row>
        <row r="947">
          <cell r="A947">
            <v>429464</v>
          </cell>
          <cell r="B947">
            <v>1918</v>
          </cell>
          <cell r="C947" t="str">
            <v>-</v>
          </cell>
          <cell r="D947">
            <v>14936</v>
          </cell>
          <cell r="E947" t="str">
            <v>OXIGENIO GASOSO 99,995% DE GRAU DE PUREZA MINIMA C</v>
          </cell>
          <cell r="F947" t="str">
            <v>M3</v>
          </cell>
          <cell r="G947" t="str">
            <v>GASES MEDICINAIS</v>
          </cell>
          <cell r="H947" t="str">
            <v>COMPRA REGULAR</v>
          </cell>
          <cell r="I947" t="str">
            <v>NÃO</v>
          </cell>
          <cell r="J947">
            <v>23</v>
          </cell>
          <cell r="K947">
            <v>0</v>
          </cell>
        </row>
        <row r="948">
          <cell r="A948">
            <v>429464</v>
          </cell>
          <cell r="B948">
            <v>1919</v>
          </cell>
          <cell r="C948" t="str">
            <v>-</v>
          </cell>
          <cell r="D948">
            <v>14936</v>
          </cell>
          <cell r="E948" t="str">
            <v>OXIGENIO LIQUIDO 99,5 DE GRAU DE PUREZA MINIMA INC</v>
          </cell>
          <cell r="F948" t="str">
            <v>M3</v>
          </cell>
          <cell r="G948" t="str">
            <v>GASES MEDICINAIS</v>
          </cell>
          <cell r="H948" t="str">
            <v>COMPRA REGULAR</v>
          </cell>
          <cell r="I948" t="str">
            <v>NÃO</v>
          </cell>
          <cell r="J948">
            <v>31608</v>
          </cell>
          <cell r="K948">
            <v>17882.083333333332</v>
          </cell>
        </row>
        <row r="949">
          <cell r="A949">
            <v>429464</v>
          </cell>
          <cell r="B949">
            <v>1966</v>
          </cell>
          <cell r="C949" t="str">
            <v>-</v>
          </cell>
          <cell r="D949">
            <v>14936</v>
          </cell>
          <cell r="E949" t="str">
            <v>OXIGENIO MEDICINAL CARGA CIL G ASPECTO FISICO INCOLOR FORM  QUIM. O2 GRAU DE PUREZA TEOR M</v>
          </cell>
          <cell r="F949" t="str">
            <v>M3</v>
          </cell>
          <cell r="G949" t="str">
            <v>GASES MEDICINAIS</v>
          </cell>
          <cell r="H949" t="str">
            <v>COMPRA REGULAR</v>
          </cell>
          <cell r="I949" t="str">
            <v>NÃO</v>
          </cell>
          <cell r="J949">
            <v>86</v>
          </cell>
          <cell r="K949">
            <v>10.5</v>
          </cell>
        </row>
        <row r="950">
          <cell r="A950">
            <v>429464</v>
          </cell>
          <cell r="B950">
            <v>1965</v>
          </cell>
          <cell r="C950" t="str">
            <v>-</v>
          </cell>
          <cell r="D950">
            <v>14936</v>
          </cell>
          <cell r="E950" t="str">
            <v>OXIGENIO MEDICINAL CIL PP ASPECTO FISICO INCOLOR FORM QUIM   O2 GRAU DE PUREZA TEOR MIN 99</v>
          </cell>
          <cell r="F950" t="str">
            <v>M3</v>
          </cell>
          <cell r="G950" t="str">
            <v>GASES MEDICINAIS</v>
          </cell>
          <cell r="H950" t="str">
            <v>COMPRA REGULAR</v>
          </cell>
          <cell r="I950" t="str">
            <v>NÃO</v>
          </cell>
          <cell r="J950">
            <v>86</v>
          </cell>
          <cell r="K950">
            <v>25.833333333333332</v>
          </cell>
        </row>
        <row r="951">
          <cell r="A951">
            <v>429464</v>
          </cell>
          <cell r="B951">
            <v>1967</v>
          </cell>
          <cell r="C951" t="str">
            <v>-</v>
          </cell>
          <cell r="D951">
            <v>14936</v>
          </cell>
          <cell r="E951" t="str">
            <v>OXIGENIOO MEDICINAL CARGA CIL INCOLOR FORM QUIM O2 GRAU DE  PUREZA TEOR MIN 99,99 MASSA MO</v>
          </cell>
          <cell r="F951" t="str">
            <v>M3</v>
          </cell>
          <cell r="G951" t="str">
            <v>GASES MEDICINAIS</v>
          </cell>
          <cell r="H951" t="str">
            <v>COMPRA REGULAR</v>
          </cell>
          <cell r="I951" t="str">
            <v>NÃO</v>
          </cell>
          <cell r="J951">
            <v>86</v>
          </cell>
          <cell r="K951">
            <v>2</v>
          </cell>
        </row>
        <row r="952">
          <cell r="A952">
            <v>394804</v>
          </cell>
          <cell r="B952">
            <v>357</v>
          </cell>
          <cell r="C952" t="str">
            <v>394804.1</v>
          </cell>
          <cell r="D952" t="str">
            <v>-</v>
          </cell>
          <cell r="E952" t="str">
            <v xml:space="preserve">PACLITAXEL 100MG                                                                          </v>
          </cell>
          <cell r="F952" t="str">
            <v>FR 16,7ML</v>
          </cell>
          <cell r="G952" t="str">
            <v>ONCOLÓGICO 3**</v>
          </cell>
          <cell r="H952" t="str">
            <v>NÃO PADRÃO</v>
          </cell>
          <cell r="I952" t="str">
            <v>NÃO</v>
          </cell>
          <cell r="J952">
            <v>20</v>
          </cell>
          <cell r="K952">
            <v>50</v>
          </cell>
        </row>
        <row r="953">
          <cell r="A953" t="str">
            <v>-</v>
          </cell>
          <cell r="B953">
            <v>358</v>
          </cell>
          <cell r="C953" t="str">
            <v>394804.2</v>
          </cell>
          <cell r="D953" t="str">
            <v>-</v>
          </cell>
          <cell r="E953" t="str">
            <v xml:space="preserve">PACLITAXEL 30MG/5ML                                                                       </v>
          </cell>
          <cell r="F953" t="str">
            <v>FR 5ML</v>
          </cell>
          <cell r="G953" t="str">
            <v>ONCOLÓGICO 3**</v>
          </cell>
          <cell r="H953" t="str">
            <v>NÃO PADRÃO</v>
          </cell>
          <cell r="I953" t="str">
            <v>NÃO</v>
          </cell>
          <cell r="J953">
            <v>0</v>
          </cell>
          <cell r="K953">
            <v>0</v>
          </cell>
        </row>
        <row r="954">
          <cell r="A954">
            <v>394804</v>
          </cell>
          <cell r="B954">
            <v>1344</v>
          </cell>
          <cell r="C954" t="str">
            <v>394804.3</v>
          </cell>
          <cell r="D954">
            <v>10279</v>
          </cell>
          <cell r="E954" t="str">
            <v>PACLITAXEL 6MG/ML 50ML</v>
          </cell>
          <cell r="F954" t="str">
            <v>F/A</v>
          </cell>
          <cell r="G954" t="str">
            <v>ONCOLÓGICO 3</v>
          </cell>
          <cell r="H954" t="str">
            <v>COMPRA REGULAR</v>
          </cell>
          <cell r="I954" t="str">
            <v>NÃO</v>
          </cell>
          <cell r="J954">
            <v>25</v>
          </cell>
          <cell r="K954">
            <v>28.888888888888889</v>
          </cell>
        </row>
        <row r="955">
          <cell r="A955">
            <v>446772</v>
          </cell>
          <cell r="B955">
            <v>2167</v>
          </cell>
          <cell r="C955">
            <v>446772</v>
          </cell>
          <cell r="D955">
            <v>10719</v>
          </cell>
          <cell r="E955" t="str">
            <v>PALBOCICLIBE 125 MG</v>
          </cell>
          <cell r="F955" t="str">
            <v>CP</v>
          </cell>
          <cell r="G955" t="str">
            <v>SOB DEMANDA - ONCO</v>
          </cell>
          <cell r="H955" t="str">
            <v>SOB DEMANDA</v>
          </cell>
          <cell r="I955" t="str">
            <v>NÃO</v>
          </cell>
          <cell r="J955">
            <v>0</v>
          </cell>
          <cell r="K955">
            <v>285.25</v>
          </cell>
        </row>
        <row r="956">
          <cell r="A956" t="str">
            <v>-</v>
          </cell>
          <cell r="B956">
            <v>1386</v>
          </cell>
          <cell r="C956" t="str">
            <v>-</v>
          </cell>
          <cell r="D956" t="str">
            <v>-</v>
          </cell>
          <cell r="E956" t="str">
            <v xml:space="preserve">PAMIDRONATO DISSODICO 90MG F/A SOLUCAO INJETAVEL                                          </v>
          </cell>
          <cell r="F956" t="str">
            <v>F/A</v>
          </cell>
          <cell r="G956" t="str">
            <v>NÃO PADRÃO</v>
          </cell>
          <cell r="H956" t="str">
            <v>NÃO PADRÃO</v>
          </cell>
          <cell r="I956" t="str">
            <v>NÃO</v>
          </cell>
          <cell r="J956">
            <v>0</v>
          </cell>
          <cell r="K956">
            <v>0</v>
          </cell>
        </row>
        <row r="957">
          <cell r="A957" t="str">
            <v>-</v>
          </cell>
          <cell r="B957">
            <v>644</v>
          </cell>
          <cell r="C957">
            <v>269567</v>
          </cell>
          <cell r="D957" t="str">
            <v>-</v>
          </cell>
          <cell r="E957" t="str">
            <v xml:space="preserve">PANCURONIO BROMETO 2 MG/ML 2 ML                                                           </v>
          </cell>
          <cell r="F957" t="str">
            <v>AMP 2ML</v>
          </cell>
          <cell r="G957" t="str">
            <v>NÃO PADRÃO</v>
          </cell>
          <cell r="H957" t="str">
            <v>NÃO PADRÃO</v>
          </cell>
          <cell r="I957" t="str">
            <v>NÃO</v>
          </cell>
          <cell r="J957">
            <v>0</v>
          </cell>
          <cell r="K957">
            <v>0</v>
          </cell>
        </row>
        <row r="958">
          <cell r="A958">
            <v>352314</v>
          </cell>
          <cell r="B958">
            <v>1421</v>
          </cell>
          <cell r="C958">
            <v>267892</v>
          </cell>
          <cell r="D958">
            <v>10348</v>
          </cell>
          <cell r="E958" t="str">
            <v xml:space="preserve">PANTOPRAZOL 40MG PO LIOFILO INJETAVEL                            </v>
          </cell>
          <cell r="F958" t="str">
            <v>F/A</v>
          </cell>
          <cell r="G958" t="str">
            <v>USO GERAL 6</v>
          </cell>
          <cell r="H958" t="str">
            <v>COMPRA REGULAR</v>
          </cell>
          <cell r="I958" t="str">
            <v>NÃO</v>
          </cell>
          <cell r="J958">
            <v>30</v>
          </cell>
          <cell r="K958">
            <v>145.83333333333334</v>
          </cell>
        </row>
        <row r="959">
          <cell r="A959" t="str">
            <v>-</v>
          </cell>
          <cell r="B959">
            <v>1721</v>
          </cell>
          <cell r="C959" t="str">
            <v>-</v>
          </cell>
          <cell r="D959" t="str">
            <v>-</v>
          </cell>
          <cell r="E959" t="str">
            <v xml:space="preserve">PAPAINA 10% CREME 50G PTE                                                                    </v>
          </cell>
          <cell r="F959" t="str">
            <v xml:space="preserve">BISNAGA 50G </v>
          </cell>
          <cell r="G959" t="str">
            <v>NÃO PADRÃO</v>
          </cell>
          <cell r="H959" t="str">
            <v>NÃO PADRÃO</v>
          </cell>
          <cell r="I959" t="str">
            <v>NÃO</v>
          </cell>
          <cell r="J959">
            <v>0</v>
          </cell>
          <cell r="K959">
            <v>0</v>
          </cell>
        </row>
        <row r="960">
          <cell r="A960" t="str">
            <v>-</v>
          </cell>
          <cell r="B960">
            <v>869</v>
          </cell>
          <cell r="C960">
            <v>270875</v>
          </cell>
          <cell r="D960" t="str">
            <v>-</v>
          </cell>
          <cell r="E960" t="str">
            <v xml:space="preserve">PAPAVERINA 100 MG/2 ML                                                                    </v>
          </cell>
          <cell r="F960" t="str">
            <v>AMP 2ML</v>
          </cell>
          <cell r="G960" t="str">
            <v>NÃO PADRÃO</v>
          </cell>
          <cell r="H960" t="str">
            <v>NÃO PADRÃO</v>
          </cell>
          <cell r="I960" t="str">
            <v>NÃO</v>
          </cell>
          <cell r="J960">
            <v>0</v>
          </cell>
          <cell r="K960">
            <v>0</v>
          </cell>
        </row>
        <row r="961">
          <cell r="A961" t="str">
            <v>-</v>
          </cell>
          <cell r="B961">
            <v>870</v>
          </cell>
          <cell r="C961" t="str">
            <v>-</v>
          </cell>
          <cell r="D961" t="str">
            <v>-</v>
          </cell>
          <cell r="E961" t="str">
            <v xml:space="preserve">PARACETAMOL 100 MG/ML GOTAS                                                               </v>
          </cell>
          <cell r="F961" t="str">
            <v>FR</v>
          </cell>
          <cell r="G961" t="str">
            <v>NÃO PADRÃO</v>
          </cell>
          <cell r="H961" t="str">
            <v>NÃO PADRÃO</v>
          </cell>
          <cell r="I961" t="str">
            <v>NÃO</v>
          </cell>
          <cell r="J961">
            <v>0</v>
          </cell>
          <cell r="K961">
            <v>0</v>
          </cell>
        </row>
        <row r="962">
          <cell r="A962">
            <v>267779</v>
          </cell>
          <cell r="B962">
            <v>646</v>
          </cell>
          <cell r="C962">
            <v>267779</v>
          </cell>
          <cell r="D962">
            <v>10422</v>
          </cell>
          <cell r="E962" t="str">
            <v xml:space="preserve">PARACETAMOL 750 MG                                                                        </v>
          </cell>
          <cell r="F962" t="str">
            <v>CP</v>
          </cell>
          <cell r="G962" t="str">
            <v>USO GERAL 6</v>
          </cell>
          <cell r="H962" t="str">
            <v>COMPRA REGULAR</v>
          </cell>
          <cell r="I962" t="str">
            <v>NÃO</v>
          </cell>
          <cell r="J962">
            <v>2200</v>
          </cell>
          <cell r="K962">
            <v>2112</v>
          </cell>
        </row>
        <row r="963">
          <cell r="A963" t="str">
            <v>-</v>
          </cell>
          <cell r="B963">
            <v>2101</v>
          </cell>
          <cell r="C963" t="str">
            <v>472785.1</v>
          </cell>
          <cell r="D963" t="str">
            <v>-</v>
          </cell>
          <cell r="E963" t="str">
            <v>PARACETAMOL INJET 100ML 10MG/ML</v>
          </cell>
          <cell r="F963" t="str">
            <v>BOLSA 100ML</v>
          </cell>
          <cell r="G963" t="str">
            <v>NÃO PADRÃO</v>
          </cell>
          <cell r="H963" t="str">
            <v>NÃO PADRÃO</v>
          </cell>
          <cell r="I963" t="str">
            <v>NÃO</v>
          </cell>
          <cell r="J963">
            <v>0</v>
          </cell>
          <cell r="K963">
            <v>0</v>
          </cell>
        </row>
        <row r="964">
          <cell r="A964" t="str">
            <v>-</v>
          </cell>
          <cell r="B964">
            <v>2109</v>
          </cell>
          <cell r="C964" t="str">
            <v>472785.2</v>
          </cell>
          <cell r="D964" t="str">
            <v>-</v>
          </cell>
          <cell r="E964" t="str">
            <v>PARACETAMOL INJET 50ML 10MG/ML</v>
          </cell>
          <cell r="F964" t="str">
            <v>BOLSA 50ML</v>
          </cell>
          <cell r="G964" t="str">
            <v>NÃO PADRÃO</v>
          </cell>
          <cell r="H964" t="str">
            <v>NÃO PADRÃO</v>
          </cell>
          <cell r="I964" t="str">
            <v>NÃO</v>
          </cell>
          <cell r="J964">
            <v>0</v>
          </cell>
          <cell r="K964">
            <v>0</v>
          </cell>
        </row>
        <row r="965">
          <cell r="A965">
            <v>267777</v>
          </cell>
          <cell r="B965">
            <v>647</v>
          </cell>
          <cell r="C965" t="str">
            <v>267777.2</v>
          </cell>
          <cell r="D965">
            <v>10422</v>
          </cell>
          <cell r="E965" t="str">
            <v xml:space="preserve">PARACETAMOL SOLUCAO ORAL 200 MG/ML 15 ML                                                  </v>
          </cell>
          <cell r="F965" t="str">
            <v>FR 15ML</v>
          </cell>
          <cell r="G965" t="str">
            <v>USO GERAL 6</v>
          </cell>
          <cell r="H965" t="str">
            <v>COMPRA REGULAR</v>
          </cell>
          <cell r="I965">
            <v>267777</v>
          </cell>
          <cell r="J965">
            <v>120</v>
          </cell>
          <cell r="K965">
            <v>60.272727272727273</v>
          </cell>
        </row>
        <row r="966">
          <cell r="A966">
            <v>267777</v>
          </cell>
          <cell r="B966">
            <v>2111</v>
          </cell>
          <cell r="C966" t="str">
            <v>267777.3</v>
          </cell>
          <cell r="D966" t="str">
            <v>-</v>
          </cell>
          <cell r="E966" t="str">
            <v>PARACETAMOL SOLUÇÃO ORAL 200MG / ML 10ML</v>
          </cell>
          <cell r="F966" t="str">
            <v>FR 10ML</v>
          </cell>
          <cell r="G966" t="str">
            <v>USO GERAL 6**</v>
          </cell>
          <cell r="H966" t="str">
            <v>NÃO PADRÃO</v>
          </cell>
          <cell r="I966">
            <v>267777</v>
          </cell>
          <cell r="J966">
            <v>0</v>
          </cell>
          <cell r="K966">
            <v>0</v>
          </cell>
        </row>
        <row r="967">
          <cell r="A967">
            <v>273939</v>
          </cell>
          <cell r="B967">
            <v>648</v>
          </cell>
          <cell r="C967">
            <v>273939</v>
          </cell>
          <cell r="D967">
            <v>17452</v>
          </cell>
          <cell r="E967" t="str">
            <v xml:space="preserve">PARECOXIBE IM/IV 40 MG                                                                    </v>
          </cell>
          <cell r="F967" t="str">
            <v>F/A</v>
          </cell>
          <cell r="G967" t="str">
            <v>USO GERAL 6</v>
          </cell>
          <cell r="H967" t="str">
            <v>COMPRA REGULAR</v>
          </cell>
          <cell r="I967" t="str">
            <v>NÃO</v>
          </cell>
          <cell r="J967">
            <v>100</v>
          </cell>
          <cell r="K967">
            <v>84</v>
          </cell>
        </row>
        <row r="968">
          <cell r="A968" t="str">
            <v>-</v>
          </cell>
          <cell r="B968">
            <v>1093</v>
          </cell>
          <cell r="C968" t="str">
            <v>-</v>
          </cell>
          <cell r="D968" t="str">
            <v>-</v>
          </cell>
          <cell r="E968" t="str">
            <v xml:space="preserve">PAROXETINA 20 MG                                                                          </v>
          </cell>
          <cell r="F968" t="str">
            <v>CP</v>
          </cell>
          <cell r="G968" t="str">
            <v>NÃO PADRÃO</v>
          </cell>
          <cell r="H968" t="str">
            <v>NÃO PADRÃO</v>
          </cell>
          <cell r="I968" t="str">
            <v>NÃO</v>
          </cell>
          <cell r="J968">
            <v>0</v>
          </cell>
          <cell r="K968">
            <v>0</v>
          </cell>
        </row>
        <row r="969">
          <cell r="B969">
            <v>1864</v>
          </cell>
          <cell r="C969">
            <v>399997</v>
          </cell>
          <cell r="E969" t="str">
            <v xml:space="preserve">PAZOPANIBE 200 MG COMPRIMIDO                                                              </v>
          </cell>
          <cell r="F969" t="str">
            <v>CP</v>
          </cell>
          <cell r="G969" t="str">
            <v>ONCOLÓGICO 3**</v>
          </cell>
          <cell r="H969" t="str">
            <v>NÃO PADRÃO</v>
          </cell>
          <cell r="I969" t="str">
            <v>NÃO</v>
          </cell>
          <cell r="J969">
            <v>0</v>
          </cell>
          <cell r="K969">
            <v>480</v>
          </cell>
        </row>
        <row r="970">
          <cell r="A970">
            <v>399996</v>
          </cell>
          <cell r="B970">
            <v>1767</v>
          </cell>
          <cell r="C970">
            <v>399996</v>
          </cell>
          <cell r="D970">
            <v>15383</v>
          </cell>
          <cell r="E970" t="str">
            <v xml:space="preserve">PAZOPANIBE 400 MG COMPRIMIDO                                                              </v>
          </cell>
          <cell r="F970" t="str">
            <v>CP</v>
          </cell>
          <cell r="G970" t="str">
            <v>ONCOLÓGICO 3</v>
          </cell>
          <cell r="H970" t="str">
            <v>COMPRA REGULAR</v>
          </cell>
          <cell r="I970" t="str">
            <v>NÃO</v>
          </cell>
          <cell r="J970">
            <v>180</v>
          </cell>
          <cell r="K970">
            <v>675</v>
          </cell>
        </row>
        <row r="971">
          <cell r="A971">
            <v>443435</v>
          </cell>
          <cell r="B971">
            <v>1980</v>
          </cell>
          <cell r="C971">
            <v>443435</v>
          </cell>
          <cell r="D971">
            <v>2150</v>
          </cell>
          <cell r="E971" t="str">
            <v>PEGASPARGASE 750 U/ML 5ML</v>
          </cell>
          <cell r="F971" t="str">
            <v>F/A</v>
          </cell>
          <cell r="G971" t="str">
            <v>ONCOLÓGICO 3</v>
          </cell>
          <cell r="H971" t="str">
            <v>COMPRA REGULAR</v>
          </cell>
          <cell r="I971" t="str">
            <v>NÃO</v>
          </cell>
          <cell r="J971">
            <v>8</v>
          </cell>
          <cell r="K971">
            <v>4</v>
          </cell>
        </row>
        <row r="972">
          <cell r="A972">
            <v>405216</v>
          </cell>
          <cell r="B972">
            <v>1509</v>
          </cell>
          <cell r="C972">
            <v>405216</v>
          </cell>
          <cell r="D972">
            <v>18993</v>
          </cell>
          <cell r="E972" t="str">
            <v xml:space="preserve">PEMETREXEDE - 100MG                                                                       </v>
          </cell>
          <cell r="F972" t="str">
            <v>F/A</v>
          </cell>
          <cell r="G972" t="str">
            <v>SOB DEMANDA - ONCO</v>
          </cell>
          <cell r="H972" t="str">
            <v>SOB DEMANDA</v>
          </cell>
          <cell r="I972" t="str">
            <v>NÃO</v>
          </cell>
          <cell r="J972">
            <v>0</v>
          </cell>
          <cell r="K972">
            <v>0</v>
          </cell>
        </row>
        <row r="973">
          <cell r="A973">
            <v>331938</v>
          </cell>
          <cell r="B973">
            <v>359</v>
          </cell>
          <cell r="C973">
            <v>331938</v>
          </cell>
          <cell r="D973">
            <v>18993</v>
          </cell>
          <cell r="E973" t="str">
            <v>PEMETREXEDE 500MG</v>
          </cell>
          <cell r="F973" t="str">
            <v>F/A</v>
          </cell>
          <cell r="G973" t="str">
            <v>SOB DEMANDA - ONCO</v>
          </cell>
          <cell r="H973" t="str">
            <v>SOB DEMANDA</v>
          </cell>
          <cell r="I973" t="str">
            <v>NÃO</v>
          </cell>
          <cell r="J973">
            <v>0</v>
          </cell>
          <cell r="K973">
            <v>8.5</v>
          </cell>
        </row>
        <row r="974">
          <cell r="A974" t="str">
            <v>-</v>
          </cell>
          <cell r="B974">
            <v>1481</v>
          </cell>
          <cell r="C974" t="str">
            <v>-</v>
          </cell>
          <cell r="D974" t="str">
            <v>-</v>
          </cell>
          <cell r="E974" t="str">
            <v>PENICILINA BENZATINA POTASSICA 1.000.000UI F/A</v>
          </cell>
          <cell r="F974" t="str">
            <v>F/A</v>
          </cell>
          <cell r="G974" t="str">
            <v>NÃO PADRÃO</v>
          </cell>
          <cell r="H974" t="str">
            <v>NÃO PADRÃO</v>
          </cell>
          <cell r="I974" t="str">
            <v>NÃO</v>
          </cell>
          <cell r="J974">
            <v>0</v>
          </cell>
          <cell r="K974">
            <v>0</v>
          </cell>
        </row>
        <row r="975">
          <cell r="A975" t="str">
            <v>-</v>
          </cell>
          <cell r="B975">
            <v>1054</v>
          </cell>
          <cell r="C975" t="str">
            <v>-</v>
          </cell>
          <cell r="D975" t="str">
            <v>-</v>
          </cell>
          <cell r="E975" t="str">
            <v xml:space="preserve">PENICILINA CRITALINA 1.000.000UI                                                          </v>
          </cell>
          <cell r="F975" t="str">
            <v>F/A</v>
          </cell>
          <cell r="G975" t="str">
            <v>NÃO PADRÃO</v>
          </cell>
          <cell r="H975" t="str">
            <v>NÃO PADRÃO</v>
          </cell>
          <cell r="I975" t="str">
            <v>NÃO</v>
          </cell>
          <cell r="J975">
            <v>0</v>
          </cell>
          <cell r="K975">
            <v>0</v>
          </cell>
        </row>
        <row r="976">
          <cell r="A976">
            <v>270612</v>
          </cell>
          <cell r="B976">
            <v>68</v>
          </cell>
          <cell r="C976">
            <v>270612</v>
          </cell>
          <cell r="D976">
            <v>365</v>
          </cell>
          <cell r="E976" t="str">
            <v xml:space="preserve">PENICILINA G BENZATINA 1200000UI                                                          </v>
          </cell>
          <cell r="F976" t="str">
            <v>F/A</v>
          </cell>
          <cell r="G976" t="str">
            <v>ANTIMICROBIANOS 4</v>
          </cell>
          <cell r="H976" t="str">
            <v>COMPRA REGULAR</v>
          </cell>
          <cell r="I976">
            <v>270612</v>
          </cell>
          <cell r="J976">
            <v>50</v>
          </cell>
          <cell r="K976">
            <v>100</v>
          </cell>
        </row>
        <row r="977">
          <cell r="A977" t="str">
            <v>-</v>
          </cell>
          <cell r="B977">
            <v>69</v>
          </cell>
          <cell r="C977" t="str">
            <v>-</v>
          </cell>
          <cell r="D977" t="str">
            <v>-</v>
          </cell>
          <cell r="E977" t="str">
            <v xml:space="preserve">PENICILINA G BENZATINA 600000UI                                                           </v>
          </cell>
          <cell r="F977" t="str">
            <v>F/A</v>
          </cell>
          <cell r="G977" t="str">
            <v>NÃO PADRÃO</v>
          </cell>
          <cell r="H977" t="str">
            <v>NÃO PADRÃO</v>
          </cell>
          <cell r="I977" t="str">
            <v>NÃO</v>
          </cell>
          <cell r="J977">
            <v>0</v>
          </cell>
          <cell r="K977">
            <v>0</v>
          </cell>
        </row>
        <row r="978">
          <cell r="A978" t="str">
            <v>-</v>
          </cell>
          <cell r="B978">
            <v>19</v>
          </cell>
          <cell r="C978" t="str">
            <v>-</v>
          </cell>
          <cell r="D978" t="str">
            <v>-</v>
          </cell>
          <cell r="E978" t="str">
            <v xml:space="preserve">PENICILINA G CRISTALINA 5000000UI                                                         </v>
          </cell>
          <cell r="F978" t="str">
            <v>F/A</v>
          </cell>
          <cell r="G978" t="str">
            <v>NÃO PADRÃO</v>
          </cell>
          <cell r="H978" t="str">
            <v>NÃO PADRÃO</v>
          </cell>
          <cell r="I978" t="str">
            <v>NÃO</v>
          </cell>
          <cell r="J978">
            <v>0</v>
          </cell>
          <cell r="K978">
            <v>0</v>
          </cell>
        </row>
        <row r="979">
          <cell r="A979" t="str">
            <v>-</v>
          </cell>
          <cell r="B979">
            <v>873</v>
          </cell>
          <cell r="C979">
            <v>270614</v>
          </cell>
          <cell r="D979" t="str">
            <v>-</v>
          </cell>
          <cell r="E979" t="str">
            <v xml:space="preserve">PENICILINA G POTASSICA 300.000UI + 100.000UI                                              </v>
          </cell>
          <cell r="F979" t="str">
            <v>F/A</v>
          </cell>
          <cell r="G979" t="str">
            <v>NÃO PADRÃO</v>
          </cell>
          <cell r="H979" t="str">
            <v>NÃO PADRÃO</v>
          </cell>
          <cell r="I979" t="str">
            <v>NÃO</v>
          </cell>
          <cell r="J979">
            <v>0</v>
          </cell>
          <cell r="K979">
            <v>0</v>
          </cell>
        </row>
        <row r="980">
          <cell r="A980">
            <v>270616</v>
          </cell>
          <cell r="B980">
            <v>903</v>
          </cell>
          <cell r="C980">
            <v>270616</v>
          </cell>
          <cell r="D980">
            <v>365</v>
          </cell>
          <cell r="E980" t="str">
            <v xml:space="preserve">PENICILINA G POTASSICA 5.000.000UI INJET                                                  </v>
          </cell>
          <cell r="F980" t="str">
            <v>F/A</v>
          </cell>
          <cell r="G980" t="str">
            <v>ANTIMICROBIANOS 4</v>
          </cell>
          <cell r="H980" t="str">
            <v>COMPRA REGULAR</v>
          </cell>
          <cell r="I980">
            <v>270616</v>
          </cell>
          <cell r="J980">
            <v>60</v>
          </cell>
          <cell r="K980">
            <v>50</v>
          </cell>
        </row>
        <row r="981">
          <cell r="A981">
            <v>268159</v>
          </cell>
          <cell r="B981">
            <v>650</v>
          </cell>
          <cell r="C981">
            <v>268159</v>
          </cell>
          <cell r="D981">
            <v>10633</v>
          </cell>
          <cell r="E981" t="str">
            <v xml:space="preserve">PENTOXIFILINA 400 MG                                                                      </v>
          </cell>
          <cell r="F981" t="str">
            <v>CP</v>
          </cell>
          <cell r="G981" t="str">
            <v>USO GERAL 6</v>
          </cell>
          <cell r="H981" t="str">
            <v>COMPRA REGULAR</v>
          </cell>
          <cell r="I981" t="str">
            <v>NÃO</v>
          </cell>
          <cell r="J981">
            <v>50</v>
          </cell>
          <cell r="K981">
            <v>0</v>
          </cell>
        </row>
        <row r="982">
          <cell r="A982">
            <v>304279</v>
          </cell>
          <cell r="B982">
            <v>274</v>
          </cell>
          <cell r="C982">
            <v>304279</v>
          </cell>
          <cell r="D982">
            <v>18649</v>
          </cell>
          <cell r="E982" t="str">
            <v xml:space="preserve">PERFLUROCTANO 5ML                                                                         </v>
          </cell>
          <cell r="F982" t="str">
            <v>FR 5ML</v>
          </cell>
          <cell r="G982" t="str">
            <v>OFTALMOLÓGICOS</v>
          </cell>
          <cell r="H982" t="str">
            <v>ESTOQUE MÍNIMO</v>
          </cell>
          <cell r="I982" t="str">
            <v>NÃO</v>
          </cell>
          <cell r="J982">
            <v>0</v>
          </cell>
          <cell r="K982">
            <v>1</v>
          </cell>
        </row>
        <row r="983">
          <cell r="A983" t="str">
            <v>-</v>
          </cell>
          <cell r="B983">
            <v>233</v>
          </cell>
          <cell r="C983" t="str">
            <v>-</v>
          </cell>
          <cell r="D983" t="str">
            <v>-</v>
          </cell>
          <cell r="E983" t="str">
            <v xml:space="preserve">PERICIAZINA 40MG/ML 20ML SOL ORAL                                                         </v>
          </cell>
          <cell r="F983" t="str">
            <v>FR 20ML</v>
          </cell>
          <cell r="G983" t="str">
            <v>NÃO PADRÃO</v>
          </cell>
          <cell r="H983" t="str">
            <v>NÃO PADRÃO</v>
          </cell>
          <cell r="I983" t="str">
            <v>NÃO</v>
          </cell>
          <cell r="J983">
            <v>0</v>
          </cell>
          <cell r="K983">
            <v>0</v>
          </cell>
        </row>
        <row r="984">
          <cell r="A984" t="str">
            <v>-</v>
          </cell>
          <cell r="B984">
            <v>234</v>
          </cell>
          <cell r="C984" t="str">
            <v>-</v>
          </cell>
          <cell r="D984" t="str">
            <v>-</v>
          </cell>
          <cell r="E984" t="str">
            <v xml:space="preserve">PERICIAZINA PED 10MG/ML 20ML SOL ORAL                                                     </v>
          </cell>
          <cell r="F984" t="str">
            <v>FR 20ML</v>
          </cell>
          <cell r="G984" t="str">
            <v>NÃO PADRÃO</v>
          </cell>
          <cell r="H984" t="str">
            <v>NÃO PADRÃO</v>
          </cell>
          <cell r="I984" t="str">
            <v>NÃO</v>
          </cell>
          <cell r="J984">
            <v>0</v>
          </cell>
          <cell r="K984">
            <v>0</v>
          </cell>
        </row>
        <row r="985">
          <cell r="A985">
            <v>363597</v>
          </cell>
          <cell r="B985">
            <v>2091</v>
          </cell>
          <cell r="C985" t="str">
            <v>363597.1</v>
          </cell>
          <cell r="D985">
            <v>10676</v>
          </cell>
          <cell r="E985" t="str">
            <v xml:space="preserve">PERMETRINA 50MG/ML    </v>
          </cell>
          <cell r="F985" t="str">
            <v>FR 100ML</v>
          </cell>
          <cell r="G985" t="str">
            <v>USO GERAL 6</v>
          </cell>
          <cell r="H985" t="str">
            <v>COMPRA REGULAR</v>
          </cell>
          <cell r="I985">
            <v>363597</v>
          </cell>
          <cell r="J985">
            <v>0</v>
          </cell>
          <cell r="K985">
            <v>0</v>
          </cell>
        </row>
        <row r="986">
          <cell r="A986">
            <v>277319</v>
          </cell>
          <cell r="B986">
            <v>1411</v>
          </cell>
          <cell r="C986" t="str">
            <v>277319.1</v>
          </cell>
          <cell r="D986">
            <v>460</v>
          </cell>
          <cell r="E986" t="str">
            <v xml:space="preserve">PEROXIDO DE HIDROGENIO 10 VOLUMES 100ML                                                   </v>
          </cell>
          <cell r="F986" t="str">
            <v>FR 100ML</v>
          </cell>
          <cell r="G986" t="str">
            <v>SANEANTES E QUÍMICOS</v>
          </cell>
          <cell r="H986" t="str">
            <v>NÃO PADRÃO</v>
          </cell>
          <cell r="I986" t="str">
            <v>NÃO</v>
          </cell>
          <cell r="J986">
            <v>0</v>
          </cell>
          <cell r="K986">
            <v>65.5</v>
          </cell>
        </row>
        <row r="987">
          <cell r="A987">
            <v>277319</v>
          </cell>
          <cell r="B987">
            <v>127</v>
          </cell>
          <cell r="C987">
            <v>277319</v>
          </cell>
          <cell r="D987">
            <v>460</v>
          </cell>
          <cell r="E987" t="str">
            <v xml:space="preserve">PEROXIDO DE HIDROGENIO 10V 1000ML                                                         </v>
          </cell>
          <cell r="F987" t="str">
            <v>FR 1000ML</v>
          </cell>
          <cell r="G987" t="str">
            <v>SANEANTES E QUÍMICOS</v>
          </cell>
          <cell r="H987" t="str">
            <v>ESTOQUE MÍNIMO</v>
          </cell>
          <cell r="I987" t="str">
            <v>NÃO</v>
          </cell>
          <cell r="J987">
            <v>0</v>
          </cell>
          <cell r="K987">
            <v>6.8</v>
          </cell>
        </row>
        <row r="988">
          <cell r="A988">
            <v>427532</v>
          </cell>
          <cell r="B988">
            <v>2051</v>
          </cell>
          <cell r="C988">
            <v>427532</v>
          </cell>
          <cell r="D988" t="str">
            <v>-</v>
          </cell>
          <cell r="E988" t="str">
            <v xml:space="preserve">PERTUZUMABE 420MG/14ML AMPOLA      </v>
          </cell>
          <cell r="F988" t="str">
            <v>F/A</v>
          </cell>
          <cell r="G988" t="str">
            <v>ONCO</v>
          </cell>
          <cell r="H988" t="str">
            <v>REPASSE SES</v>
          </cell>
          <cell r="I988" t="str">
            <v>NÃO</v>
          </cell>
          <cell r="J988">
            <v>0</v>
          </cell>
          <cell r="K988">
            <v>17.916666666666668</v>
          </cell>
        </row>
        <row r="989">
          <cell r="A989">
            <v>272329</v>
          </cell>
          <cell r="B989">
            <v>235</v>
          </cell>
          <cell r="C989">
            <v>272329</v>
          </cell>
          <cell r="D989">
            <v>5226</v>
          </cell>
          <cell r="E989" t="str">
            <v xml:space="preserve">PETIDINA CLORIDRATO 50MG/ML 2ML                                                           </v>
          </cell>
          <cell r="F989" t="str">
            <v>AMP 2ML</v>
          </cell>
          <cell r="G989" t="str">
            <v>CONTROLADOS 3</v>
          </cell>
          <cell r="H989" t="str">
            <v>COMPRA REGULAR</v>
          </cell>
          <cell r="I989">
            <v>272329</v>
          </cell>
          <cell r="J989">
            <v>100</v>
          </cell>
          <cell r="K989">
            <v>0</v>
          </cell>
        </row>
        <row r="990">
          <cell r="A990">
            <v>271353</v>
          </cell>
          <cell r="B990">
            <v>1006</v>
          </cell>
          <cell r="C990" t="str">
            <v>271353.1</v>
          </cell>
          <cell r="D990">
            <v>10711</v>
          </cell>
          <cell r="E990" t="str">
            <v xml:space="preserve">PILOCARPINA 2% 10ML COLIRIO                                                               </v>
          </cell>
          <cell r="F990" t="str">
            <v>FR 10ML</v>
          </cell>
          <cell r="G990" t="str">
            <v>OFTALMOLÓGICOS</v>
          </cell>
          <cell r="H990" t="str">
            <v>COMPRA REGULAR</v>
          </cell>
          <cell r="I990" t="str">
            <v>NÃO</v>
          </cell>
          <cell r="J990">
            <v>0</v>
          </cell>
          <cell r="K990">
            <v>0</v>
          </cell>
        </row>
        <row r="991">
          <cell r="A991">
            <v>271353</v>
          </cell>
          <cell r="B991">
            <v>275</v>
          </cell>
          <cell r="C991" t="str">
            <v>271353.2</v>
          </cell>
          <cell r="D991">
            <v>10711</v>
          </cell>
          <cell r="E991" t="str">
            <v xml:space="preserve">PILOCARPINA SOL OFT 2% 5ML                                                                </v>
          </cell>
          <cell r="F991" t="str">
            <v>FR 5ML</v>
          </cell>
          <cell r="G991" t="str">
            <v>OFTALMOLÓGICOS**</v>
          </cell>
          <cell r="H991" t="str">
            <v>NÃO PADRÃO</v>
          </cell>
          <cell r="I991" t="str">
            <v>NÃO</v>
          </cell>
          <cell r="J991">
            <v>4</v>
          </cell>
          <cell r="K991">
            <v>18.75</v>
          </cell>
        </row>
        <row r="992">
          <cell r="A992">
            <v>271725</v>
          </cell>
          <cell r="B992">
            <v>72</v>
          </cell>
          <cell r="C992">
            <v>271725</v>
          </cell>
          <cell r="D992">
            <v>10753</v>
          </cell>
          <cell r="E992" t="str">
            <v xml:space="preserve">PIPERACILINA SODICA + TAZOBACTAM SODICA 4G + 500MG                                        </v>
          </cell>
          <cell r="F992" t="str">
            <v>F/A</v>
          </cell>
          <cell r="G992" t="str">
            <v>ANTIMICROBIANOS 4</v>
          </cell>
          <cell r="H992" t="str">
            <v>COMPRA REGULAR</v>
          </cell>
          <cell r="I992">
            <v>271725</v>
          </cell>
          <cell r="J992">
            <v>1400</v>
          </cell>
          <cell r="K992">
            <v>1216.6666666666667</v>
          </cell>
        </row>
        <row r="993">
          <cell r="A993" t="str">
            <v>-</v>
          </cell>
          <cell r="B993">
            <v>798</v>
          </cell>
          <cell r="C993" t="str">
            <v>-</v>
          </cell>
          <cell r="D993" t="str">
            <v>-</v>
          </cell>
          <cell r="E993" t="str">
            <v xml:space="preserve">PIRAZIDAMIDA 30 MG/ML XAROPE                                                              </v>
          </cell>
          <cell r="F993" t="str">
            <v>FR</v>
          </cell>
          <cell r="G993" t="str">
            <v>TUBERCULOSE</v>
          </cell>
          <cell r="H993" t="str">
            <v>REPASSE SES</v>
          </cell>
          <cell r="I993" t="str">
            <v>NÃO</v>
          </cell>
          <cell r="J993">
            <v>0</v>
          </cell>
          <cell r="K993">
            <v>0</v>
          </cell>
        </row>
        <row r="994">
          <cell r="A994" t="str">
            <v>-</v>
          </cell>
          <cell r="B994">
            <v>758</v>
          </cell>
          <cell r="C994" t="str">
            <v>-</v>
          </cell>
          <cell r="D994" t="str">
            <v>-</v>
          </cell>
          <cell r="E994" t="str">
            <v xml:space="preserve">PIRAZINAMIDA 500MG                                                                        </v>
          </cell>
          <cell r="F994" t="str">
            <v>CP</v>
          </cell>
          <cell r="G994" t="str">
            <v>NÃO PADRÃO</v>
          </cell>
          <cell r="H994" t="str">
            <v>NÃO PADRÃO</v>
          </cell>
          <cell r="I994" t="str">
            <v>NÃO</v>
          </cell>
          <cell r="J994">
            <v>0</v>
          </cell>
          <cell r="K994">
            <v>30</v>
          </cell>
        </row>
        <row r="995">
          <cell r="A995" t="str">
            <v>-</v>
          </cell>
          <cell r="B995">
            <v>949</v>
          </cell>
          <cell r="C995" t="str">
            <v>-</v>
          </cell>
          <cell r="D995" t="str">
            <v>-</v>
          </cell>
          <cell r="E995" t="str">
            <v xml:space="preserve">PIRIDOSTIGMINA 60MG                                                                       </v>
          </cell>
          <cell r="F995" t="str">
            <v>CP</v>
          </cell>
          <cell r="G995" t="str">
            <v>NÃO PADRÃO</v>
          </cell>
          <cell r="H995" t="str">
            <v>NÃO PADRÃO</v>
          </cell>
          <cell r="I995" t="str">
            <v>NÃO</v>
          </cell>
          <cell r="J995">
            <v>0</v>
          </cell>
          <cell r="K995">
            <v>0</v>
          </cell>
        </row>
        <row r="996">
          <cell r="A996" t="str">
            <v>-</v>
          </cell>
          <cell r="B996">
            <v>1736</v>
          </cell>
          <cell r="C996" t="str">
            <v>-</v>
          </cell>
          <cell r="D996" t="str">
            <v>-</v>
          </cell>
          <cell r="E996" t="str">
            <v xml:space="preserve">PIRIDOXINA 100MG CAPSULA                                                                  </v>
          </cell>
          <cell r="F996" t="str">
            <v>CP</v>
          </cell>
          <cell r="G996" t="str">
            <v>NÃO PADRÃO</v>
          </cell>
          <cell r="H996" t="str">
            <v>NÃO PADRÃO</v>
          </cell>
          <cell r="I996" t="str">
            <v>NÃO</v>
          </cell>
          <cell r="J996">
            <v>0</v>
          </cell>
          <cell r="K996">
            <v>0</v>
          </cell>
        </row>
        <row r="997">
          <cell r="A997" t="str">
            <v>-</v>
          </cell>
          <cell r="B997">
            <v>1160</v>
          </cell>
          <cell r="C997" t="str">
            <v>-</v>
          </cell>
          <cell r="D997" t="str">
            <v>-</v>
          </cell>
          <cell r="E997" t="str">
            <v xml:space="preserve">PIRIDOXINA 40 MG (VITAMINA B-6)                   </v>
          </cell>
          <cell r="F997" t="str">
            <v>CP</v>
          </cell>
          <cell r="G997" t="str">
            <v>NÃO PADRÃO</v>
          </cell>
          <cell r="H997" t="str">
            <v>NÃO PADRÃO</v>
          </cell>
          <cell r="I997" t="str">
            <v>NÃO</v>
          </cell>
          <cell r="J997">
            <v>0</v>
          </cell>
          <cell r="K997">
            <v>210</v>
          </cell>
        </row>
        <row r="998">
          <cell r="A998">
            <v>268158</v>
          </cell>
          <cell r="B998">
            <v>652</v>
          </cell>
          <cell r="C998">
            <v>268158</v>
          </cell>
          <cell r="D998">
            <v>10768</v>
          </cell>
          <cell r="E998" t="str">
            <v>PIRIMETAMINA, 25MG</v>
          </cell>
          <cell r="F998" t="str">
            <v>CP</v>
          </cell>
          <cell r="G998" t="str">
            <v>USO GERAL 6</v>
          </cell>
          <cell r="H998" t="str">
            <v>COMPRA REGULAR</v>
          </cell>
          <cell r="I998">
            <v>268158</v>
          </cell>
          <cell r="J998">
            <v>30</v>
          </cell>
          <cell r="K998">
            <v>105</v>
          </cell>
        </row>
        <row r="999">
          <cell r="A999">
            <v>343632</v>
          </cell>
          <cell r="B999">
            <v>1971</v>
          </cell>
          <cell r="C999">
            <v>343632</v>
          </cell>
          <cell r="D999">
            <v>19113</v>
          </cell>
          <cell r="E999" t="str">
            <v>POLIDOCANOL 10MG/ML (1%) - 2ML AMPOLA</v>
          </cell>
          <cell r="F999" t="str">
            <v>AMP 2ML</v>
          </cell>
          <cell r="G999" t="str">
            <v>USO GERAL 7</v>
          </cell>
          <cell r="H999" t="str">
            <v>COMPRA REGULAR</v>
          </cell>
          <cell r="I999" t="str">
            <v>NÃO</v>
          </cell>
          <cell r="J999">
            <v>20</v>
          </cell>
          <cell r="K999">
            <v>20</v>
          </cell>
        </row>
        <row r="1000">
          <cell r="A1000">
            <v>473230</v>
          </cell>
          <cell r="B1000">
            <v>2110</v>
          </cell>
          <cell r="C1000" t="str">
            <v>473230.1</v>
          </cell>
          <cell r="D1000">
            <v>19113</v>
          </cell>
          <cell r="E1000" t="str">
            <v>POLIDOCANOL 20MG/ML (2%) - 2ML AMPOLA</v>
          </cell>
          <cell r="F1000" t="str">
            <v>AMP 2ML</v>
          </cell>
          <cell r="G1000" t="str">
            <v>USO GERAL 7</v>
          </cell>
          <cell r="H1000" t="str">
            <v>COMPRA REGULAR</v>
          </cell>
          <cell r="I1000" t="str">
            <v>NÃO</v>
          </cell>
          <cell r="J1000">
            <v>20</v>
          </cell>
          <cell r="K1000">
            <v>20</v>
          </cell>
        </row>
        <row r="1001">
          <cell r="A1001">
            <v>343633</v>
          </cell>
          <cell r="B1001">
            <v>1945</v>
          </cell>
          <cell r="C1001">
            <v>343633</v>
          </cell>
          <cell r="D1001">
            <v>19113</v>
          </cell>
          <cell r="E1001" t="str">
            <v>POLIDOCANOL 30MG/ML (3%) - 2ML AMPOLA</v>
          </cell>
          <cell r="F1001" t="str">
            <v>AMP 2ML</v>
          </cell>
          <cell r="G1001" t="str">
            <v>USO GERAL 7</v>
          </cell>
          <cell r="H1001" t="str">
            <v>COMPRA REGULAR</v>
          </cell>
          <cell r="I1001" t="str">
            <v>NÃO</v>
          </cell>
          <cell r="J1001">
            <v>20</v>
          </cell>
          <cell r="K1001">
            <v>23.75</v>
          </cell>
        </row>
        <row r="1002">
          <cell r="A1002">
            <v>343631</v>
          </cell>
          <cell r="B1002">
            <v>1970</v>
          </cell>
          <cell r="C1002" t="str">
            <v>343631.1</v>
          </cell>
          <cell r="D1002">
            <v>19113</v>
          </cell>
          <cell r="E1002" t="str">
            <v>POLIDOCANOL 5MG/ML (0,5%) - 2ML AMPOLA</v>
          </cell>
          <cell r="F1002" t="str">
            <v>AMP 2ML</v>
          </cell>
          <cell r="G1002" t="str">
            <v>USO GERAL 7</v>
          </cell>
          <cell r="H1002" t="str">
            <v>COMPRA REGULAR</v>
          </cell>
          <cell r="I1002" t="str">
            <v>NÃO</v>
          </cell>
          <cell r="J1002">
            <v>20</v>
          </cell>
          <cell r="K1002">
            <v>26.666666666666668</v>
          </cell>
        </row>
        <row r="1003">
          <cell r="A1003">
            <v>448769</v>
          </cell>
          <cell r="B1003">
            <v>654</v>
          </cell>
          <cell r="C1003">
            <v>341180</v>
          </cell>
          <cell r="D1003">
            <v>10962</v>
          </cell>
          <cell r="E1003" t="str">
            <v xml:space="preserve">POLIESTIRENOSSULFONATO DE CALCIO PO 900 MG/G 30 G                                         </v>
          </cell>
          <cell r="F1003" t="str">
            <v xml:space="preserve">ENV </v>
          </cell>
          <cell r="G1003" t="str">
            <v>USO GERAL 7</v>
          </cell>
          <cell r="H1003" t="str">
            <v>COMPRA REGULAR</v>
          </cell>
          <cell r="I1003">
            <v>448769</v>
          </cell>
          <cell r="J1003">
            <v>240</v>
          </cell>
          <cell r="K1003">
            <v>60</v>
          </cell>
        </row>
        <row r="1004">
          <cell r="A1004">
            <v>390804</v>
          </cell>
          <cell r="B1004">
            <v>1608</v>
          </cell>
          <cell r="C1004" t="str">
            <v>357704.2</v>
          </cell>
          <cell r="D1004">
            <v>10977</v>
          </cell>
          <cell r="E1004" t="str">
            <v>POLIHEXANIDA COMPOSICAO ASSOCIADA A UNDECILAMINOPROPIL BETAINA SOLUCAO AQUOSA -  0,1% 350ML FRASCO</v>
          </cell>
          <cell r="F1004" t="str">
            <v>FR 350ML</v>
          </cell>
          <cell r="G1004" t="str">
            <v>SANEANTES E QUÍMICOS</v>
          </cell>
          <cell r="H1004" t="str">
            <v>COMPRA REGULAR</v>
          </cell>
          <cell r="I1004" t="str">
            <v>NÃO</v>
          </cell>
          <cell r="J1004">
            <v>100</v>
          </cell>
          <cell r="K1004">
            <v>112.08333333333333</v>
          </cell>
        </row>
        <row r="1005">
          <cell r="A1005">
            <v>396711</v>
          </cell>
          <cell r="B1005">
            <v>1870</v>
          </cell>
          <cell r="C1005">
            <v>389089</v>
          </cell>
          <cell r="D1005">
            <v>10977</v>
          </cell>
          <cell r="E1005" t="str">
            <v>POLIHEXANIDA CONCENTRACAO GEL  100 GR  BISNAGA</v>
          </cell>
          <cell r="F1005" t="str">
            <v>BISNAGA  100GR</v>
          </cell>
          <cell r="G1005" t="str">
            <v>SANEANTES E QUÍMICOS</v>
          </cell>
          <cell r="H1005" t="str">
            <v>COMPRA REGULAR</v>
          </cell>
          <cell r="I1005" t="str">
            <v>NÃO</v>
          </cell>
          <cell r="J1005">
            <v>82</v>
          </cell>
          <cell r="K1005">
            <v>78.625</v>
          </cell>
        </row>
        <row r="1006">
          <cell r="A1006" t="str">
            <v>-</v>
          </cell>
          <cell r="B1006">
            <v>1585</v>
          </cell>
          <cell r="C1006" t="str">
            <v>-</v>
          </cell>
          <cell r="D1006" t="str">
            <v>-</v>
          </cell>
          <cell r="E1006" t="str">
            <v xml:space="preserve">POLIMETILMETACRILATO 30% SERINGA 1ML                                                      </v>
          </cell>
          <cell r="F1006" t="str">
            <v>SERINGA</v>
          </cell>
          <cell r="G1006" t="str">
            <v>NÃO PADRÃO</v>
          </cell>
          <cell r="H1006" t="str">
            <v>NÃO PADRÃO</v>
          </cell>
          <cell r="I1006" t="str">
            <v>NÃO</v>
          </cell>
          <cell r="J1006">
            <v>0</v>
          </cell>
          <cell r="K1006">
            <v>0</v>
          </cell>
        </row>
        <row r="1007">
          <cell r="A1007" t="str">
            <v>-</v>
          </cell>
          <cell r="B1007">
            <v>1177</v>
          </cell>
          <cell r="C1007" t="str">
            <v>-</v>
          </cell>
          <cell r="D1007" t="str">
            <v>-</v>
          </cell>
          <cell r="E1007" t="str">
            <v xml:space="preserve">POLIMIXINA B ASSOCIADA C/NEOMICINA E DEXAMETASONA 6.000UI + 0,1% SOLUCAO OFTALMICA 10     </v>
          </cell>
          <cell r="F1007" t="str">
            <v>FR</v>
          </cell>
          <cell r="G1007" t="str">
            <v>NÃO PADRÃO</v>
          </cell>
          <cell r="H1007" t="str">
            <v>NÃO PADRÃO</v>
          </cell>
          <cell r="I1007" t="str">
            <v>NÃO</v>
          </cell>
          <cell r="J1007">
            <v>0</v>
          </cell>
          <cell r="K1007">
            <v>0</v>
          </cell>
        </row>
        <row r="1008">
          <cell r="A1008">
            <v>268971</v>
          </cell>
          <cell r="B1008">
            <v>73</v>
          </cell>
          <cell r="C1008">
            <v>268971</v>
          </cell>
          <cell r="D1008">
            <v>12343</v>
          </cell>
          <cell r="E1008" t="str">
            <v xml:space="preserve">POLIMIXINA B SULFATO 500.000 UI INJET                                                     </v>
          </cell>
          <cell r="F1008" t="str">
            <v>F/A</v>
          </cell>
          <cell r="G1008" t="str">
            <v>ANTIMICROBIANOS 4</v>
          </cell>
          <cell r="H1008" t="str">
            <v>COMPRA REGULAR</v>
          </cell>
          <cell r="I1008">
            <v>268971</v>
          </cell>
          <cell r="J1008">
            <v>400</v>
          </cell>
          <cell r="K1008">
            <v>181.58333333333334</v>
          </cell>
        </row>
        <row r="1009">
          <cell r="A1009" t="str">
            <v>-</v>
          </cell>
          <cell r="B1009">
            <v>1007</v>
          </cell>
          <cell r="C1009" t="str">
            <v>-</v>
          </cell>
          <cell r="D1009" t="str">
            <v>-</v>
          </cell>
          <cell r="E1009" t="str">
            <v xml:space="preserve">POLIVINIL PIRROLIDONA + IODO ESCOVA P/DEGERMACAO 10MG/ML                                  </v>
          </cell>
          <cell r="G1009" t="str">
            <v>NÃO PADRÃO</v>
          </cell>
          <cell r="H1009" t="str">
            <v>NÃO PADRÃO</v>
          </cell>
          <cell r="I1009" t="str">
            <v>NÃO</v>
          </cell>
          <cell r="J1009">
            <v>0</v>
          </cell>
          <cell r="K1009">
            <v>0</v>
          </cell>
        </row>
        <row r="1010">
          <cell r="A1010" t="str">
            <v>-</v>
          </cell>
          <cell r="B1010">
            <v>918</v>
          </cell>
          <cell r="C1010" t="str">
            <v>-</v>
          </cell>
          <cell r="D1010" t="str">
            <v>-</v>
          </cell>
          <cell r="E1010" t="str">
            <v xml:space="preserve">POLIVINIL PIRROLIDONA + IODOSOLUCAO AQUOSA 10MG/ML FR 1000ML                              </v>
          </cell>
          <cell r="G1010" t="str">
            <v>NÃO PADRÃO</v>
          </cell>
          <cell r="H1010" t="str">
            <v>NÃO PADRÃO</v>
          </cell>
          <cell r="I1010" t="str">
            <v>NÃO</v>
          </cell>
          <cell r="J1010">
            <v>0</v>
          </cell>
          <cell r="K1010">
            <v>0</v>
          </cell>
        </row>
        <row r="1011">
          <cell r="A1011" t="str">
            <v>-</v>
          </cell>
          <cell r="B1011">
            <v>1155</v>
          </cell>
          <cell r="C1011" t="str">
            <v>-</v>
          </cell>
          <cell r="D1011" t="str">
            <v>-</v>
          </cell>
          <cell r="E1011" t="str">
            <v xml:space="preserve">POLIVITAMINAS (A+B1+B2+B3+B5+B6+B8+C+D+E)SOLUCAO ORAL 20 ML                               </v>
          </cell>
          <cell r="F1011" t="str">
            <v>FR 20ML</v>
          </cell>
          <cell r="G1011" t="str">
            <v>NÃO PADRÃO</v>
          </cell>
          <cell r="H1011" t="str">
            <v>NÃO PADRÃO</v>
          </cell>
          <cell r="I1011" t="str">
            <v>NÃO</v>
          </cell>
          <cell r="J1011">
            <v>0</v>
          </cell>
          <cell r="K1011">
            <v>0</v>
          </cell>
        </row>
        <row r="1012">
          <cell r="A1012">
            <v>449101</v>
          </cell>
          <cell r="B1012">
            <v>656</v>
          </cell>
          <cell r="C1012" t="str">
            <v>304148.2</v>
          </cell>
          <cell r="D1012">
            <v>15398</v>
          </cell>
          <cell r="E1012" t="str">
            <v xml:space="preserve">POLIVITAMINAS (A+B1+B2+B3+B5+B6+C+D+E) SOLUCAO ORAL PEDIATRICA 20 ML                      </v>
          </cell>
          <cell r="F1012" t="str">
            <v>FR 20ML</v>
          </cell>
          <cell r="G1012" t="str">
            <v>USO GERAL 7</v>
          </cell>
          <cell r="H1012" t="str">
            <v>COMPRA REGULAR</v>
          </cell>
          <cell r="I1012">
            <v>449101</v>
          </cell>
          <cell r="J1012">
            <v>5</v>
          </cell>
          <cell r="K1012">
            <v>0</v>
          </cell>
        </row>
        <row r="1013">
          <cell r="A1013">
            <v>304148</v>
          </cell>
          <cell r="B1013">
            <v>1287</v>
          </cell>
          <cell r="C1013">
            <v>304148</v>
          </cell>
          <cell r="D1013">
            <v>15398</v>
          </cell>
          <cell r="E1013" t="str">
            <v xml:space="preserve">POLIVITAMINICO S/MINERAIS (VIT A+D+B2+C+B6+E) AMP 10ML                                    </v>
          </cell>
          <cell r="F1013" t="str">
            <v>AMP 10ML</v>
          </cell>
          <cell r="G1013" t="str">
            <v>USO GERAL 7</v>
          </cell>
          <cell r="H1013" t="str">
            <v>COMPRA REGULAR</v>
          </cell>
          <cell r="I1013">
            <v>304148</v>
          </cell>
          <cell r="J1013">
            <v>120</v>
          </cell>
          <cell r="K1013">
            <v>80</v>
          </cell>
        </row>
        <row r="1014">
          <cell r="A1014" t="str">
            <v>-</v>
          </cell>
          <cell r="B1014">
            <v>1010</v>
          </cell>
          <cell r="C1014" t="str">
            <v>-</v>
          </cell>
          <cell r="D1014" t="str">
            <v>-</v>
          </cell>
          <cell r="E1014" t="str">
            <v xml:space="preserve">PRALIDOXIMA 200MG FRASCO                                                                  </v>
          </cell>
          <cell r="F1014" t="str">
            <v>CP</v>
          </cell>
          <cell r="G1014" t="str">
            <v>NÃO PADRÃO</v>
          </cell>
          <cell r="H1014" t="str">
            <v>NÃO PADRÃO</v>
          </cell>
          <cell r="I1014" t="str">
            <v>NÃO</v>
          </cell>
          <cell r="J1014">
            <v>0</v>
          </cell>
          <cell r="K1014">
            <v>0</v>
          </cell>
        </row>
        <row r="1015">
          <cell r="A1015" t="str">
            <v>-</v>
          </cell>
          <cell r="B1015">
            <v>1406</v>
          </cell>
          <cell r="C1015" t="str">
            <v>-</v>
          </cell>
          <cell r="D1015" t="str">
            <v>-</v>
          </cell>
          <cell r="E1015" t="str">
            <v xml:space="preserve">PRAZOSINA 2 MG COMPRIMIDO                                                                 </v>
          </cell>
          <cell r="F1015" t="str">
            <v>CP</v>
          </cell>
          <cell r="G1015" t="str">
            <v>NÃO PADRÃO</v>
          </cell>
          <cell r="H1015" t="str">
            <v>NÃO PADRÃO</v>
          </cell>
          <cell r="I1015" t="str">
            <v>NÃO</v>
          </cell>
          <cell r="J1015">
            <v>0</v>
          </cell>
          <cell r="K1015">
            <v>0</v>
          </cell>
        </row>
        <row r="1016">
          <cell r="A1016">
            <v>448591</v>
          </cell>
          <cell r="B1016">
            <v>276</v>
          </cell>
          <cell r="C1016">
            <v>399614</v>
          </cell>
          <cell r="D1016">
            <v>11153</v>
          </cell>
          <cell r="E1016" t="str">
            <v xml:space="preserve">PREDNISOLONA 1% 5ML                                                                       </v>
          </cell>
          <cell r="F1016" t="str">
            <v>FR 5ML</v>
          </cell>
          <cell r="G1016" t="str">
            <v>OFTALMOLÓGICOS</v>
          </cell>
          <cell r="H1016" t="str">
            <v>COMPRA REGULAR</v>
          </cell>
          <cell r="I1016" t="str">
            <v>NÃO</v>
          </cell>
          <cell r="J1016">
            <v>130</v>
          </cell>
          <cell r="K1016">
            <v>51.666666666666664</v>
          </cell>
        </row>
        <row r="1017">
          <cell r="A1017">
            <v>448594</v>
          </cell>
          <cell r="B1017">
            <v>1926</v>
          </cell>
          <cell r="C1017" t="str">
            <v>-</v>
          </cell>
          <cell r="D1017" t="str">
            <v>-</v>
          </cell>
          <cell r="E1017" t="str">
            <v xml:space="preserve">PREDNISOLONA SOLUçãO ORAL - 1MG/ML VOLUME 100 ML  </v>
          </cell>
          <cell r="F1017" t="str">
            <v>FR 100ML</v>
          </cell>
          <cell r="G1017" t="str">
            <v>USO GERAL 7**</v>
          </cell>
          <cell r="H1017" t="str">
            <v>NÃO PADRÃO</v>
          </cell>
          <cell r="I1017" t="str">
            <v>NÃO</v>
          </cell>
          <cell r="J1017">
            <v>0</v>
          </cell>
          <cell r="K1017">
            <v>0</v>
          </cell>
        </row>
        <row r="1018">
          <cell r="A1018">
            <v>448595</v>
          </cell>
          <cell r="B1018">
            <v>657</v>
          </cell>
          <cell r="C1018" t="str">
            <v>268150.3</v>
          </cell>
          <cell r="D1018">
            <v>11153</v>
          </cell>
          <cell r="E1018" t="str">
            <v xml:space="preserve">PREDNISOLONA SOLUCAO ORAL 3MG/ML 60ML                                                     </v>
          </cell>
          <cell r="F1018" t="str">
            <v>FR 60ML</v>
          </cell>
          <cell r="G1018" t="str">
            <v>USO GERAL 7</v>
          </cell>
          <cell r="H1018" t="str">
            <v>COMPRA REGULAR</v>
          </cell>
          <cell r="I1018">
            <v>448595</v>
          </cell>
          <cell r="J1018">
            <v>55</v>
          </cell>
          <cell r="K1018">
            <v>52.5</v>
          </cell>
        </row>
        <row r="1019">
          <cell r="A1019">
            <v>267743</v>
          </cell>
          <cell r="B1019">
            <v>658</v>
          </cell>
          <cell r="C1019">
            <v>267743</v>
          </cell>
          <cell r="D1019">
            <v>11154</v>
          </cell>
          <cell r="E1019" t="str">
            <v xml:space="preserve">PREDNISONA 20MG                                                                           </v>
          </cell>
          <cell r="F1019" t="str">
            <v>CP</v>
          </cell>
          <cell r="G1019" t="str">
            <v>USO GERAL 7</v>
          </cell>
          <cell r="H1019" t="str">
            <v>COMPRA REGULAR</v>
          </cell>
          <cell r="I1019">
            <v>267743</v>
          </cell>
          <cell r="J1019">
            <v>6600</v>
          </cell>
          <cell r="K1019">
            <v>2317.7777777777778</v>
          </cell>
        </row>
        <row r="1020">
          <cell r="A1020">
            <v>267741</v>
          </cell>
          <cell r="B1020">
            <v>659</v>
          </cell>
          <cell r="C1020">
            <v>267741</v>
          </cell>
          <cell r="D1020">
            <v>11154</v>
          </cell>
          <cell r="E1020" t="str">
            <v xml:space="preserve">PREDNISONA 5 MG                                                                           </v>
          </cell>
          <cell r="F1020" t="str">
            <v>CP</v>
          </cell>
          <cell r="G1020" t="str">
            <v>USO GERAL 7</v>
          </cell>
          <cell r="H1020" t="str">
            <v>COMPRA REGULAR</v>
          </cell>
          <cell r="I1020">
            <v>267741</v>
          </cell>
          <cell r="J1020">
            <v>6200</v>
          </cell>
          <cell r="K1020">
            <v>3942.8571428571427</v>
          </cell>
        </row>
        <row r="1021">
          <cell r="A1021">
            <v>269833</v>
          </cell>
          <cell r="B1021">
            <v>660</v>
          </cell>
          <cell r="C1021">
            <v>269833</v>
          </cell>
          <cell r="D1021">
            <v>17806</v>
          </cell>
          <cell r="E1021" t="str">
            <v xml:space="preserve">PRILOCAINA CLORIDRATO + FENILPRESSINA 30MG/ML + 0,03UI/ML 1,8ML                           </v>
          </cell>
          <cell r="F1021" t="str">
            <v>TUBETE 1,8ML</v>
          </cell>
          <cell r="G1021" t="str">
            <v>USO GERAL 7</v>
          </cell>
          <cell r="H1021" t="str">
            <v>PROPOR DESPADRONIZAÇÃO</v>
          </cell>
          <cell r="I1021">
            <v>269833</v>
          </cell>
          <cell r="J1021">
            <v>10</v>
          </cell>
          <cell r="K1021">
            <v>0</v>
          </cell>
        </row>
        <row r="1022">
          <cell r="A1022" t="str">
            <v>-</v>
          </cell>
          <cell r="B1022">
            <v>661</v>
          </cell>
          <cell r="C1022" t="str">
            <v>-</v>
          </cell>
          <cell r="D1022" t="str">
            <v>-</v>
          </cell>
          <cell r="E1022" t="str">
            <v xml:space="preserve">PRIMAQUINA 15 MG                                                                          </v>
          </cell>
          <cell r="F1022" t="str">
            <v>CP</v>
          </cell>
          <cell r="G1022" t="str">
            <v>NÃO PADRÃO</v>
          </cell>
          <cell r="H1022" t="str">
            <v>NÃO PADRÃO</v>
          </cell>
          <cell r="I1022" t="str">
            <v>NÃO</v>
          </cell>
          <cell r="J1022">
            <v>0</v>
          </cell>
          <cell r="K1022">
            <v>0</v>
          </cell>
        </row>
        <row r="1023">
          <cell r="A1023" t="str">
            <v>-</v>
          </cell>
          <cell r="B1023">
            <v>360</v>
          </cell>
          <cell r="C1023" t="str">
            <v>-</v>
          </cell>
          <cell r="D1023" t="str">
            <v>-</v>
          </cell>
          <cell r="E1023" t="str">
            <v>PROCARBAZINA 50MG</v>
          </cell>
          <cell r="F1023" t="str">
            <v>CÁPSULA</v>
          </cell>
          <cell r="G1023" t="str">
            <v>NÃO PADRÃO</v>
          </cell>
          <cell r="H1023" t="str">
            <v>NÃO PADRÃO</v>
          </cell>
          <cell r="I1023" t="str">
            <v>NÃO</v>
          </cell>
          <cell r="J1023">
            <v>0</v>
          </cell>
          <cell r="K1023">
            <v>0</v>
          </cell>
        </row>
        <row r="1024">
          <cell r="A1024">
            <v>267768</v>
          </cell>
          <cell r="B1024">
            <v>664</v>
          </cell>
          <cell r="C1024">
            <v>267768</v>
          </cell>
          <cell r="D1024">
            <v>11262</v>
          </cell>
          <cell r="E1024" t="str">
            <v xml:space="preserve">PROMETAZINA 25 MG                                                                         </v>
          </cell>
          <cell r="F1024" t="str">
            <v>CP</v>
          </cell>
          <cell r="G1024" t="str">
            <v>USO GERAL 7</v>
          </cell>
          <cell r="H1024" t="str">
            <v>COMPRA REGULAR</v>
          </cell>
          <cell r="I1024">
            <v>267768</v>
          </cell>
          <cell r="J1024">
            <v>580</v>
          </cell>
          <cell r="K1024">
            <v>150</v>
          </cell>
        </row>
        <row r="1025">
          <cell r="A1025">
            <v>267769</v>
          </cell>
          <cell r="B1025">
            <v>665</v>
          </cell>
          <cell r="C1025">
            <v>267769</v>
          </cell>
          <cell r="D1025">
            <v>11262</v>
          </cell>
          <cell r="E1025" t="str">
            <v xml:space="preserve">PROMETAZINA 50MG/2ML                                                                      </v>
          </cell>
          <cell r="F1025" t="str">
            <v>AMP 2ML</v>
          </cell>
          <cell r="G1025" t="str">
            <v>USO GERAL 7</v>
          </cell>
          <cell r="H1025" t="str">
            <v>COMPRA REGULAR</v>
          </cell>
          <cell r="I1025">
            <v>267769</v>
          </cell>
          <cell r="J1025">
            <v>100</v>
          </cell>
          <cell r="K1025">
            <v>87.5</v>
          </cell>
        </row>
        <row r="1026">
          <cell r="A1026" t="str">
            <v>-</v>
          </cell>
          <cell r="B1026">
            <v>1029</v>
          </cell>
          <cell r="C1026" t="str">
            <v>-</v>
          </cell>
          <cell r="D1026" t="str">
            <v>-</v>
          </cell>
          <cell r="E1026" t="str">
            <v xml:space="preserve">PROPANOLOL CLORIDRATO, DOSAGEM 10 MG                                                      </v>
          </cell>
          <cell r="F1026" t="str">
            <v>CP</v>
          </cell>
          <cell r="G1026" t="str">
            <v>NÃO PADRÃO</v>
          </cell>
          <cell r="H1026" t="str">
            <v>NÃO PADRÃO</v>
          </cell>
          <cell r="I1026" t="str">
            <v>NÃO</v>
          </cell>
          <cell r="J1026">
            <v>0</v>
          </cell>
          <cell r="K1026">
            <v>0</v>
          </cell>
        </row>
        <row r="1027">
          <cell r="A1027" t="str">
            <v>-</v>
          </cell>
          <cell r="B1027">
            <v>1030</v>
          </cell>
          <cell r="C1027" t="str">
            <v>-</v>
          </cell>
          <cell r="D1027" t="str">
            <v>-</v>
          </cell>
          <cell r="E1027" t="str">
            <v xml:space="preserve">PROPANOLOL CLORIDRATO, DOSAGEM 40 MG                                                      </v>
          </cell>
          <cell r="F1027" t="str">
            <v>CP</v>
          </cell>
          <cell r="G1027" t="str">
            <v>NÃO PADRÃO</v>
          </cell>
          <cell r="H1027" t="str">
            <v>NÃO PADRÃO</v>
          </cell>
          <cell r="I1027" t="str">
            <v>NÃO</v>
          </cell>
          <cell r="J1027">
            <v>0</v>
          </cell>
          <cell r="K1027">
            <v>0</v>
          </cell>
        </row>
        <row r="1028">
          <cell r="A1028">
            <v>273589</v>
          </cell>
          <cell r="B1028">
            <v>667</v>
          </cell>
          <cell r="C1028">
            <v>273589</v>
          </cell>
          <cell r="D1028">
            <v>11274</v>
          </cell>
          <cell r="E1028" t="str">
            <v xml:space="preserve">PROPILTIOURACIL 100 MG                                                                    </v>
          </cell>
          <cell r="F1028" t="str">
            <v>CP</v>
          </cell>
          <cell r="G1028" t="str">
            <v>USO GERAL 7</v>
          </cell>
          <cell r="H1028" t="str">
            <v>ESTOQUE MÍNIMO</v>
          </cell>
          <cell r="I1028" t="str">
            <v>NÃO</v>
          </cell>
          <cell r="J1028">
            <v>0</v>
          </cell>
          <cell r="K1028">
            <v>300</v>
          </cell>
        </row>
        <row r="1029">
          <cell r="A1029" t="str">
            <v>-</v>
          </cell>
          <cell r="B1029">
            <v>889</v>
          </cell>
          <cell r="C1029" t="str">
            <v>-</v>
          </cell>
          <cell r="D1029" t="str">
            <v>-</v>
          </cell>
          <cell r="E1029" t="str">
            <v xml:space="preserve">PROPIONATO DE FLUTICASONA 50 MCG AEROSOL SPRAY ORAL            </v>
          </cell>
          <cell r="F1029" t="str">
            <v>FR</v>
          </cell>
          <cell r="G1029" t="str">
            <v>NÃO PADRÃO</v>
          </cell>
          <cell r="H1029" t="str">
            <v>NÃO PADRÃO</v>
          </cell>
          <cell r="I1029" t="str">
            <v>NÃO</v>
          </cell>
          <cell r="J1029">
            <v>0</v>
          </cell>
          <cell r="K1029">
            <v>0</v>
          </cell>
        </row>
        <row r="1030">
          <cell r="A1030">
            <v>448761</v>
          </cell>
          <cell r="B1030">
            <v>668</v>
          </cell>
          <cell r="C1030">
            <v>305932</v>
          </cell>
          <cell r="D1030">
            <v>11276</v>
          </cell>
          <cell r="E1030" t="str">
            <v xml:space="preserve">PROPOFOL (PARA PERFUSAO) 1% 50ML                                                          </v>
          </cell>
          <cell r="F1030" t="str">
            <v>SERINGA</v>
          </cell>
          <cell r="G1030" t="str">
            <v>CONTROLADOS 3</v>
          </cell>
          <cell r="H1030" t="str">
            <v>COMPRA REGULAR</v>
          </cell>
          <cell r="I1030" t="str">
            <v>NÃO</v>
          </cell>
          <cell r="J1030">
            <v>80</v>
          </cell>
          <cell r="K1030">
            <v>57.272727272727273</v>
          </cell>
        </row>
        <row r="1031">
          <cell r="A1031">
            <v>305935</v>
          </cell>
          <cell r="B1031">
            <v>2007</v>
          </cell>
          <cell r="C1031" t="str">
            <v>305935.4</v>
          </cell>
          <cell r="D1031">
            <v>11276</v>
          </cell>
          <cell r="E1031" t="str">
            <v xml:space="preserve">PROPOFOL 10MG/ML 100ML                                                                     </v>
          </cell>
          <cell r="F1031" t="str">
            <v>F/A 100ML</v>
          </cell>
          <cell r="G1031" t="str">
            <v>CONTROLADOS 3</v>
          </cell>
          <cell r="H1031" t="str">
            <v>COMPRA REGULAR</v>
          </cell>
          <cell r="I1031">
            <v>305935</v>
          </cell>
          <cell r="J1031">
            <v>0</v>
          </cell>
          <cell r="K1031">
            <v>83.333333333333329</v>
          </cell>
        </row>
        <row r="1032">
          <cell r="A1032">
            <v>305935</v>
          </cell>
          <cell r="B1032">
            <v>669</v>
          </cell>
          <cell r="C1032" t="str">
            <v>305935.2</v>
          </cell>
          <cell r="D1032">
            <v>11276</v>
          </cell>
          <cell r="E1032" t="str">
            <v xml:space="preserve">PROPOFOL 10MG/ML 20ML                                                                     </v>
          </cell>
          <cell r="F1032" t="str">
            <v>F/A 20ML</v>
          </cell>
          <cell r="G1032" t="str">
            <v>CONTROLADOS 3</v>
          </cell>
          <cell r="H1032" t="str">
            <v>COMPRA REGULAR</v>
          </cell>
          <cell r="I1032">
            <v>305935</v>
          </cell>
          <cell r="J1032">
            <v>800</v>
          </cell>
          <cell r="K1032">
            <v>420</v>
          </cell>
        </row>
        <row r="1033">
          <cell r="A1033">
            <v>305935</v>
          </cell>
          <cell r="B1033">
            <v>670</v>
          </cell>
          <cell r="C1033" t="str">
            <v>305935.3</v>
          </cell>
          <cell r="D1033">
            <v>11276</v>
          </cell>
          <cell r="E1033" t="str">
            <v xml:space="preserve">PROPOFOL 10MG/ML 50ML                                                                     </v>
          </cell>
          <cell r="F1033" t="str">
            <v>F/A 50ML</v>
          </cell>
          <cell r="G1033" t="str">
            <v>CONTROLADOS 3</v>
          </cell>
          <cell r="H1033" t="str">
            <v>COMPRA REGULAR</v>
          </cell>
          <cell r="I1033">
            <v>305935</v>
          </cell>
          <cell r="J1033">
            <v>200</v>
          </cell>
          <cell r="K1033">
            <v>148.5</v>
          </cell>
        </row>
        <row r="1034">
          <cell r="A1034" t="str">
            <v>-</v>
          </cell>
          <cell r="B1034">
            <v>1011</v>
          </cell>
          <cell r="C1034" t="str">
            <v>-</v>
          </cell>
          <cell r="D1034" t="str">
            <v>-</v>
          </cell>
          <cell r="E1034" t="str">
            <v xml:space="preserve">PROPOFOL 50MG/ML F/A                                                                      </v>
          </cell>
          <cell r="F1034" t="str">
            <v>F/A 50ML</v>
          </cell>
          <cell r="G1034" t="str">
            <v>NÃO PADRÃO</v>
          </cell>
          <cell r="H1034" t="str">
            <v>NÃO PADRÃO</v>
          </cell>
          <cell r="I1034" t="str">
            <v>NÃO</v>
          </cell>
          <cell r="J1034">
            <v>0</v>
          </cell>
          <cell r="K1034">
            <v>0</v>
          </cell>
        </row>
        <row r="1035">
          <cell r="A1035">
            <v>267771</v>
          </cell>
          <cell r="B1035">
            <v>672</v>
          </cell>
          <cell r="C1035">
            <v>267771</v>
          </cell>
          <cell r="D1035">
            <v>5235</v>
          </cell>
          <cell r="E1035" t="str">
            <v xml:space="preserve">PROPRANOLOL 10MG                                                                          </v>
          </cell>
          <cell r="F1035" t="str">
            <v>CP</v>
          </cell>
          <cell r="G1035" t="str">
            <v>USO GERAL 7</v>
          </cell>
          <cell r="H1035" t="str">
            <v>COMPRA REGULAR</v>
          </cell>
          <cell r="I1035" t="str">
            <v>NÃO</v>
          </cell>
          <cell r="J1035">
            <v>100</v>
          </cell>
          <cell r="K1035">
            <v>60</v>
          </cell>
        </row>
        <row r="1036">
          <cell r="A1036">
            <v>267772</v>
          </cell>
          <cell r="B1036">
            <v>674</v>
          </cell>
          <cell r="C1036">
            <v>267772</v>
          </cell>
          <cell r="D1036">
            <v>5235</v>
          </cell>
          <cell r="E1036" t="str">
            <v xml:space="preserve">PROPRANOLOL 40MG                                                                          </v>
          </cell>
          <cell r="F1036" t="str">
            <v>CP</v>
          </cell>
          <cell r="G1036" t="str">
            <v>USO GERAL 7</v>
          </cell>
          <cell r="H1036" t="str">
            <v>COMPRA REGULAR</v>
          </cell>
          <cell r="I1036">
            <v>267772</v>
          </cell>
          <cell r="J1036">
            <v>80</v>
          </cell>
          <cell r="K1036">
            <v>45</v>
          </cell>
        </row>
        <row r="1037">
          <cell r="A1037" t="str">
            <v>-</v>
          </cell>
          <cell r="B1037">
            <v>754</v>
          </cell>
          <cell r="C1037" t="str">
            <v>-</v>
          </cell>
          <cell r="D1037" t="str">
            <v>-</v>
          </cell>
          <cell r="E1037" t="str">
            <v xml:space="preserve">PROPRANOLOL 80MG                                                                          </v>
          </cell>
          <cell r="F1037" t="str">
            <v>CP</v>
          </cell>
          <cell r="G1037" t="str">
            <v>NÃO PADRÃO</v>
          </cell>
          <cell r="H1037" t="str">
            <v>NÃO PADRÃO</v>
          </cell>
          <cell r="I1037" t="str">
            <v>NÃO</v>
          </cell>
          <cell r="J1037">
            <v>0</v>
          </cell>
          <cell r="K1037">
            <v>0</v>
          </cell>
        </row>
        <row r="1038">
          <cell r="A1038">
            <v>272362</v>
          </cell>
          <cell r="B1038">
            <v>675</v>
          </cell>
          <cell r="C1038">
            <v>272362</v>
          </cell>
          <cell r="D1038">
            <v>5237</v>
          </cell>
          <cell r="E1038" t="str">
            <v xml:space="preserve">PROTAMINA (CLORIDRATO) IV 1000UI/ML 1% 5ML SOL INJET                                      </v>
          </cell>
          <cell r="F1038" t="str">
            <v>AMP 5ML</v>
          </cell>
          <cell r="G1038" t="str">
            <v>USO GERAL 7</v>
          </cell>
          <cell r="H1038" t="str">
            <v>COMPRA REGULAR</v>
          </cell>
          <cell r="I1038">
            <v>272362</v>
          </cell>
          <cell r="J1038">
            <v>40</v>
          </cell>
          <cell r="K1038">
            <v>45</v>
          </cell>
        </row>
        <row r="1039">
          <cell r="A1039">
            <v>269571</v>
          </cell>
          <cell r="B1039">
            <v>724</v>
          </cell>
          <cell r="C1039" t="str">
            <v>269571.2</v>
          </cell>
          <cell r="D1039">
            <v>5238</v>
          </cell>
          <cell r="E1039" t="str">
            <v xml:space="preserve">PROXIMETACAINA 0,5% SOL OFT                                                               </v>
          </cell>
          <cell r="F1039" t="str">
            <v>FR 5ML</v>
          </cell>
          <cell r="G1039" t="str">
            <v>NÃO PADRÃO</v>
          </cell>
          <cell r="H1039" t="str">
            <v>NÃO PADRÃO</v>
          </cell>
          <cell r="I1039">
            <v>269571</v>
          </cell>
          <cell r="J1039">
            <v>0</v>
          </cell>
          <cell r="K1039">
            <v>0</v>
          </cell>
        </row>
        <row r="1040">
          <cell r="A1040" t="str">
            <v>-</v>
          </cell>
          <cell r="B1040">
            <v>876</v>
          </cell>
          <cell r="C1040" t="str">
            <v>-</v>
          </cell>
          <cell r="D1040" t="str">
            <v>-</v>
          </cell>
          <cell r="E1040" t="str">
            <v xml:space="preserve">PROXIMETACAINA CLORIDRATO 5 MG/ML SOL OFT 5ML                                             </v>
          </cell>
          <cell r="F1040" t="str">
            <v>FR 5ML</v>
          </cell>
          <cell r="G1040" t="str">
            <v>NÃO PADRÃO</v>
          </cell>
          <cell r="H1040" t="str">
            <v>NÃO PADRÃO</v>
          </cell>
          <cell r="I1040" t="str">
            <v>NÃO</v>
          </cell>
          <cell r="J1040">
            <v>0</v>
          </cell>
          <cell r="K1040">
            <v>0</v>
          </cell>
        </row>
        <row r="1041">
          <cell r="A1041" t="str">
            <v>-</v>
          </cell>
          <cell r="B1041">
            <v>1303</v>
          </cell>
          <cell r="C1041" t="str">
            <v>-</v>
          </cell>
          <cell r="D1041" t="str">
            <v>-</v>
          </cell>
          <cell r="E1041" t="str">
            <v xml:space="preserve">PROXITANE 5L (GALAO)                                                                      </v>
          </cell>
          <cell r="F1041" t="str">
            <v>GL 5LT</v>
          </cell>
          <cell r="G1041" t="str">
            <v>NÃO PADRÃO</v>
          </cell>
          <cell r="H1041" t="str">
            <v>NÃO PADRÃO</v>
          </cell>
          <cell r="I1041" t="str">
            <v>NÃO</v>
          </cell>
          <cell r="J1041">
            <v>0</v>
          </cell>
          <cell r="K1041">
            <v>0</v>
          </cell>
        </row>
        <row r="1042">
          <cell r="A1042" t="str">
            <v>-</v>
          </cell>
          <cell r="B1042">
            <v>130</v>
          </cell>
          <cell r="C1042" t="str">
            <v>-</v>
          </cell>
          <cell r="D1042" t="str">
            <v>-</v>
          </cell>
          <cell r="E1042" t="str">
            <v xml:space="preserve">PVPI SOL ALCOOLICA TINTURA 1% DE IODO ATIVO 10MG/ML 1000ML                                </v>
          </cell>
          <cell r="F1042" t="str">
            <v>FR 1L</v>
          </cell>
          <cell r="G1042" t="str">
            <v>NÃO PADRÃO</v>
          </cell>
          <cell r="H1042" t="str">
            <v>NÃO PADRÃO</v>
          </cell>
          <cell r="I1042" t="str">
            <v>NÃO</v>
          </cell>
          <cell r="J1042">
            <v>0</v>
          </cell>
          <cell r="K1042">
            <v>0</v>
          </cell>
        </row>
        <row r="1043">
          <cell r="A1043" t="str">
            <v>-</v>
          </cell>
          <cell r="B1043">
            <v>131</v>
          </cell>
          <cell r="C1043" t="str">
            <v>-</v>
          </cell>
          <cell r="D1043" t="str">
            <v>-</v>
          </cell>
          <cell r="E1043" t="str">
            <v xml:space="preserve">PVPI SOL DEGERMANTE 1% DE IODO ATIVO 10MG/ML 1000ML                                       </v>
          </cell>
          <cell r="G1043" t="str">
            <v>NÃO PADRÃO</v>
          </cell>
          <cell r="H1043" t="str">
            <v>NÃO PADRÃO</v>
          </cell>
          <cell r="I1043" t="str">
            <v>NÃO</v>
          </cell>
          <cell r="J1043">
            <v>0</v>
          </cell>
          <cell r="K1043">
            <v>0</v>
          </cell>
        </row>
        <row r="1044">
          <cell r="A1044">
            <v>398705</v>
          </cell>
          <cell r="B1044">
            <v>132</v>
          </cell>
          <cell r="C1044" t="str">
            <v>398705.1</v>
          </cell>
          <cell r="D1044">
            <v>17821</v>
          </cell>
          <cell r="E1044" t="str">
            <v xml:space="preserve">PVPI SOL DEGERMANTE 1% DE IODO ATIVO 10MG/ML 100ML                                        </v>
          </cell>
          <cell r="F1044" t="str">
            <v>FR 100ML</v>
          </cell>
          <cell r="G1044" t="str">
            <v>SANEANTES E QUÍMICOS</v>
          </cell>
          <cell r="H1044" t="str">
            <v>PROPOR DESPADRONIZAÇÃO</v>
          </cell>
          <cell r="I1044">
            <v>398705</v>
          </cell>
          <cell r="J1044">
            <v>0</v>
          </cell>
          <cell r="K1044">
            <v>0</v>
          </cell>
        </row>
        <row r="1045">
          <cell r="A1045">
            <v>398706</v>
          </cell>
          <cell r="B1045">
            <v>134</v>
          </cell>
          <cell r="C1045" t="str">
            <v>398706.2</v>
          </cell>
          <cell r="D1045">
            <v>17821</v>
          </cell>
          <cell r="E1045" t="str">
            <v xml:space="preserve">PVPI SOLUCAO TOPICA AQUOSA 1% DE IODO ATIVO 10 MG/ML 100ML                                </v>
          </cell>
          <cell r="F1045" t="str">
            <v>FR 100ML</v>
          </cell>
          <cell r="G1045" t="str">
            <v>SANEANTES E QUÍMICOS</v>
          </cell>
          <cell r="H1045" t="str">
            <v>ESTOQUE MÍNIMO</v>
          </cell>
          <cell r="I1045">
            <v>398706</v>
          </cell>
          <cell r="J1045">
            <v>0</v>
          </cell>
          <cell r="K1045">
            <v>10.111111111111111</v>
          </cell>
        </row>
        <row r="1046">
          <cell r="A1046" t="str">
            <v>-</v>
          </cell>
          <cell r="B1046">
            <v>133</v>
          </cell>
          <cell r="C1046" t="str">
            <v>-</v>
          </cell>
          <cell r="D1046" t="str">
            <v>-</v>
          </cell>
          <cell r="E1046" t="str">
            <v xml:space="preserve">PVPI SOLUCAO TOPICA AQUOSA 1% DE IODO ATIVO 10MG/ML 1000ML                                </v>
          </cell>
          <cell r="F1046" t="str">
            <v>FR 1L</v>
          </cell>
          <cell r="G1046" t="str">
            <v>NÃO PADRÃO</v>
          </cell>
          <cell r="H1046" t="str">
            <v>NÃO PADRÃO</v>
          </cell>
          <cell r="I1046" t="str">
            <v>NÃO</v>
          </cell>
          <cell r="J1046">
            <v>0</v>
          </cell>
          <cell r="K1046">
            <v>0</v>
          </cell>
        </row>
        <row r="1047">
          <cell r="A1047" t="str">
            <v>-</v>
          </cell>
          <cell r="B1047">
            <v>1289</v>
          </cell>
          <cell r="C1047" t="str">
            <v>-</v>
          </cell>
          <cell r="D1047" t="str">
            <v>-</v>
          </cell>
          <cell r="E1047" t="str">
            <v xml:space="preserve">RALTEGRAVIR 400MG COMPRIMIDO                                                              </v>
          </cell>
          <cell r="F1047" t="str">
            <v>CP</v>
          </cell>
          <cell r="G1047" t="str">
            <v>NÃO PADRÃO</v>
          </cell>
          <cell r="H1047" t="str">
            <v>NÃO PADRÃO</v>
          </cell>
          <cell r="I1047" t="str">
            <v>NÃO</v>
          </cell>
          <cell r="J1047">
            <v>0</v>
          </cell>
          <cell r="K1047">
            <v>0</v>
          </cell>
        </row>
        <row r="1048">
          <cell r="A1048" t="str">
            <v>-</v>
          </cell>
          <cell r="B1048">
            <v>361</v>
          </cell>
          <cell r="C1048" t="str">
            <v>-</v>
          </cell>
          <cell r="D1048" t="str">
            <v>-</v>
          </cell>
          <cell r="E1048" t="str">
            <v xml:space="preserve">RALTITREXATO 2MG                                                                          </v>
          </cell>
          <cell r="F1048" t="str">
            <v>CP</v>
          </cell>
          <cell r="G1048" t="str">
            <v>NÃO PADRÃO</v>
          </cell>
          <cell r="H1048" t="str">
            <v>NÃO PADRÃO</v>
          </cell>
          <cell r="I1048" t="str">
            <v>NÃO</v>
          </cell>
          <cell r="J1048">
            <v>0</v>
          </cell>
          <cell r="K1048">
            <v>0</v>
          </cell>
        </row>
        <row r="1049">
          <cell r="A1049">
            <v>358123</v>
          </cell>
          <cell r="B1049">
            <v>1377</v>
          </cell>
          <cell r="C1049" t="str">
            <v>358123.1</v>
          </cell>
          <cell r="D1049">
            <v>17760</v>
          </cell>
          <cell r="E1049" t="str">
            <v xml:space="preserve">RANIBIZUMABE 10MG/ML - 0,3 ML </v>
          </cell>
          <cell r="F1049" t="str">
            <v>F/A</v>
          </cell>
          <cell r="G1049" t="str">
            <v>NÃO PADRÃO</v>
          </cell>
          <cell r="H1049" t="str">
            <v>NÃO PADRÃO</v>
          </cell>
          <cell r="I1049" t="str">
            <v>NÃO</v>
          </cell>
          <cell r="J1049">
            <v>12</v>
          </cell>
          <cell r="K1049">
            <v>3</v>
          </cell>
        </row>
        <row r="1050">
          <cell r="A1050" t="str">
            <v>-</v>
          </cell>
          <cell r="B1050">
            <v>676</v>
          </cell>
          <cell r="C1050">
            <v>267736</v>
          </cell>
          <cell r="D1050" t="str">
            <v>-</v>
          </cell>
          <cell r="E1050" t="str">
            <v xml:space="preserve">RANITIDINA (CLORIDRATO) 150MG                                                             </v>
          </cell>
          <cell r="F1050" t="str">
            <v>CP</v>
          </cell>
          <cell r="G1050" t="str">
            <v>NÃO PADRÃO</v>
          </cell>
          <cell r="H1050" t="str">
            <v>NÃO PADRÃO</v>
          </cell>
          <cell r="I1050" t="str">
            <v>NÃO</v>
          </cell>
          <cell r="J1050">
            <v>8600</v>
          </cell>
          <cell r="K1050">
            <v>0</v>
          </cell>
        </row>
        <row r="1051">
          <cell r="A1051" t="str">
            <v>-</v>
          </cell>
          <cell r="B1051">
            <v>678</v>
          </cell>
          <cell r="C1051">
            <v>267735</v>
          </cell>
          <cell r="D1051" t="str">
            <v>-</v>
          </cell>
          <cell r="E1051" t="str">
            <v xml:space="preserve">RANITIDINA (CLORIDRATO) 25MG/ML 2ML SOL INJET                                             </v>
          </cell>
          <cell r="F1051" t="str">
            <v>AMP 2ML</v>
          </cell>
          <cell r="G1051" t="str">
            <v>NÃO PADRÃO</v>
          </cell>
          <cell r="H1051" t="str">
            <v>NÃO PADRÃO</v>
          </cell>
          <cell r="I1051" t="str">
            <v>NÃO</v>
          </cell>
          <cell r="J1051">
            <v>1200</v>
          </cell>
          <cell r="K1051">
            <v>0</v>
          </cell>
        </row>
        <row r="1052">
          <cell r="A1052" t="str">
            <v>-</v>
          </cell>
          <cell r="B1052">
            <v>677</v>
          </cell>
          <cell r="C1052">
            <v>267737</v>
          </cell>
          <cell r="D1052" t="str">
            <v>-</v>
          </cell>
          <cell r="E1052" t="str">
            <v xml:space="preserve">RANITIDINA (CLORIDRATO) 300MG                                                             </v>
          </cell>
          <cell r="F1052" t="str">
            <v>CP</v>
          </cell>
          <cell r="G1052" t="str">
            <v>NÃO PADRÃO</v>
          </cell>
          <cell r="H1052" t="str">
            <v>NÃO PADRÃO</v>
          </cell>
          <cell r="I1052" t="str">
            <v>NÃO</v>
          </cell>
          <cell r="J1052">
            <v>0</v>
          </cell>
          <cell r="K1052">
            <v>0</v>
          </cell>
        </row>
        <row r="1053">
          <cell r="A1053" t="str">
            <v>-</v>
          </cell>
          <cell r="B1053">
            <v>679</v>
          </cell>
          <cell r="C1053">
            <v>398701</v>
          </cell>
          <cell r="D1053" t="str">
            <v>-</v>
          </cell>
          <cell r="E1053" t="str">
            <v xml:space="preserve">RANITIDINA XAROPE 150MG/10ML 120ML                                                        </v>
          </cell>
          <cell r="F1053" t="str">
            <v>FR 120ML</v>
          </cell>
          <cell r="G1053" t="str">
            <v>NÃO PADRÃO</v>
          </cell>
          <cell r="H1053" t="str">
            <v>NÃO PADRÃO</v>
          </cell>
          <cell r="I1053" t="str">
            <v>NÃO</v>
          </cell>
          <cell r="J1053">
            <v>70</v>
          </cell>
          <cell r="K1053">
            <v>0</v>
          </cell>
        </row>
        <row r="1054">
          <cell r="A1054">
            <v>380679</v>
          </cell>
          <cell r="B1054">
            <v>1365</v>
          </cell>
          <cell r="C1054">
            <v>380679</v>
          </cell>
          <cell r="D1054">
            <v>1810</v>
          </cell>
          <cell r="E1054" t="str">
            <v xml:space="preserve">RASBURICASE 1,5 MG FRASCO-AMPOLA PO LIOFILO                                               </v>
          </cell>
          <cell r="F1054" t="str">
            <v>F/A 1ML</v>
          </cell>
          <cell r="G1054" t="str">
            <v>ONCOLÓGICO 3</v>
          </cell>
          <cell r="H1054" t="str">
            <v>COMPRA REGULAR</v>
          </cell>
          <cell r="I1054" t="str">
            <v>NÃO</v>
          </cell>
          <cell r="J1054">
            <v>10</v>
          </cell>
          <cell r="K1054">
            <v>7.666666666666667</v>
          </cell>
        </row>
        <row r="1055">
          <cell r="A1055" t="str">
            <v>-</v>
          </cell>
          <cell r="B1055">
            <v>1366</v>
          </cell>
          <cell r="C1055" t="str">
            <v>-</v>
          </cell>
          <cell r="D1055" t="str">
            <v>-</v>
          </cell>
          <cell r="E1055" t="str">
            <v xml:space="preserve">REAGENTE P/DIAGNOSTICO CLINICO TIPO GLICOSE ANIDRA 99 - PO CRISTALINO                     </v>
          </cell>
          <cell r="G1055" t="str">
            <v>NÃO PADRÃO</v>
          </cell>
          <cell r="H1055" t="str">
            <v>NÃO PADRÃO</v>
          </cell>
          <cell r="I1055" t="str">
            <v>NÃO</v>
          </cell>
          <cell r="J1055">
            <v>0</v>
          </cell>
          <cell r="K1055">
            <v>0</v>
          </cell>
        </row>
        <row r="1056">
          <cell r="A1056" t="str">
            <v>-</v>
          </cell>
          <cell r="B1056">
            <v>1333</v>
          </cell>
          <cell r="C1056" t="str">
            <v>-</v>
          </cell>
          <cell r="D1056" t="str">
            <v>-</v>
          </cell>
          <cell r="E1056" t="str">
            <v xml:space="preserve">REAGENTE P/TESTE PROXITANE 50ML                                                           </v>
          </cell>
          <cell r="G1056" t="str">
            <v>NÃO PADRÃO</v>
          </cell>
          <cell r="H1056" t="str">
            <v>NÃO PADRÃO</v>
          </cell>
          <cell r="I1056" t="str">
            <v>NÃO</v>
          </cell>
          <cell r="J1056">
            <v>0</v>
          </cell>
          <cell r="K1056">
            <v>0</v>
          </cell>
        </row>
        <row r="1057">
          <cell r="A1057">
            <v>268973</v>
          </cell>
          <cell r="B1057">
            <v>236</v>
          </cell>
          <cell r="C1057">
            <v>268973</v>
          </cell>
          <cell r="D1057">
            <v>11630</v>
          </cell>
          <cell r="E1057" t="str">
            <v xml:space="preserve">REMIFENTANIL 2MG                                                                          </v>
          </cell>
          <cell r="F1057" t="str">
            <v>F/A</v>
          </cell>
          <cell r="G1057" t="str">
            <v>CONTROLADOS 3</v>
          </cell>
          <cell r="H1057" t="str">
            <v>COMPRA REGULAR</v>
          </cell>
          <cell r="I1057">
            <v>268973</v>
          </cell>
          <cell r="J1057">
            <v>200</v>
          </cell>
          <cell r="K1057">
            <v>105.55555555555556</v>
          </cell>
        </row>
        <row r="1058">
          <cell r="A1058" t="str">
            <v>-</v>
          </cell>
          <cell r="B1058">
            <v>938</v>
          </cell>
          <cell r="C1058" t="str">
            <v>-</v>
          </cell>
          <cell r="D1058" t="str">
            <v>-</v>
          </cell>
          <cell r="E1058" t="str">
            <v xml:space="preserve">RIBAVIRINA 250MG                                  </v>
          </cell>
          <cell r="F1058" t="str">
            <v>CP</v>
          </cell>
          <cell r="G1058" t="str">
            <v>HEPATITE</v>
          </cell>
          <cell r="H1058" t="str">
            <v>REPASSE SES</v>
          </cell>
          <cell r="I1058" t="str">
            <v>NÃO</v>
          </cell>
          <cell r="J1058">
            <v>0</v>
          </cell>
          <cell r="K1058">
            <v>0</v>
          </cell>
        </row>
        <row r="1059">
          <cell r="A1059">
            <v>457888</v>
          </cell>
          <cell r="B1059">
            <v>2168</v>
          </cell>
          <cell r="C1059">
            <v>457888</v>
          </cell>
          <cell r="D1059">
            <v>19677</v>
          </cell>
          <cell r="E1059" t="str">
            <v>RIBOCICLIBE 200MG</v>
          </cell>
          <cell r="F1059" t="str">
            <v>CP</v>
          </cell>
          <cell r="G1059" t="str">
            <v>SOB DEMANDA - ONCO</v>
          </cell>
          <cell r="H1059" t="str">
            <v>SOB DEMANDA</v>
          </cell>
          <cell r="I1059" t="str">
            <v>NÃO</v>
          </cell>
          <cell r="J1059">
            <v>0</v>
          </cell>
          <cell r="K1059">
            <v>652.90909090909088</v>
          </cell>
        </row>
        <row r="1060">
          <cell r="A1060" t="str">
            <v>-</v>
          </cell>
          <cell r="B1060">
            <v>1692</v>
          </cell>
          <cell r="C1060" t="str">
            <v>-</v>
          </cell>
          <cell r="D1060" t="str">
            <v>-</v>
          </cell>
          <cell r="E1060" t="str">
            <v xml:space="preserve">RIFABUTINA 150MG COMPRIMIDO                                                               </v>
          </cell>
          <cell r="F1060" t="str">
            <v>CP</v>
          </cell>
          <cell r="G1060" t="str">
            <v>NÃO PADRÃO</v>
          </cell>
          <cell r="H1060" t="str">
            <v>NÃO PADRÃO</v>
          </cell>
          <cell r="I1060" t="str">
            <v>NÃO</v>
          </cell>
          <cell r="J1060">
            <v>0</v>
          </cell>
          <cell r="K1060">
            <v>0</v>
          </cell>
        </row>
        <row r="1061">
          <cell r="A1061" t="str">
            <v>-</v>
          </cell>
          <cell r="B1061">
            <v>1435</v>
          </cell>
          <cell r="C1061" t="str">
            <v>-</v>
          </cell>
          <cell r="D1061" t="str">
            <v>-</v>
          </cell>
          <cell r="E1061" t="str">
            <v xml:space="preserve">RIFAMPICINA 150MG + ISONIAZIDA 75MG + PIRAZINAMINA 400MG + ETAMBUTOL 275MG                </v>
          </cell>
          <cell r="F1061" t="str">
            <v>CP</v>
          </cell>
          <cell r="G1061" t="str">
            <v>TUBERCULOSE</v>
          </cell>
          <cell r="H1061" t="str">
            <v>REPASSE SES</v>
          </cell>
          <cell r="I1061" t="str">
            <v>NÃO</v>
          </cell>
          <cell r="J1061">
            <v>0</v>
          </cell>
          <cell r="K1061">
            <v>1077</v>
          </cell>
        </row>
        <row r="1062">
          <cell r="A1062" t="str">
            <v>-</v>
          </cell>
          <cell r="B1062">
            <v>878</v>
          </cell>
          <cell r="C1062" t="str">
            <v>-</v>
          </cell>
          <cell r="D1062" t="str">
            <v>-</v>
          </cell>
          <cell r="E1062" t="str">
            <v xml:space="preserve">RIFAMPICINA 20 MG/ML SUSP 50 ML                                                           </v>
          </cell>
          <cell r="F1062" t="str">
            <v>FR 50ML</v>
          </cell>
          <cell r="G1062" t="str">
            <v>NÃO PADRÃO</v>
          </cell>
          <cell r="H1062" t="str">
            <v>NÃO PADRÃO</v>
          </cell>
          <cell r="I1062" t="str">
            <v>NÃO</v>
          </cell>
          <cell r="J1062">
            <v>0</v>
          </cell>
          <cell r="K1062">
            <v>0</v>
          </cell>
        </row>
        <row r="1063">
          <cell r="A1063" t="str">
            <v>-</v>
          </cell>
          <cell r="B1063">
            <v>1013</v>
          </cell>
          <cell r="C1063" t="str">
            <v>-</v>
          </cell>
          <cell r="D1063" t="str">
            <v>-</v>
          </cell>
          <cell r="E1063" t="str">
            <v xml:space="preserve">RIFAMPICINA 20MG/ML SUSP 100ML FRASCO                                                     </v>
          </cell>
          <cell r="F1063" t="str">
            <v>FR</v>
          </cell>
          <cell r="G1063" t="str">
            <v>NÃO PADRÃO</v>
          </cell>
          <cell r="H1063" t="str">
            <v>NÃO PADRÃO</v>
          </cell>
          <cell r="I1063" t="str">
            <v>NÃO</v>
          </cell>
          <cell r="J1063">
            <v>0</v>
          </cell>
          <cell r="K1063">
            <v>0</v>
          </cell>
        </row>
        <row r="1064">
          <cell r="A1064" t="str">
            <v>-</v>
          </cell>
          <cell r="B1064">
            <v>681</v>
          </cell>
          <cell r="C1064">
            <v>272837</v>
          </cell>
          <cell r="D1064" t="str">
            <v>-</v>
          </cell>
          <cell r="E1064" t="str">
            <v xml:space="preserve">RIFAMPICINA 300MG                                                                         </v>
          </cell>
          <cell r="F1064" t="str">
            <v>CP</v>
          </cell>
          <cell r="G1064" t="str">
            <v>TUBERCULOSE</v>
          </cell>
          <cell r="H1064" t="str">
            <v>REPASSE SES</v>
          </cell>
          <cell r="I1064" t="str">
            <v>NÃO</v>
          </cell>
          <cell r="J1064">
            <v>0</v>
          </cell>
          <cell r="K1064">
            <v>50</v>
          </cell>
        </row>
        <row r="1065">
          <cell r="A1065" t="str">
            <v>-</v>
          </cell>
          <cell r="B1065">
            <v>1012</v>
          </cell>
          <cell r="C1065" t="str">
            <v>-</v>
          </cell>
          <cell r="D1065" t="str">
            <v>-</v>
          </cell>
          <cell r="E1065" t="str">
            <v xml:space="preserve">RIFAMPICINA SPRAY 10MG/ML 20ML FRASCO                                                     </v>
          </cell>
          <cell r="F1065" t="str">
            <v>FR</v>
          </cell>
          <cell r="G1065" t="str">
            <v>NÃO PADRÃO</v>
          </cell>
          <cell r="H1065" t="str">
            <v>NÃO PADRÃO</v>
          </cell>
          <cell r="I1065" t="str">
            <v>NÃO</v>
          </cell>
          <cell r="J1065">
            <v>0</v>
          </cell>
          <cell r="K1065">
            <v>0</v>
          </cell>
        </row>
        <row r="1066">
          <cell r="A1066" t="str">
            <v>-</v>
          </cell>
          <cell r="B1066">
            <v>2185</v>
          </cell>
          <cell r="C1066">
            <v>606841</v>
          </cell>
          <cell r="D1066" t="str">
            <v>-</v>
          </cell>
          <cell r="E1066" t="str">
            <v>RIFAPENTINA 300MG + ISONIAZIDA 300MG</v>
          </cell>
          <cell r="F1066" t="str">
            <v>CP</v>
          </cell>
          <cell r="G1066" t="str">
            <v>TUBERCULOSE</v>
          </cell>
          <cell r="H1066" t="str">
            <v>REPASSE SES</v>
          </cell>
          <cell r="I1066" t="str">
            <v>NÃO</v>
          </cell>
          <cell r="J1066">
            <v>0</v>
          </cell>
          <cell r="K1066">
            <v>0</v>
          </cell>
        </row>
        <row r="1067">
          <cell r="A1067">
            <v>303292</v>
          </cell>
          <cell r="B1067">
            <v>802</v>
          </cell>
          <cell r="C1067" t="str">
            <v>303292.1</v>
          </cell>
          <cell r="D1067">
            <v>11750</v>
          </cell>
          <cell r="E1067" t="str">
            <v xml:space="preserve">RINGER COM LACTATO DE SÓDIO 500ML SOL INJET    ISENTO PVC (FRASCO/BOLSA)                                     </v>
          </cell>
          <cell r="F1067" t="str">
            <v>FR/BLS 500ML</v>
          </cell>
          <cell r="G1067" t="str">
            <v>FARMACOLÓGICO</v>
          </cell>
          <cell r="H1067" t="str">
            <v>COMPRA REGULAR</v>
          </cell>
          <cell r="I1067">
            <v>303292</v>
          </cell>
          <cell r="J1067">
            <v>1682</v>
          </cell>
          <cell r="K1067">
            <v>2276.9166666666665</v>
          </cell>
        </row>
        <row r="1068">
          <cell r="A1068">
            <v>272839</v>
          </cell>
          <cell r="B1068">
            <v>1396</v>
          </cell>
          <cell r="C1068">
            <v>272839</v>
          </cell>
          <cell r="D1068">
            <v>11759</v>
          </cell>
          <cell r="E1068" t="str">
            <v xml:space="preserve">RISPERIDONA 1MG                                                                           </v>
          </cell>
          <cell r="F1068" t="str">
            <v>CP</v>
          </cell>
          <cell r="G1068" t="str">
            <v>CONTROLADOS 3</v>
          </cell>
          <cell r="H1068" t="str">
            <v>COMPRA REGULAR</v>
          </cell>
          <cell r="I1068">
            <v>272839</v>
          </cell>
          <cell r="J1068">
            <v>1000</v>
          </cell>
          <cell r="K1068">
            <v>1533.3333333333333</v>
          </cell>
        </row>
        <row r="1069">
          <cell r="A1069">
            <v>268149</v>
          </cell>
          <cell r="B1069">
            <v>237</v>
          </cell>
          <cell r="C1069">
            <v>268149</v>
          </cell>
          <cell r="D1069">
            <v>11759</v>
          </cell>
          <cell r="E1069" t="str">
            <v xml:space="preserve">RISPERIDONA 2MG                                                                           </v>
          </cell>
          <cell r="F1069" t="str">
            <v>CP</v>
          </cell>
          <cell r="G1069" t="str">
            <v>CONTROLADOS 3</v>
          </cell>
          <cell r="H1069" t="str">
            <v>COMPRA REGULAR</v>
          </cell>
          <cell r="I1069" t="str">
            <v>NÃO</v>
          </cell>
          <cell r="J1069">
            <v>1400</v>
          </cell>
          <cell r="K1069">
            <v>925</v>
          </cell>
        </row>
        <row r="1070">
          <cell r="A1070" t="str">
            <v>-</v>
          </cell>
          <cell r="B1070">
            <v>1804</v>
          </cell>
          <cell r="C1070" t="str">
            <v>-</v>
          </cell>
          <cell r="D1070" t="str">
            <v>-</v>
          </cell>
          <cell r="E1070" t="str">
            <v xml:space="preserve">RITONAVIR  80 MG/ML 240 ML SOLUCAO ORAL           </v>
          </cell>
          <cell r="F1070" t="str">
            <v>FR 240ML</v>
          </cell>
          <cell r="G1070" t="str">
            <v>NÃO PADRÃO</v>
          </cell>
          <cell r="H1070" t="str">
            <v>NÃO PADRÃO</v>
          </cell>
          <cell r="I1070" t="str">
            <v>NÃO</v>
          </cell>
          <cell r="J1070">
            <v>0</v>
          </cell>
          <cell r="K1070">
            <v>0</v>
          </cell>
        </row>
        <row r="1071">
          <cell r="A1071" t="str">
            <v>-</v>
          </cell>
          <cell r="B1071">
            <v>238</v>
          </cell>
          <cell r="C1071" t="str">
            <v>-</v>
          </cell>
          <cell r="D1071" t="str">
            <v>-</v>
          </cell>
          <cell r="E1071" t="str">
            <v xml:space="preserve">RITONAVIR 100MG                                                                           </v>
          </cell>
          <cell r="F1071" t="str">
            <v>CP</v>
          </cell>
          <cell r="G1071" t="str">
            <v>HIV</v>
          </cell>
          <cell r="H1071" t="str">
            <v>REPASSE SES</v>
          </cell>
          <cell r="I1071" t="str">
            <v>NÃO</v>
          </cell>
          <cell r="J1071">
            <v>0</v>
          </cell>
          <cell r="K1071">
            <v>1797</v>
          </cell>
        </row>
        <row r="1072">
          <cell r="A1072">
            <v>268520</v>
          </cell>
          <cell r="B1072">
            <v>362</v>
          </cell>
          <cell r="C1072" t="str">
            <v>268520.2</v>
          </cell>
          <cell r="D1072">
            <v>11761</v>
          </cell>
          <cell r="E1072" t="str">
            <v xml:space="preserve">RITUXIMAB 10MG/ML 10ML                                                                    </v>
          </cell>
          <cell r="F1072" t="str">
            <v>FR 10ML</v>
          </cell>
          <cell r="G1072" t="str">
            <v>ONCOLÓGICO 3</v>
          </cell>
          <cell r="H1072" t="str">
            <v>COMPRA/REPASSE SES</v>
          </cell>
          <cell r="I1072" t="str">
            <v>NÃO</v>
          </cell>
          <cell r="J1072">
            <v>12</v>
          </cell>
          <cell r="K1072">
            <v>9.3000000000000007</v>
          </cell>
        </row>
        <row r="1073">
          <cell r="A1073">
            <v>268520</v>
          </cell>
          <cell r="B1073">
            <v>363</v>
          </cell>
          <cell r="C1073" t="str">
            <v>268520.1</v>
          </cell>
          <cell r="D1073">
            <v>11761</v>
          </cell>
          <cell r="E1073" t="str">
            <v xml:space="preserve">RITUXIMAB 10MG/ML 50ML                                                                    </v>
          </cell>
          <cell r="F1073" t="str">
            <v>FR 50ML</v>
          </cell>
          <cell r="G1073" t="str">
            <v>ONCOLÓGICO 3</v>
          </cell>
          <cell r="H1073" t="str">
            <v>COMPRA/REPASSE SES</v>
          </cell>
          <cell r="I1073" t="str">
            <v>NÃO</v>
          </cell>
          <cell r="J1073">
            <v>8</v>
          </cell>
          <cell r="K1073">
            <v>3.4</v>
          </cell>
        </row>
        <row r="1074">
          <cell r="A1074">
            <v>394103</v>
          </cell>
          <cell r="B1074">
            <v>1602</v>
          </cell>
          <cell r="C1074">
            <v>394103</v>
          </cell>
          <cell r="D1074">
            <v>1612</v>
          </cell>
          <cell r="E1074" t="str">
            <v xml:space="preserve">RIVAROXABANA 10MG COMPRIMIDO                      </v>
          </cell>
          <cell r="F1074" t="str">
            <v>CP</v>
          </cell>
          <cell r="G1074" t="str">
            <v>USO GERAL 7</v>
          </cell>
          <cell r="H1074" t="str">
            <v>COMPRA REGULAR</v>
          </cell>
          <cell r="I1074" t="str">
            <v>NÃO</v>
          </cell>
          <cell r="J1074">
            <v>120</v>
          </cell>
          <cell r="K1074">
            <v>360</v>
          </cell>
        </row>
        <row r="1075">
          <cell r="A1075">
            <v>412092</v>
          </cell>
          <cell r="B1075">
            <v>1717</v>
          </cell>
          <cell r="C1075">
            <v>412092</v>
          </cell>
          <cell r="D1075">
            <v>1612</v>
          </cell>
          <cell r="E1075" t="str">
            <v xml:space="preserve">RIVAROXABANA 15MG COMP                            </v>
          </cell>
          <cell r="F1075" t="str">
            <v>CP</v>
          </cell>
          <cell r="G1075" t="str">
            <v>USO GERAL 7</v>
          </cell>
          <cell r="H1075" t="str">
            <v>COMPRA REGULAR</v>
          </cell>
          <cell r="I1075" t="str">
            <v>NÃO</v>
          </cell>
          <cell r="J1075">
            <v>2456</v>
          </cell>
          <cell r="K1075">
            <v>997.5</v>
          </cell>
        </row>
        <row r="1076">
          <cell r="A1076">
            <v>412091</v>
          </cell>
          <cell r="B1076">
            <v>1764</v>
          </cell>
          <cell r="C1076">
            <v>412091</v>
          </cell>
          <cell r="D1076">
            <v>1612</v>
          </cell>
          <cell r="E1076" t="str">
            <v xml:space="preserve">RIVAROXABANA 20MG COMPRIMIDO                      </v>
          </cell>
          <cell r="F1076" t="str">
            <v>CP</v>
          </cell>
          <cell r="G1076" t="str">
            <v>USO GERAL 7</v>
          </cell>
          <cell r="H1076" t="str">
            <v>COMPRA REGULAR</v>
          </cell>
          <cell r="I1076" t="str">
            <v>NÃO</v>
          </cell>
          <cell r="J1076">
            <v>2456</v>
          </cell>
          <cell r="K1076">
            <v>600</v>
          </cell>
        </row>
        <row r="1077">
          <cell r="A1077">
            <v>268521</v>
          </cell>
          <cell r="B1077">
            <v>682</v>
          </cell>
          <cell r="C1077">
            <v>268521</v>
          </cell>
          <cell r="D1077">
            <v>3920</v>
          </cell>
          <cell r="E1077" t="str">
            <v xml:space="preserve">ROCURONIO (BROMETO) 10MG/ML 5ML SOL INJET                                                 </v>
          </cell>
          <cell r="F1077" t="str">
            <v>FR 5ML</v>
          </cell>
          <cell r="G1077" t="str">
            <v>USO GERAL 7</v>
          </cell>
          <cell r="H1077" t="str">
            <v>COMPRA REGULAR</v>
          </cell>
          <cell r="I1077">
            <v>268521</v>
          </cell>
          <cell r="J1077">
            <v>400</v>
          </cell>
          <cell r="K1077">
            <v>396.91666666666669</v>
          </cell>
        </row>
        <row r="1078">
          <cell r="A1078">
            <v>269468</v>
          </cell>
          <cell r="B1078">
            <v>683</v>
          </cell>
          <cell r="C1078">
            <v>269468</v>
          </cell>
          <cell r="D1078">
            <v>5241</v>
          </cell>
          <cell r="E1078" t="str">
            <v xml:space="preserve">ROPIVACAINA (CLORIDRATO) 10MG/ML 20ML SOL INJET                                           </v>
          </cell>
          <cell r="F1078" t="str">
            <v>AMP 20ML</v>
          </cell>
          <cell r="G1078" t="str">
            <v>USO GERAL 7</v>
          </cell>
          <cell r="H1078" t="str">
            <v>COMPRA REGULAR</v>
          </cell>
          <cell r="I1078" t="str">
            <v>NÃO</v>
          </cell>
          <cell r="J1078">
            <v>120</v>
          </cell>
          <cell r="K1078">
            <v>155.45454545454547</v>
          </cell>
        </row>
        <row r="1079">
          <cell r="A1079">
            <v>269469</v>
          </cell>
          <cell r="B1079">
            <v>684</v>
          </cell>
          <cell r="C1079">
            <v>269469</v>
          </cell>
          <cell r="D1079">
            <v>5241</v>
          </cell>
          <cell r="E1079" t="str">
            <v xml:space="preserve">ROPIVACAINA (CLORIDRATO) 2MG/ML 20ML SOL INJET                                            </v>
          </cell>
          <cell r="F1079" t="str">
            <v>AMP 20ML</v>
          </cell>
          <cell r="G1079" t="str">
            <v>USO GERAL 7</v>
          </cell>
          <cell r="H1079" t="str">
            <v>COMPRA REGULAR</v>
          </cell>
          <cell r="I1079">
            <v>269469</v>
          </cell>
          <cell r="J1079">
            <v>20</v>
          </cell>
          <cell r="K1079">
            <v>28.888888888888889</v>
          </cell>
        </row>
        <row r="1080">
          <cell r="A1080">
            <v>269470</v>
          </cell>
          <cell r="B1080">
            <v>925</v>
          </cell>
          <cell r="C1080">
            <v>269470</v>
          </cell>
          <cell r="D1080">
            <v>5241</v>
          </cell>
          <cell r="E1080" t="str">
            <v xml:space="preserve">ROPIVACAINA CLORIDRATO 7,5MG/ML 20ML SOL INJET                                            </v>
          </cell>
          <cell r="F1080" t="str">
            <v>AMP 20ML</v>
          </cell>
          <cell r="G1080" t="str">
            <v>USO GERAL 7</v>
          </cell>
          <cell r="H1080" t="str">
            <v>COMPRA REGULAR</v>
          </cell>
          <cell r="I1080" t="str">
            <v>NÃO</v>
          </cell>
          <cell r="J1080">
            <v>80</v>
          </cell>
          <cell r="K1080">
            <v>50</v>
          </cell>
        </row>
        <row r="1081">
          <cell r="A1081">
            <v>384525</v>
          </cell>
          <cell r="B1081">
            <v>804</v>
          </cell>
          <cell r="C1081">
            <v>386151</v>
          </cell>
          <cell r="D1081">
            <v>11870</v>
          </cell>
          <cell r="E1081" t="str">
            <v xml:space="preserve">SABONETE CREMOSO PEROLIZADO 1000 ML              FRASCO                                         </v>
          </cell>
          <cell r="F1081" t="str">
            <v>FR 1000ML</v>
          </cell>
          <cell r="G1081" t="str">
            <v>SANEANTES E QUÍMICOS</v>
          </cell>
          <cell r="H1081" t="str">
            <v>COMPRA REGULAR</v>
          </cell>
          <cell r="I1081" t="str">
            <v>NÃO</v>
          </cell>
          <cell r="J1081">
            <v>89</v>
          </cell>
          <cell r="K1081">
            <v>35.5</v>
          </cell>
        </row>
        <row r="1082">
          <cell r="A1082" t="str">
            <v>-</v>
          </cell>
          <cell r="B1082">
            <v>2038</v>
          </cell>
          <cell r="C1082">
            <v>406603</v>
          </cell>
          <cell r="D1082" t="str">
            <v>-</v>
          </cell>
          <cell r="E1082" t="str">
            <v xml:space="preserve">SABONETE INFANTIL FRASCO 100ML     </v>
          </cell>
          <cell r="F1082" t="str">
            <v>FR</v>
          </cell>
          <cell r="G1082" t="str">
            <v>NÃO PADRÃO</v>
          </cell>
          <cell r="H1082" t="str">
            <v>NÃO PADRÃO</v>
          </cell>
          <cell r="I1082" t="str">
            <v>NÃO</v>
          </cell>
          <cell r="J1082">
            <v>0</v>
          </cell>
          <cell r="K1082">
            <v>0</v>
          </cell>
        </row>
        <row r="1083">
          <cell r="A1083">
            <v>406603</v>
          </cell>
          <cell r="B1083">
            <v>2103</v>
          </cell>
          <cell r="C1083" t="str">
            <v>406603.1</v>
          </cell>
          <cell r="D1083">
            <v>11870</v>
          </cell>
          <cell r="E1083" t="str">
            <v>SABONETE LIQUIDO CREMOSO ACIDEZ PH NEUTRO PARA BANHO DE NEONATOS GLICERINADO INCOLOR FORMU</v>
          </cell>
          <cell r="F1083" t="str">
            <v>FR 250ML</v>
          </cell>
          <cell r="G1083" t="str">
            <v>SANEANTES E QUÍMICOS</v>
          </cell>
          <cell r="H1083" t="str">
            <v>NÃO PADRÃO</v>
          </cell>
          <cell r="I1083">
            <v>406603</v>
          </cell>
          <cell r="J1083">
            <v>13</v>
          </cell>
          <cell r="K1083">
            <v>70.727272727272734</v>
          </cell>
        </row>
        <row r="1084">
          <cell r="A1084" t="str">
            <v>-</v>
          </cell>
          <cell r="B1084">
            <v>1496</v>
          </cell>
          <cell r="C1084" t="str">
            <v>-</v>
          </cell>
          <cell r="D1084" t="str">
            <v>-</v>
          </cell>
          <cell r="E1084" t="str">
            <v xml:space="preserve">SABONETE LIQUIDO INFANTIL- 1000ML                                                         </v>
          </cell>
          <cell r="F1084" t="str">
            <v>FR 1000ML</v>
          </cell>
          <cell r="G1084" t="str">
            <v>NÃO PADRÃO</v>
          </cell>
          <cell r="H1084" t="str">
            <v>NÃO PADRÃO</v>
          </cell>
          <cell r="I1084" t="str">
            <v>NÃO</v>
          </cell>
          <cell r="J1084">
            <v>0</v>
          </cell>
          <cell r="K1084">
            <v>0</v>
          </cell>
        </row>
        <row r="1085">
          <cell r="A1085">
            <v>472873</v>
          </cell>
          <cell r="B1085">
            <v>880</v>
          </cell>
          <cell r="C1085">
            <v>386150</v>
          </cell>
          <cell r="D1085">
            <v>11870</v>
          </cell>
          <cell r="E1085" t="str">
            <v xml:space="preserve">SABONETE LIQUIDO PH NEUTRO NEONATOS 1000 ML                        FRASCO                                   </v>
          </cell>
          <cell r="F1085" t="str">
            <v>FR 1000ML</v>
          </cell>
          <cell r="G1085" t="str">
            <v>SANEANTES E QUÍMICOS</v>
          </cell>
          <cell r="H1085" t="str">
            <v>COMPRA REGULAR</v>
          </cell>
          <cell r="I1085" t="str">
            <v>NÃO</v>
          </cell>
          <cell r="J1085">
            <v>10</v>
          </cell>
          <cell r="K1085">
            <v>5.666666666666667</v>
          </cell>
        </row>
        <row r="1086">
          <cell r="A1086">
            <v>449022</v>
          </cell>
          <cell r="B1086">
            <v>685</v>
          </cell>
          <cell r="C1086">
            <v>268837</v>
          </cell>
          <cell r="D1086">
            <v>19584</v>
          </cell>
          <cell r="E1086" t="str">
            <v xml:space="preserve">SACCHAROMYCES BOULARDII-17 100MG                                                          </v>
          </cell>
          <cell r="F1086" t="str">
            <v>CÁPSULA</v>
          </cell>
          <cell r="G1086" t="str">
            <v>USO GERAL 7</v>
          </cell>
          <cell r="H1086" t="str">
            <v>COMPRA REGULAR</v>
          </cell>
          <cell r="I1086" t="str">
            <v>NÃO</v>
          </cell>
          <cell r="J1086">
            <v>350</v>
          </cell>
          <cell r="K1086">
            <v>246</v>
          </cell>
        </row>
        <row r="1087">
          <cell r="A1087">
            <v>446105</v>
          </cell>
          <cell r="B1087">
            <v>958</v>
          </cell>
          <cell r="C1087">
            <v>268390</v>
          </cell>
          <cell r="D1087">
            <v>11912</v>
          </cell>
          <cell r="E1087" t="str">
            <v xml:space="preserve">SAIS PARA REIDRATACAO ORAL FORMULA OMS ENV 27,9 G                                         </v>
          </cell>
          <cell r="F1087" t="str">
            <v>ENV</v>
          </cell>
          <cell r="G1087" t="str">
            <v>USO GERAL 7</v>
          </cell>
          <cell r="H1087" t="str">
            <v>COMPRA REGULAR</v>
          </cell>
          <cell r="I1087">
            <v>446105</v>
          </cell>
          <cell r="J1087">
            <v>10</v>
          </cell>
          <cell r="K1087">
            <v>15</v>
          </cell>
        </row>
        <row r="1088">
          <cell r="A1088">
            <v>292331</v>
          </cell>
          <cell r="B1088">
            <v>689</v>
          </cell>
          <cell r="C1088" t="str">
            <v>292331.1</v>
          </cell>
          <cell r="D1088" t="str">
            <v>-</v>
          </cell>
          <cell r="E1088" t="str">
            <v xml:space="preserve">SALBUTAMOL 0,4MG/ML XAROPE  FARSCO 120ML                                                          </v>
          </cell>
          <cell r="F1088" t="str">
            <v>FR 120ML</v>
          </cell>
          <cell r="G1088" t="str">
            <v>USO GERAL 7**</v>
          </cell>
          <cell r="H1088" t="str">
            <v>NÃO PADRÃO</v>
          </cell>
          <cell r="I1088">
            <v>292331</v>
          </cell>
          <cell r="J1088">
            <v>0</v>
          </cell>
          <cell r="K1088">
            <v>0</v>
          </cell>
        </row>
        <row r="1089">
          <cell r="A1089">
            <v>292331</v>
          </cell>
          <cell r="B1089">
            <v>1946</v>
          </cell>
          <cell r="C1089" t="str">
            <v>292331.2</v>
          </cell>
          <cell r="D1089">
            <v>11917</v>
          </cell>
          <cell r="E1089" t="str">
            <v>SALBUTAMOL 0,4MG/ML XAROPE FRASCO 100ML</v>
          </cell>
          <cell r="F1089" t="str">
            <v>FR</v>
          </cell>
          <cell r="G1089" t="str">
            <v>USO GERAL 7</v>
          </cell>
          <cell r="H1089" t="str">
            <v>PROPOR DESPADRONIZAÇÃO</v>
          </cell>
          <cell r="I1089">
            <v>292331</v>
          </cell>
          <cell r="J1089">
            <v>3</v>
          </cell>
          <cell r="K1089">
            <v>0</v>
          </cell>
        </row>
        <row r="1090">
          <cell r="A1090">
            <v>268523</v>
          </cell>
          <cell r="B1090">
            <v>688</v>
          </cell>
          <cell r="C1090">
            <v>268523</v>
          </cell>
          <cell r="D1090">
            <v>11917</v>
          </cell>
          <cell r="E1090" t="str">
            <v xml:space="preserve">SALBUTAMOL 0,5MG/ML 1ML SOL INJET                                                         </v>
          </cell>
          <cell r="F1090" t="str">
            <v>AMP 1ML</v>
          </cell>
          <cell r="G1090" t="str">
            <v>USO GERAL 7</v>
          </cell>
          <cell r="H1090" t="str">
            <v>COMPRA REGULAR</v>
          </cell>
          <cell r="I1090">
            <v>268523</v>
          </cell>
          <cell r="J1090">
            <v>300</v>
          </cell>
          <cell r="K1090">
            <v>0</v>
          </cell>
        </row>
        <row r="1091">
          <cell r="A1091" t="str">
            <v>-</v>
          </cell>
          <cell r="B1091">
            <v>686</v>
          </cell>
          <cell r="C1091" t="str">
            <v>-</v>
          </cell>
          <cell r="D1091" t="str">
            <v>-</v>
          </cell>
          <cell r="E1091" t="str">
            <v xml:space="preserve">SALBUTAMOL 2MG                                                                            </v>
          </cell>
          <cell r="F1091" t="str">
            <v>CP</v>
          </cell>
          <cell r="G1091" t="str">
            <v>NÃO PADRÃO</v>
          </cell>
          <cell r="H1091" t="str">
            <v>NÃO PADRÃO</v>
          </cell>
          <cell r="I1091" t="str">
            <v>NÃO</v>
          </cell>
          <cell r="J1091">
            <v>0</v>
          </cell>
          <cell r="K1091">
            <v>0</v>
          </cell>
        </row>
        <row r="1092">
          <cell r="A1092">
            <v>294887</v>
          </cell>
          <cell r="B1092">
            <v>687</v>
          </cell>
          <cell r="C1092" t="str">
            <v>294887.1</v>
          </cell>
          <cell r="D1092">
            <v>11917</v>
          </cell>
          <cell r="E1092" t="str">
            <v xml:space="preserve">SALBUTAMOL AEROSOL 100MCG/DOSE (200 DOSES)                                                </v>
          </cell>
          <cell r="F1092" t="str">
            <v>FR 200 DOSES</v>
          </cell>
          <cell r="G1092" t="str">
            <v>USO GERAL 7</v>
          </cell>
          <cell r="H1092" t="str">
            <v>COMPRA REGULAR</v>
          </cell>
          <cell r="I1092">
            <v>294887</v>
          </cell>
          <cell r="J1092">
            <v>460</v>
          </cell>
          <cell r="K1092">
            <v>171.16666666666666</v>
          </cell>
        </row>
        <row r="1093">
          <cell r="A1093" t="str">
            <v>-</v>
          </cell>
          <cell r="B1093">
            <v>753</v>
          </cell>
          <cell r="C1093" t="str">
            <v>-</v>
          </cell>
          <cell r="D1093" t="str">
            <v>-</v>
          </cell>
          <cell r="E1093" t="str">
            <v xml:space="preserve">SALBUTAMOL SOL PARA NEBULIZACAO 5MG/10ML                                                  </v>
          </cell>
          <cell r="F1093" t="str">
            <v>FR 10ML</v>
          </cell>
          <cell r="G1093" t="str">
            <v>NÃO PADRÃO</v>
          </cell>
          <cell r="H1093" t="str">
            <v>NÃO PADRÃO</v>
          </cell>
          <cell r="I1093" t="str">
            <v>NÃO</v>
          </cell>
          <cell r="J1093">
            <v>0</v>
          </cell>
          <cell r="K1093">
            <v>0</v>
          </cell>
        </row>
        <row r="1094">
          <cell r="A1094" t="str">
            <v>-</v>
          </cell>
          <cell r="B1094">
            <v>239</v>
          </cell>
          <cell r="C1094" t="str">
            <v>-</v>
          </cell>
          <cell r="D1094" t="str">
            <v>-</v>
          </cell>
          <cell r="E1094" t="str">
            <v xml:space="preserve">SAQUINAVIR 200MG                                                                          </v>
          </cell>
          <cell r="F1094" t="str">
            <v>CP</v>
          </cell>
          <cell r="G1094" t="str">
            <v>NÃO PADRÃO</v>
          </cell>
          <cell r="H1094" t="str">
            <v>NÃO PADRÃO</v>
          </cell>
          <cell r="I1094" t="str">
            <v>NÃO</v>
          </cell>
          <cell r="J1094">
            <v>0</v>
          </cell>
          <cell r="K1094">
            <v>0</v>
          </cell>
        </row>
        <row r="1095">
          <cell r="A1095" t="str">
            <v>-</v>
          </cell>
          <cell r="B1095">
            <v>1241</v>
          </cell>
          <cell r="C1095" t="str">
            <v>-</v>
          </cell>
          <cell r="D1095" t="str">
            <v>-</v>
          </cell>
          <cell r="E1095" t="str">
            <v xml:space="preserve">SAQUINAVIR 200MG                                                                          </v>
          </cell>
          <cell r="F1095" t="str">
            <v>CP</v>
          </cell>
          <cell r="G1095" t="str">
            <v>NÃO PADRÃO</v>
          </cell>
          <cell r="H1095" t="str">
            <v>NÃO PADRÃO</v>
          </cell>
          <cell r="I1095" t="str">
            <v>NÃO</v>
          </cell>
          <cell r="J1095">
            <v>0</v>
          </cell>
          <cell r="K1095">
            <v>0</v>
          </cell>
        </row>
        <row r="1096">
          <cell r="A1096">
            <v>459064</v>
          </cell>
          <cell r="B1096">
            <v>1875</v>
          </cell>
          <cell r="C1096" t="str">
            <v>352244.2</v>
          </cell>
          <cell r="D1096">
            <v>14689</v>
          </cell>
          <cell r="E1096" t="str">
            <v>SELANTE CIRURGICO FIBRINOGENIO HUMANO APROTININA E TROMBINA 2ML</v>
          </cell>
          <cell r="F1096" t="str">
            <v>FR 2ML</v>
          </cell>
          <cell r="G1096" t="str">
            <v xml:space="preserve">BIOLÓGICOS </v>
          </cell>
          <cell r="H1096" t="str">
            <v>COMPRA REGULAR</v>
          </cell>
          <cell r="I1096" t="str">
            <v>NÃO</v>
          </cell>
          <cell r="J1096">
            <v>10</v>
          </cell>
          <cell r="K1096">
            <v>7.3636363636363633</v>
          </cell>
        </row>
        <row r="1097">
          <cell r="A1097">
            <v>459060</v>
          </cell>
          <cell r="B1097">
            <v>882</v>
          </cell>
          <cell r="C1097" t="str">
            <v>-</v>
          </cell>
          <cell r="D1097" t="str">
            <v>-</v>
          </cell>
          <cell r="E1097" t="str">
            <v xml:space="preserve">SELANTE DE FIBRINA FIBRINOGENIO HUMANO CONCENTRADO PASTEURIZADO 1 ML                      </v>
          </cell>
          <cell r="F1097" t="str">
            <v>FR 1ML</v>
          </cell>
          <cell r="G1097" t="str">
            <v>BIOLÓGICOS **</v>
          </cell>
          <cell r="H1097" t="str">
            <v>NÃO PADRÃO</v>
          </cell>
          <cell r="I1097" t="str">
            <v>NÃO</v>
          </cell>
          <cell r="J1097">
            <v>0</v>
          </cell>
          <cell r="K1097">
            <v>0</v>
          </cell>
        </row>
        <row r="1098">
          <cell r="A1098" t="str">
            <v>-</v>
          </cell>
          <cell r="B1098">
            <v>881</v>
          </cell>
          <cell r="C1098" t="str">
            <v>-</v>
          </cell>
          <cell r="D1098" t="str">
            <v>-</v>
          </cell>
          <cell r="E1098" t="str">
            <v xml:space="preserve">SELANTE DE FIBRINA FIBRINOGENIO HUMANO CONCENTRADO PASTEURIZADO 3 ML                      </v>
          </cell>
          <cell r="F1098" t="str">
            <v>FR 3ML</v>
          </cell>
          <cell r="G1098" t="str">
            <v>NÃO PADRÃO</v>
          </cell>
          <cell r="H1098" t="str">
            <v>NÃO PADRÃO</v>
          </cell>
          <cell r="I1098" t="str">
            <v>NÃO</v>
          </cell>
          <cell r="J1098">
            <v>0</v>
          </cell>
          <cell r="K1098">
            <v>0</v>
          </cell>
        </row>
        <row r="1099">
          <cell r="A1099" t="str">
            <v>-</v>
          </cell>
          <cell r="B1099">
            <v>1304</v>
          </cell>
          <cell r="C1099" t="str">
            <v>-</v>
          </cell>
          <cell r="D1099" t="str">
            <v>-</v>
          </cell>
          <cell r="E1099" t="str">
            <v xml:space="preserve">SERINGA DESCARTAVEL 1ML (PROGRAMA DE DIABETES)                                            </v>
          </cell>
          <cell r="F1099" t="str">
            <v>UNIDADE</v>
          </cell>
          <cell r="G1099" t="str">
            <v>NÃO PADRÃO</v>
          </cell>
          <cell r="H1099" t="str">
            <v>NÃO PADRÃO</v>
          </cell>
          <cell r="I1099" t="str">
            <v>NÃO</v>
          </cell>
          <cell r="J1099">
            <v>0</v>
          </cell>
          <cell r="K1099">
            <v>0</v>
          </cell>
        </row>
        <row r="1100">
          <cell r="A1100" t="str">
            <v>-</v>
          </cell>
          <cell r="B1100">
            <v>953</v>
          </cell>
          <cell r="C1100" t="str">
            <v>-</v>
          </cell>
          <cell r="D1100" t="str">
            <v>-</v>
          </cell>
          <cell r="E1100" t="str">
            <v xml:space="preserve">SEVOFLURANO 100ML                                                                         </v>
          </cell>
          <cell r="F1100" t="str">
            <v>FR 100ML</v>
          </cell>
          <cell r="G1100" t="str">
            <v>CONTROLADOS 3**</v>
          </cell>
          <cell r="H1100" t="str">
            <v>NÃO PADRÃO</v>
          </cell>
          <cell r="I1100" t="str">
            <v>NÃO</v>
          </cell>
          <cell r="J1100">
            <v>0</v>
          </cell>
          <cell r="K1100">
            <v>0</v>
          </cell>
        </row>
        <row r="1101">
          <cell r="A1101">
            <v>308877</v>
          </cell>
          <cell r="B1101">
            <v>240</v>
          </cell>
          <cell r="C1101">
            <v>308877</v>
          </cell>
          <cell r="D1101">
            <v>12053</v>
          </cell>
          <cell r="E1101" t="str">
            <v xml:space="preserve">SEVOFLURANO 250ML                                                                         </v>
          </cell>
          <cell r="F1101" t="str">
            <v>FR 250ML</v>
          </cell>
          <cell r="G1101" t="str">
            <v>CONTROLADOS 3</v>
          </cell>
          <cell r="H1101" t="str">
            <v>COMPRA REGULAR</v>
          </cell>
          <cell r="I1101">
            <v>308877</v>
          </cell>
          <cell r="J1101">
            <v>80</v>
          </cell>
          <cell r="K1101">
            <v>36.25</v>
          </cell>
        </row>
        <row r="1102">
          <cell r="A1102">
            <v>273820</v>
          </cell>
          <cell r="B1102">
            <v>691</v>
          </cell>
          <cell r="C1102">
            <v>273820</v>
          </cell>
          <cell r="D1102">
            <v>17872</v>
          </cell>
          <cell r="E1102" t="str">
            <v xml:space="preserve">SILDENAFIL 25 MG                                                                          </v>
          </cell>
          <cell r="F1102" t="str">
            <v>CP</v>
          </cell>
          <cell r="G1102" t="str">
            <v>USO GERAL 8</v>
          </cell>
          <cell r="H1102" t="str">
            <v>COMPRA REGULAR</v>
          </cell>
          <cell r="I1102" t="str">
            <v>NÃO</v>
          </cell>
          <cell r="J1102">
            <v>120</v>
          </cell>
          <cell r="K1102">
            <v>20</v>
          </cell>
        </row>
        <row r="1103">
          <cell r="A1103" t="str">
            <v>-</v>
          </cell>
          <cell r="B1103">
            <v>692</v>
          </cell>
          <cell r="C1103">
            <v>273821</v>
          </cell>
          <cell r="D1103" t="str">
            <v>-</v>
          </cell>
          <cell r="E1103" t="str">
            <v xml:space="preserve">SILDENAFIL 50MG                                                                           </v>
          </cell>
          <cell r="F1103" t="str">
            <v>CP</v>
          </cell>
          <cell r="G1103" t="str">
            <v>NÃO PADRÃO</v>
          </cell>
          <cell r="H1103" t="str">
            <v>NÃO PADRÃO</v>
          </cell>
          <cell r="I1103" t="str">
            <v>NÃO</v>
          </cell>
          <cell r="J1103">
            <v>0</v>
          </cell>
          <cell r="K1103">
            <v>0</v>
          </cell>
        </row>
        <row r="1104">
          <cell r="A1104" t="str">
            <v>-</v>
          </cell>
          <cell r="B1104">
            <v>1856</v>
          </cell>
          <cell r="C1104" t="str">
            <v>-</v>
          </cell>
          <cell r="D1104" t="str">
            <v>-</v>
          </cell>
          <cell r="E1104" t="str">
            <v xml:space="preserve">SIMEPREVIR SODICO 150MG                           </v>
          </cell>
          <cell r="F1104" t="str">
            <v>CP</v>
          </cell>
          <cell r="G1104" t="str">
            <v>NÃO PADRÃO</v>
          </cell>
          <cell r="H1104" t="str">
            <v>NÃO PADRÃO</v>
          </cell>
          <cell r="I1104" t="str">
            <v>NÃO</v>
          </cell>
          <cell r="J1104">
            <v>0</v>
          </cell>
          <cell r="K1104">
            <v>0</v>
          </cell>
        </row>
        <row r="1105">
          <cell r="A1105" t="str">
            <v>-</v>
          </cell>
          <cell r="B1105">
            <v>1248</v>
          </cell>
          <cell r="C1105" t="str">
            <v>-</v>
          </cell>
          <cell r="D1105" t="str">
            <v>-</v>
          </cell>
          <cell r="E1105" t="str">
            <v xml:space="preserve">SINVASTATINA 10MG                                                                         </v>
          </cell>
          <cell r="F1105" t="str">
            <v>CP</v>
          </cell>
          <cell r="G1105" t="str">
            <v>NÃO PADRÃO</v>
          </cell>
          <cell r="H1105" t="str">
            <v>NÃO PADRÃO</v>
          </cell>
          <cell r="I1105" t="str">
            <v>NÃO</v>
          </cell>
          <cell r="J1105">
            <v>0</v>
          </cell>
          <cell r="K1105">
            <v>0</v>
          </cell>
        </row>
        <row r="1106">
          <cell r="A1106">
            <v>267747</v>
          </cell>
          <cell r="B1106">
            <v>694</v>
          </cell>
          <cell r="C1106">
            <v>267747</v>
          </cell>
          <cell r="D1106">
            <v>12096</v>
          </cell>
          <cell r="E1106" t="str">
            <v xml:space="preserve">SINVASTATINA 20MG                                                                         </v>
          </cell>
          <cell r="F1106" t="str">
            <v>CP</v>
          </cell>
          <cell r="G1106" t="str">
            <v>USO GERAL 8</v>
          </cell>
          <cell r="H1106" t="str">
            <v>COMPRA REGULAR</v>
          </cell>
          <cell r="I1106">
            <v>267747</v>
          </cell>
          <cell r="J1106">
            <v>1000</v>
          </cell>
          <cell r="K1106">
            <v>405</v>
          </cell>
        </row>
        <row r="1107">
          <cell r="A1107">
            <v>267745</v>
          </cell>
          <cell r="B1107">
            <v>1390</v>
          </cell>
          <cell r="C1107">
            <v>267745</v>
          </cell>
          <cell r="D1107">
            <v>12096</v>
          </cell>
          <cell r="E1107" t="str">
            <v xml:space="preserve">SINVASTATINA 40MG                                                                         </v>
          </cell>
          <cell r="F1107" t="str">
            <v>CP</v>
          </cell>
          <cell r="G1107" t="str">
            <v>USO GERAL 8</v>
          </cell>
          <cell r="H1107" t="str">
            <v>COMPRA REGULAR</v>
          </cell>
          <cell r="I1107" t="str">
            <v>NÃO</v>
          </cell>
          <cell r="J1107">
            <v>600</v>
          </cell>
          <cell r="K1107">
            <v>360</v>
          </cell>
        </row>
        <row r="1108">
          <cell r="A1108">
            <v>285817</v>
          </cell>
          <cell r="B1108">
            <v>1178</v>
          </cell>
          <cell r="C1108">
            <v>285817</v>
          </cell>
          <cell r="D1108">
            <v>14024</v>
          </cell>
          <cell r="E1108" t="str">
            <v>SIROLIMO 1 MG (DRAGEA)</v>
          </cell>
          <cell r="F1108" t="str">
            <v>CP</v>
          </cell>
          <cell r="G1108" t="str">
            <v>SOB DEMANDA</v>
          </cell>
          <cell r="H1108" t="str">
            <v>SOB DEMANDA</v>
          </cell>
          <cell r="I1108" t="str">
            <v>NÃO</v>
          </cell>
          <cell r="J1108">
            <v>0</v>
          </cell>
          <cell r="K1108">
            <v>0</v>
          </cell>
        </row>
        <row r="1109">
          <cell r="A1109" t="str">
            <v>-</v>
          </cell>
          <cell r="B1109">
            <v>1854</v>
          </cell>
          <cell r="C1109" t="str">
            <v>-</v>
          </cell>
          <cell r="D1109" t="str">
            <v>-</v>
          </cell>
          <cell r="E1109" t="str">
            <v xml:space="preserve">SOFOSBUVIR 400 MG                                 </v>
          </cell>
          <cell r="F1109" t="str">
            <v>CP</v>
          </cell>
          <cell r="G1109" t="str">
            <v>NÃO PADRÃO</v>
          </cell>
          <cell r="H1109" t="str">
            <v>NÃO PADRÃO</v>
          </cell>
          <cell r="I1109" t="str">
            <v>NÃO</v>
          </cell>
          <cell r="J1109">
            <v>0</v>
          </cell>
          <cell r="K1109">
            <v>0</v>
          </cell>
        </row>
        <row r="1110">
          <cell r="A1110" t="str">
            <v>-</v>
          </cell>
          <cell r="B1110">
            <v>2008</v>
          </cell>
          <cell r="C1110" t="str">
            <v>-</v>
          </cell>
          <cell r="D1110" t="str">
            <v>-</v>
          </cell>
          <cell r="E1110" t="str">
            <v xml:space="preserve">SOFOSBUVIR 400MG + VELPATASVIR 100MG                                                      </v>
          </cell>
          <cell r="F1110" t="str">
            <v>CP</v>
          </cell>
          <cell r="G1110" t="str">
            <v>NÃO PADRÃO</v>
          </cell>
          <cell r="H1110" t="str">
            <v>NÃO PADRÃO</v>
          </cell>
          <cell r="I1110" t="str">
            <v>NÃO</v>
          </cell>
          <cell r="J1110">
            <v>0</v>
          </cell>
          <cell r="K1110">
            <v>0</v>
          </cell>
        </row>
        <row r="1111">
          <cell r="A1111" t="str">
            <v>-</v>
          </cell>
          <cell r="B1111">
            <v>808</v>
          </cell>
          <cell r="C1111" t="str">
            <v>-</v>
          </cell>
          <cell r="D1111" t="str">
            <v>-</v>
          </cell>
          <cell r="E1111" t="str">
            <v xml:space="preserve">SOLUCAO ANTI-SEPTICA AQUOSA C/BETAINA C/SURFACTANTE TENSOATIVO POLIHEXANIDA 0,1% 100ML    </v>
          </cell>
          <cell r="G1111" t="str">
            <v>NÃO PADRÃO</v>
          </cell>
          <cell r="H1111" t="str">
            <v>NÃO PADRÃO</v>
          </cell>
          <cell r="I1111" t="str">
            <v>NÃO</v>
          </cell>
          <cell r="J1111">
            <v>0</v>
          </cell>
          <cell r="K1111">
            <v>0</v>
          </cell>
        </row>
        <row r="1112">
          <cell r="A1112">
            <v>311423</v>
          </cell>
          <cell r="B1112">
            <v>1808</v>
          </cell>
          <cell r="C1112">
            <v>311423</v>
          </cell>
          <cell r="D1112">
            <v>5191</v>
          </cell>
          <cell r="E1112" t="str">
            <v>SOLUCAO BUCAL LISOZIMA LACTOFERRINA GLICOSE OXIDASE LACTOPEROXIDASE 250ML</v>
          </cell>
          <cell r="F1112" t="str">
            <v>FR 250ML</v>
          </cell>
          <cell r="G1112" t="str">
            <v>USO GERAL 8</v>
          </cell>
          <cell r="H1112" t="str">
            <v>COMPRA REGULAR</v>
          </cell>
          <cell r="I1112" t="str">
            <v>NÃO</v>
          </cell>
          <cell r="J1112">
            <v>60</v>
          </cell>
          <cell r="K1112">
            <v>15</v>
          </cell>
        </row>
        <row r="1113">
          <cell r="A1113">
            <v>311423</v>
          </cell>
          <cell r="B1113">
            <v>696</v>
          </cell>
          <cell r="C1113" t="str">
            <v>311423.3</v>
          </cell>
          <cell r="D1113" t="str">
            <v>-</v>
          </cell>
          <cell r="E1113" t="str">
            <v xml:space="preserve">SOLUCAO BUCAL LISOZIMA LACTOFERRINA GLICOSE OXIDOSE LACTOPEROXIDASE 240ML                 </v>
          </cell>
          <cell r="F1113" t="str">
            <v>FR 240ML</v>
          </cell>
          <cell r="G1113" t="str">
            <v>USO GERAL 8**</v>
          </cell>
          <cell r="H1113" t="str">
            <v>NÃO PADRÃO</v>
          </cell>
          <cell r="I1113" t="str">
            <v>NÃO</v>
          </cell>
          <cell r="J1113">
            <v>0</v>
          </cell>
          <cell r="K1113">
            <v>0</v>
          </cell>
        </row>
        <row r="1114">
          <cell r="A1114">
            <v>396711</v>
          </cell>
          <cell r="B1114">
            <v>1436</v>
          </cell>
          <cell r="C1114">
            <v>390804</v>
          </cell>
          <cell r="D1114">
            <v>10977</v>
          </cell>
          <cell r="E1114" t="str">
            <v>SOLUCAO DE GEL P/LIMPEZA E HIDRATACAO DE FERIDAS CUTANEAS CONTENDO BETAINA E POLIHEXANIDA  250ML</v>
          </cell>
          <cell r="F1114" t="str">
            <v>FR 250ML</v>
          </cell>
          <cell r="G1114" t="str">
            <v>SANEANTES E QUÍMICOS</v>
          </cell>
          <cell r="H1114" t="str">
            <v>NÃO PADRÃO</v>
          </cell>
          <cell r="I1114" t="str">
            <v>NÃO</v>
          </cell>
          <cell r="J1114">
            <v>54</v>
          </cell>
          <cell r="K1114">
            <v>0</v>
          </cell>
        </row>
        <row r="1115">
          <cell r="A1115">
            <v>460566</v>
          </cell>
          <cell r="B1115">
            <v>1949</v>
          </cell>
          <cell r="C1115">
            <v>460566</v>
          </cell>
          <cell r="D1115">
            <v>1738</v>
          </cell>
          <cell r="E1115" t="str">
            <v xml:space="preserve">SOLUCAO DE MONSEAU (HIPOCLORITO FERRICO EM AGUAS DE ROSAS 30% 100ML            FRASCO      </v>
          </cell>
          <cell r="F1115" t="str">
            <v>FR 100ML</v>
          </cell>
          <cell r="G1115" t="str">
            <v>SANEANTES E QUÍMICOS</v>
          </cell>
          <cell r="H1115" t="str">
            <v>ESTOQUE MÍNIMO</v>
          </cell>
          <cell r="I1115" t="str">
            <v>NÃO</v>
          </cell>
          <cell r="J1115">
            <v>0</v>
          </cell>
          <cell r="K1115">
            <v>5</v>
          </cell>
        </row>
        <row r="1116">
          <cell r="A1116" t="str">
            <v>-</v>
          </cell>
          <cell r="B1116">
            <v>1425</v>
          </cell>
          <cell r="C1116" t="str">
            <v>379042.1</v>
          </cell>
          <cell r="D1116" t="str">
            <v>-</v>
          </cell>
          <cell r="E1116" t="str">
            <v xml:space="preserve">SOLUCAO DE MONSEAU (HIPOCLORITO FERRICO 30 EM AGUA DE ROSAS)                              </v>
          </cell>
          <cell r="F1116" t="str">
            <v>FR</v>
          </cell>
          <cell r="G1116" t="str">
            <v>NÃO PADRÃO</v>
          </cell>
          <cell r="H1116" t="str">
            <v>NÃO PADRÃO</v>
          </cell>
          <cell r="I1116" t="str">
            <v>NÃO</v>
          </cell>
          <cell r="J1116">
            <v>0</v>
          </cell>
          <cell r="K1116">
            <v>0</v>
          </cell>
        </row>
        <row r="1117">
          <cell r="A1117" t="str">
            <v>-</v>
          </cell>
          <cell r="B1117">
            <v>1316</v>
          </cell>
          <cell r="C1117" t="str">
            <v>-</v>
          </cell>
          <cell r="D1117" t="str">
            <v>-</v>
          </cell>
          <cell r="E1117" t="str">
            <v>SOLUCAO DE NP PRONTA P/USO SIS FECHADO ESTERIL E APIROGENICAC/SOLUCAO DE POLIAMINOACIDO GL</v>
          </cell>
          <cell r="G1117" t="str">
            <v>NÃO PADRÃO</v>
          </cell>
          <cell r="H1117" t="str">
            <v>NÃO PADRÃO</v>
          </cell>
          <cell r="I1117" t="str">
            <v>NÃO</v>
          </cell>
          <cell r="J1117">
            <v>0</v>
          </cell>
          <cell r="K1117">
            <v>0</v>
          </cell>
        </row>
        <row r="1118">
          <cell r="A1118" t="str">
            <v>-</v>
          </cell>
          <cell r="B1118">
            <v>1545</v>
          </cell>
          <cell r="C1118" t="str">
            <v>-</v>
          </cell>
          <cell r="D1118" t="str">
            <v>-</v>
          </cell>
          <cell r="E1118" t="str">
            <v xml:space="preserve">SOLUCAO DE NPT PRONTA PARA USO COM OLEO DE OLIVA 1000ML N7                                </v>
          </cell>
          <cell r="F1118" t="str">
            <v>BOLSA 1000ML</v>
          </cell>
          <cell r="G1118" t="str">
            <v>USO GERAL 8**</v>
          </cell>
          <cell r="H1118" t="str">
            <v>NÃO PADRÃO</v>
          </cell>
          <cell r="I1118" t="str">
            <v>NÃO</v>
          </cell>
          <cell r="J1118">
            <v>0</v>
          </cell>
          <cell r="K1118">
            <v>0</v>
          </cell>
        </row>
        <row r="1119">
          <cell r="A1119" t="str">
            <v>-</v>
          </cell>
          <cell r="B1119">
            <v>1534</v>
          </cell>
          <cell r="C1119" t="str">
            <v>-</v>
          </cell>
          <cell r="D1119" t="str">
            <v>-</v>
          </cell>
          <cell r="E1119" t="str">
            <v xml:space="preserve">SOLUCAO DE NPT PRONTA PARA USO COM OLEO DE OLIVA 2000 ML N7                               </v>
          </cell>
          <cell r="F1119" t="str">
            <v>BOLSA 2000ML</v>
          </cell>
          <cell r="G1119" t="str">
            <v>USO GERAL 8**</v>
          </cell>
          <cell r="H1119" t="str">
            <v>NÃO PADRÃO</v>
          </cell>
          <cell r="I1119" t="str">
            <v>NÃO</v>
          </cell>
          <cell r="J1119">
            <v>0</v>
          </cell>
          <cell r="K1119">
            <v>0</v>
          </cell>
        </row>
        <row r="1120">
          <cell r="A1120">
            <v>457161</v>
          </cell>
          <cell r="B1120">
            <v>2157</v>
          </cell>
          <cell r="C1120" t="str">
            <v>457161.1</v>
          </cell>
          <cell r="D1120" t="str">
            <v>-</v>
          </cell>
          <cell r="E1120" t="str">
            <v xml:space="preserve">SOLUCAO DE NUTRICAO PARENTERA PRONTA PARA USO COM OLEO DE OLIVA 986ML                    </v>
          </cell>
          <cell r="F1120" t="str">
            <v>BOLSA 986ML</v>
          </cell>
          <cell r="G1120" t="str">
            <v>USO GERAL 8</v>
          </cell>
          <cell r="H1120" t="str">
            <v>COMPRA REGULAR</v>
          </cell>
          <cell r="I1120" t="str">
            <v>NÃO</v>
          </cell>
          <cell r="J1120">
            <v>0</v>
          </cell>
          <cell r="K1120">
            <v>20</v>
          </cell>
        </row>
        <row r="1121">
          <cell r="A1121" t="str">
            <v>-</v>
          </cell>
          <cell r="B1121">
            <v>1883</v>
          </cell>
          <cell r="C1121" t="str">
            <v>-</v>
          </cell>
          <cell r="D1121" t="str">
            <v>-</v>
          </cell>
          <cell r="E1121" t="str">
            <v>SOLUCAO DE NUTRICAO PARENTERAL ADULTO PREPARACAO I</v>
          </cell>
          <cell r="F1121" t="str">
            <v>ML</v>
          </cell>
          <cell r="G1121" t="str">
            <v>NÃO PADRÃO</v>
          </cell>
          <cell r="H1121" t="str">
            <v>NÃO PADRÃO</v>
          </cell>
          <cell r="I1121" t="str">
            <v>NÃO</v>
          </cell>
          <cell r="J1121">
            <v>0</v>
          </cell>
          <cell r="K1121">
            <v>0</v>
          </cell>
        </row>
        <row r="1122">
          <cell r="A1122">
            <v>295269</v>
          </cell>
          <cell r="B1122">
            <v>1317</v>
          </cell>
          <cell r="C1122" t="str">
            <v>295273.3</v>
          </cell>
          <cell r="D1122">
            <v>18501</v>
          </cell>
          <cell r="E1122" t="str">
            <v xml:space="preserve">SOLUCAO DE NUTRICAO PARENTERAL INFANTIL PREPARACAO INJETAVELUSO GERAL                     </v>
          </cell>
          <cell r="F1122" t="str">
            <v>ML</v>
          </cell>
          <cell r="G1122" t="str">
            <v>NPT INFANTIL</v>
          </cell>
          <cell r="H1122" t="str">
            <v>COMPRA REGULAR</v>
          </cell>
          <cell r="I1122" t="str">
            <v>NÃO</v>
          </cell>
          <cell r="J1122">
            <v>10000</v>
          </cell>
          <cell r="K1122">
            <v>1022</v>
          </cell>
        </row>
        <row r="1123">
          <cell r="A1123" t="str">
            <v>-</v>
          </cell>
          <cell r="B1123">
            <v>1770</v>
          </cell>
          <cell r="C1123" t="str">
            <v>-</v>
          </cell>
          <cell r="D1123" t="str">
            <v>-</v>
          </cell>
          <cell r="E1123" t="str">
            <v xml:space="preserve">SOLUCAO DE POLIAMINOACIDOS 10% 400 ML+GLICOSE     </v>
          </cell>
          <cell r="F1123" t="str">
            <v>BOLSA</v>
          </cell>
          <cell r="G1123" t="str">
            <v>NÃO PADRÃO</v>
          </cell>
          <cell r="H1123" t="str">
            <v>NÃO PADRÃO</v>
          </cell>
          <cell r="I1123" t="str">
            <v>NÃO</v>
          </cell>
          <cell r="J1123">
            <v>0</v>
          </cell>
          <cell r="K1123">
            <v>0</v>
          </cell>
        </row>
        <row r="1124">
          <cell r="A1124">
            <v>449342</v>
          </cell>
          <cell r="B1124">
            <v>1014</v>
          </cell>
          <cell r="C1124">
            <v>295268</v>
          </cell>
          <cell r="D1124" t="str">
            <v>-</v>
          </cell>
          <cell r="E1124" t="str">
            <v>SOLUCAO DE POLIAMINOACIDOS 10% 400ML+GLICOSE+EMULSAO LIPIDICA 1000ML</v>
          </cell>
          <cell r="F1124" t="str">
            <v>BOLSA 1000ML</v>
          </cell>
          <cell r="G1124" t="str">
            <v>USO GERAL 8</v>
          </cell>
          <cell r="H1124" t="str">
            <v>COMPRA REGULAR</v>
          </cell>
          <cell r="I1124" t="str">
            <v>NÃO</v>
          </cell>
          <cell r="J1124">
            <v>60</v>
          </cell>
          <cell r="K1124">
            <v>53.454545454545453</v>
          </cell>
        </row>
        <row r="1125">
          <cell r="A1125">
            <v>449340</v>
          </cell>
          <cell r="B1125">
            <v>1015</v>
          </cell>
          <cell r="C1125">
            <v>279616</v>
          </cell>
          <cell r="D1125" t="str">
            <v>-</v>
          </cell>
          <cell r="E1125" t="str">
            <v xml:space="preserve">SOLUCAO DE POLIAMINOACIDOS 8,5% 800ML+GLICOSE+EMULSAO LIPIDICA 2000ML         </v>
          </cell>
          <cell r="F1125" t="str">
            <v>BOLSA 2000ML</v>
          </cell>
          <cell r="G1125" t="str">
            <v>USO GERAL 8</v>
          </cell>
          <cell r="H1125" t="str">
            <v>COMPRA REGULAR</v>
          </cell>
          <cell r="I1125">
            <v>449340</v>
          </cell>
          <cell r="J1125">
            <v>40</v>
          </cell>
          <cell r="K1125">
            <v>31.111111111111111</v>
          </cell>
        </row>
        <row r="1126">
          <cell r="A1126" t="str">
            <v>-</v>
          </cell>
          <cell r="B1126">
            <v>1424</v>
          </cell>
          <cell r="C1126" t="str">
            <v>-</v>
          </cell>
          <cell r="D1126" t="str">
            <v>-</v>
          </cell>
          <cell r="E1126" t="str">
            <v xml:space="preserve">SOLUCAO DE SCHILLER (IODO RESSUBLI- 50GRS IODETO 100GR E AGUA DESTILADA 5LITROS)          </v>
          </cell>
          <cell r="F1126" t="str">
            <v>FR</v>
          </cell>
          <cell r="G1126" t="str">
            <v>NÃO PADRÃO</v>
          </cell>
          <cell r="H1126" t="str">
            <v>NÃO PADRÃO</v>
          </cell>
          <cell r="I1126" t="str">
            <v>NÃO</v>
          </cell>
          <cell r="J1126">
            <v>0</v>
          </cell>
          <cell r="K1126">
            <v>0</v>
          </cell>
        </row>
        <row r="1127">
          <cell r="A1127" t="str">
            <v>-</v>
          </cell>
          <cell r="B1127">
            <v>1337</v>
          </cell>
          <cell r="C1127" t="str">
            <v>-</v>
          </cell>
          <cell r="D1127" t="str">
            <v>-</v>
          </cell>
          <cell r="E1127" t="str">
            <v xml:space="preserve">SOLUCAO NUTRICAO PARENTERAL P/CRIANCAS C/OLIGOELEMENTOS COM LIPIDIOS DE 100ML             </v>
          </cell>
          <cell r="F1127" t="str">
            <v>BOLSA 100ML</v>
          </cell>
          <cell r="G1127" t="str">
            <v>NÃO PADRÃO</v>
          </cell>
          <cell r="H1127" t="str">
            <v>NÃO PADRÃO</v>
          </cell>
          <cell r="I1127" t="str">
            <v>NÃO</v>
          </cell>
          <cell r="J1127">
            <v>0</v>
          </cell>
          <cell r="K1127">
            <v>0</v>
          </cell>
        </row>
        <row r="1128">
          <cell r="A1128" t="str">
            <v>-</v>
          </cell>
          <cell r="B1128">
            <v>1338</v>
          </cell>
          <cell r="C1128" t="str">
            <v>-</v>
          </cell>
          <cell r="D1128" t="str">
            <v>-</v>
          </cell>
          <cell r="E1128" t="str">
            <v xml:space="preserve">SOLUCAO NUTRICAO PARENTERAL P/CRIANCAS C/OLIGOELEMENTOS SEM LIPIDIOS DE 100ML             </v>
          </cell>
          <cell r="F1128" t="str">
            <v>BOLSA 100ML</v>
          </cell>
          <cell r="G1128" t="str">
            <v>NÃO PADRÃO</v>
          </cell>
          <cell r="H1128" t="str">
            <v>NÃO PADRÃO</v>
          </cell>
          <cell r="I1128" t="str">
            <v>NÃO</v>
          </cell>
          <cell r="J1128">
            <v>0</v>
          </cell>
          <cell r="K1128">
            <v>0</v>
          </cell>
        </row>
        <row r="1129">
          <cell r="A1129">
            <v>449340</v>
          </cell>
          <cell r="B1129">
            <v>1229</v>
          </cell>
          <cell r="C1129" t="str">
            <v xml:space="preserve"> 449345.1</v>
          </cell>
          <cell r="D1129" t="str">
            <v>-</v>
          </cell>
          <cell r="E1129" t="str">
            <v xml:space="preserve">SOLUCAO NUTRICAO PARENTERAL PRONTA P/USO (SISTEMA FECHADO) 1875ML ESTÉRIL E APIROGÊNICA TRIPLA CÂMARA </v>
          </cell>
          <cell r="F1129" t="str">
            <v>BOLSA 1875ML</v>
          </cell>
          <cell r="G1129" t="str">
            <v>USO GERAL 8**</v>
          </cell>
          <cell r="H1129" t="str">
            <v>NÃO PADRÃO</v>
          </cell>
          <cell r="I1129">
            <v>449340</v>
          </cell>
          <cell r="J1129">
            <v>0</v>
          </cell>
          <cell r="K1129">
            <v>0</v>
          </cell>
        </row>
        <row r="1130">
          <cell r="A1130">
            <v>449342</v>
          </cell>
          <cell r="B1130">
            <v>2166</v>
          </cell>
          <cell r="C1130" t="str">
            <v>449342.1</v>
          </cell>
          <cell r="D1130" t="str">
            <v>-</v>
          </cell>
          <cell r="E1130" t="str">
            <v>SOLUCAO NUTRICAO PARENTERAL PRONTA P/USO (SISTEMA FECHADO) 625ML ESTÉRIL E APIROGÊNICA TRIPLA CÂMARA</v>
          </cell>
          <cell r="F1130" t="str">
            <v>BOLSA 625ML</v>
          </cell>
          <cell r="G1130" t="str">
            <v>USO GERAL 8**</v>
          </cell>
          <cell r="H1130" t="str">
            <v>NÃO PADRÃO</v>
          </cell>
          <cell r="I1130" t="str">
            <v>NÃO</v>
          </cell>
          <cell r="J1130">
            <v>0</v>
          </cell>
          <cell r="K1130">
            <v>0</v>
          </cell>
        </row>
        <row r="1131">
          <cell r="A1131">
            <v>365509</v>
          </cell>
          <cell r="B1131">
            <v>2063</v>
          </cell>
          <cell r="C1131">
            <v>365509</v>
          </cell>
          <cell r="D1131" t="str">
            <v>-</v>
          </cell>
          <cell r="E1131" t="str">
            <v>SOLUCAO P/CONSERVACAO DE ORGAOS TIPO HTK ( HISTIDINA, TRIPTOFANO E ALFA-CETOGLUTARATO) COM</v>
          </cell>
          <cell r="F1131" t="str">
            <v>BOLSA</v>
          </cell>
          <cell r="G1131" t="str">
            <v>SOB DEMANDA</v>
          </cell>
          <cell r="H1131" t="str">
            <v>SOB DEMANDA</v>
          </cell>
          <cell r="I1131" t="str">
            <v>NÃO</v>
          </cell>
          <cell r="J1131">
            <v>0</v>
          </cell>
          <cell r="K1131">
            <v>0</v>
          </cell>
        </row>
        <row r="1132">
          <cell r="A1132" t="str">
            <v>-</v>
          </cell>
          <cell r="B1132">
            <v>1954</v>
          </cell>
          <cell r="C1132">
            <v>277942</v>
          </cell>
          <cell r="D1132" t="str">
            <v>-</v>
          </cell>
          <cell r="E1132" t="str">
            <v>SOLUCAO P/DESINFECCAO HEMODIALISE (FARMASTERIL)-GA</v>
          </cell>
          <cell r="F1132" t="str">
            <v>GL 5LT</v>
          </cell>
          <cell r="G1132" t="str">
            <v>SANEANTES E QUÍMICOS</v>
          </cell>
          <cell r="H1132" t="str">
            <v>PRESTAÇÃO DE SERVIÇO</v>
          </cell>
          <cell r="I1132" t="str">
            <v>NÃO</v>
          </cell>
          <cell r="J1132">
            <v>20</v>
          </cell>
          <cell r="K1132">
            <v>0</v>
          </cell>
        </row>
        <row r="1133">
          <cell r="A1133" t="str">
            <v>-</v>
          </cell>
          <cell r="B1133">
            <v>1016</v>
          </cell>
          <cell r="C1133" t="str">
            <v>-</v>
          </cell>
          <cell r="D1133" t="str">
            <v>-</v>
          </cell>
          <cell r="E1133" t="str">
            <v xml:space="preserve">SOLUCAO P/DESINFECCAO HEMODIALISE 5000ML (ACTRIL) GALAO                                   </v>
          </cell>
          <cell r="G1133" t="str">
            <v>NÃO PADRÃO</v>
          </cell>
          <cell r="H1133" t="str">
            <v>NÃO PADRÃO</v>
          </cell>
          <cell r="I1133" t="str">
            <v>NÃO</v>
          </cell>
          <cell r="J1133">
            <v>0</v>
          </cell>
          <cell r="K1133">
            <v>0</v>
          </cell>
        </row>
        <row r="1134">
          <cell r="A1134" t="str">
            <v>-</v>
          </cell>
          <cell r="B1134">
            <v>1017</v>
          </cell>
          <cell r="C1134" t="str">
            <v>360281.2</v>
          </cell>
          <cell r="D1134" t="str">
            <v>-</v>
          </cell>
          <cell r="E1134" t="str">
            <v xml:space="preserve">SOLUCAO P/DESINFECCAO HEMODIALISE 5000ML (PURESTERIL)                                     </v>
          </cell>
          <cell r="F1134" t="str">
            <v>GL 5LT</v>
          </cell>
          <cell r="G1134" t="str">
            <v>SANEANTES E QUÍMICOS</v>
          </cell>
          <cell r="H1134" t="str">
            <v>PRESTAÇÃO DE SERVIÇO</v>
          </cell>
          <cell r="I1134" t="str">
            <v>NÃO</v>
          </cell>
          <cell r="J1134">
            <v>20</v>
          </cell>
          <cell r="K1134">
            <v>0</v>
          </cell>
        </row>
        <row r="1135">
          <cell r="A1135" t="str">
            <v>-</v>
          </cell>
          <cell r="B1135">
            <v>921</v>
          </cell>
          <cell r="C1135" t="str">
            <v>360281.3</v>
          </cell>
          <cell r="D1135" t="str">
            <v>-</v>
          </cell>
          <cell r="E1135" t="str">
            <v xml:space="preserve">SOLUCAO P/DESINFECCAO HEMODIALISE 5000ML(RENALIN)                                         </v>
          </cell>
          <cell r="F1135" t="str">
            <v>GL 5LT</v>
          </cell>
          <cell r="G1135" t="str">
            <v>SANEANTES E QUÍMICOS</v>
          </cell>
          <cell r="H1135" t="str">
            <v>PRESTAÇÃO DE SERVIÇO</v>
          </cell>
          <cell r="I1135" t="str">
            <v>NÃO</v>
          </cell>
          <cell r="J1135">
            <v>20</v>
          </cell>
          <cell r="K1135">
            <v>0</v>
          </cell>
        </row>
        <row r="1136">
          <cell r="A1136" t="str">
            <v>-</v>
          </cell>
          <cell r="B1136">
            <v>1751</v>
          </cell>
          <cell r="C1136">
            <v>400732</v>
          </cell>
          <cell r="D1136" t="str">
            <v>-</v>
          </cell>
          <cell r="E1136" t="str">
            <v xml:space="preserve">SOLUCAO P/DIALISE PERITONEAL 1,5 % GLICOSE 6000 ML                                        </v>
          </cell>
          <cell r="F1136" t="str">
            <v>BOLSA 6000ML</v>
          </cell>
          <cell r="G1136" t="str">
            <v>NÃO PADRÃO</v>
          </cell>
          <cell r="H1136" t="str">
            <v>NÃO PADRÃO</v>
          </cell>
          <cell r="I1136" t="str">
            <v>NÃO</v>
          </cell>
          <cell r="J1136">
            <v>0</v>
          </cell>
          <cell r="K1136">
            <v>0</v>
          </cell>
        </row>
        <row r="1137">
          <cell r="A1137" t="str">
            <v>-</v>
          </cell>
          <cell r="B1137">
            <v>139</v>
          </cell>
          <cell r="C1137" t="str">
            <v>272763.3</v>
          </cell>
          <cell r="D1137" t="str">
            <v>-</v>
          </cell>
          <cell r="E1137" t="str">
            <v xml:space="preserve">SOLUCAO P/DIALISE PERITONEAL 1,5% 5000ML (BOLSA)                                          </v>
          </cell>
          <cell r="F1137" t="str">
            <v>BOLSA 5000ML</v>
          </cell>
          <cell r="G1137" t="str">
            <v>NÃO PADRÃO</v>
          </cell>
          <cell r="H1137" t="str">
            <v>NÃO PADRÃO</v>
          </cell>
          <cell r="I1137" t="str">
            <v>NÃO</v>
          </cell>
          <cell r="J1137">
            <v>0</v>
          </cell>
          <cell r="K1137">
            <v>0</v>
          </cell>
        </row>
        <row r="1138">
          <cell r="A1138" t="str">
            <v>-</v>
          </cell>
          <cell r="B1138">
            <v>1699</v>
          </cell>
          <cell r="C1138">
            <v>400746</v>
          </cell>
          <cell r="D1138" t="str">
            <v>-</v>
          </cell>
          <cell r="E1138" t="str">
            <v xml:space="preserve">SOLUCAO P/DIALISE PERITONEAL 4,25% GLICOSE 5000 ML                                        </v>
          </cell>
          <cell r="F1138" t="str">
            <v>BOLSA 5000ML</v>
          </cell>
          <cell r="G1138" t="str">
            <v>NÃO PADRÃO</v>
          </cell>
          <cell r="H1138" t="str">
            <v>NÃO PADRÃO</v>
          </cell>
          <cell r="I1138" t="str">
            <v>NÃO</v>
          </cell>
          <cell r="J1138">
            <v>0</v>
          </cell>
          <cell r="K1138">
            <v>0</v>
          </cell>
        </row>
        <row r="1139">
          <cell r="A1139" t="str">
            <v>-</v>
          </cell>
          <cell r="B1139">
            <v>1750</v>
          </cell>
          <cell r="C1139">
            <v>400734</v>
          </cell>
          <cell r="D1139" t="str">
            <v>-</v>
          </cell>
          <cell r="E1139" t="str">
            <v xml:space="preserve">SOLUCAO P/DIALISE PERITONEAL 4,25% GLICOSE 6000 ML                                        </v>
          </cell>
          <cell r="F1139" t="str">
            <v>BOLSA 6000ML</v>
          </cell>
          <cell r="G1139" t="str">
            <v>NÃO PADRÃO</v>
          </cell>
          <cell r="H1139" t="str">
            <v>NÃO PADRÃO</v>
          </cell>
          <cell r="I1139" t="str">
            <v>NÃO</v>
          </cell>
          <cell r="J1139">
            <v>0</v>
          </cell>
          <cell r="K1139">
            <v>0</v>
          </cell>
        </row>
        <row r="1140">
          <cell r="A1140" t="str">
            <v>-</v>
          </cell>
          <cell r="B1140">
            <v>1301</v>
          </cell>
          <cell r="C1140" t="str">
            <v>272763.3</v>
          </cell>
          <cell r="D1140" t="str">
            <v>-</v>
          </cell>
          <cell r="E1140" t="str">
            <v xml:space="preserve">SOLUCAO P/DIALISE PERITONEAL GLICOSE 1,5%                                                 </v>
          </cell>
          <cell r="F1140" t="str">
            <v>BOLSA 5000ML</v>
          </cell>
          <cell r="G1140" t="str">
            <v>NÃO PADRÃO</v>
          </cell>
          <cell r="H1140" t="str">
            <v>NÃO PADRÃO</v>
          </cell>
          <cell r="I1140" t="str">
            <v>NÃO</v>
          </cell>
          <cell r="J1140">
            <v>0</v>
          </cell>
          <cell r="K1140">
            <v>0</v>
          </cell>
        </row>
        <row r="1141">
          <cell r="A1141">
            <v>394675</v>
          </cell>
          <cell r="B1141">
            <v>140</v>
          </cell>
          <cell r="C1141" t="str">
            <v>394675.1</v>
          </cell>
          <cell r="D1141">
            <v>18213</v>
          </cell>
          <cell r="E1141" t="str">
            <v xml:space="preserve">SOLUCAO SALINA BALANCEADA (BSS) OFT 500ML (BOLSA)                                         </v>
          </cell>
          <cell r="F1141" t="str">
            <v>BOLSA 500ML</v>
          </cell>
          <cell r="G1141" t="str">
            <v>FARMACOLÓGICO</v>
          </cell>
          <cell r="H1141" t="str">
            <v>COMPRA REGULAR</v>
          </cell>
          <cell r="I1141" t="str">
            <v>NÃO</v>
          </cell>
          <cell r="J1141">
            <v>50</v>
          </cell>
          <cell r="K1141">
            <v>46.81818181818182</v>
          </cell>
        </row>
        <row r="1142">
          <cell r="A1142">
            <v>394675</v>
          </cell>
          <cell r="B1142">
            <v>1937</v>
          </cell>
          <cell r="C1142" t="str">
            <v>394675.3</v>
          </cell>
          <cell r="D1142">
            <v>18213</v>
          </cell>
          <cell r="E1142" t="str">
            <v>SOLUCAO SALINA BALANCEADA OFT 500 ML FRASCO DE VIDRO</v>
          </cell>
          <cell r="F1142" t="str">
            <v>FR VD 500ML</v>
          </cell>
          <cell r="G1142" t="str">
            <v>FARMACOLÓGICO</v>
          </cell>
          <cell r="H1142" t="str">
            <v>COMPRA REGULAR</v>
          </cell>
          <cell r="I1142" t="str">
            <v>NÃO</v>
          </cell>
          <cell r="J1142">
            <v>10</v>
          </cell>
          <cell r="K1142">
            <v>34</v>
          </cell>
        </row>
        <row r="1143">
          <cell r="A1143">
            <v>437074</v>
          </cell>
          <cell r="B1143">
            <v>1934</v>
          </cell>
          <cell r="C1143" t="str">
            <v>390804.1</v>
          </cell>
          <cell r="D1143">
            <v>5118</v>
          </cell>
          <cell r="E1143" t="str">
            <v>SOLUCAO SALINA BALANCEADA-ELETROLITOS-500ML (ELETROLITICO: SODIO 0,502%/POTASSIO 0,037%/MA)</v>
          </cell>
          <cell r="F1143" t="str">
            <v>FR</v>
          </cell>
          <cell r="G1143" t="str">
            <v>FARMACOLÓGICO</v>
          </cell>
          <cell r="H1143" t="str">
            <v>ESTOQUE MÍNIMO</v>
          </cell>
          <cell r="I1143" t="str">
            <v>NÃO</v>
          </cell>
          <cell r="J1143">
            <v>0</v>
          </cell>
          <cell r="K1143">
            <v>42.5</v>
          </cell>
        </row>
        <row r="1144">
          <cell r="A1144">
            <v>437646</v>
          </cell>
          <cell r="B1144">
            <v>697</v>
          </cell>
          <cell r="C1144">
            <v>266962</v>
          </cell>
          <cell r="D1144">
            <v>12269</v>
          </cell>
          <cell r="E1144" t="str">
            <v xml:space="preserve">SOMATOTROFINA 4 UI                                                                        </v>
          </cell>
          <cell r="F1144" t="str">
            <v>F/A</v>
          </cell>
          <cell r="G1144" t="str">
            <v xml:space="preserve">BIOLÓGICOS </v>
          </cell>
          <cell r="H1144" t="str">
            <v>COMPRA REGULAR</v>
          </cell>
          <cell r="I1144" t="str">
            <v>NÃO</v>
          </cell>
          <cell r="J1144">
            <v>1000</v>
          </cell>
          <cell r="K1144">
            <v>196.66666666666666</v>
          </cell>
        </row>
        <row r="1145">
          <cell r="A1145">
            <v>404846</v>
          </cell>
          <cell r="B1145">
            <v>1679</v>
          </cell>
          <cell r="C1145">
            <v>266963</v>
          </cell>
          <cell r="D1145" t="str">
            <v>-</v>
          </cell>
          <cell r="E1145" t="str">
            <v xml:space="preserve">SOMATROPINAµ 12 UI                                                                        </v>
          </cell>
          <cell r="F1145" t="str">
            <v>F/A</v>
          </cell>
          <cell r="G1145" t="str">
            <v>BIOLÓGICOS **</v>
          </cell>
          <cell r="H1145" t="str">
            <v>SOB DEMANDA</v>
          </cell>
          <cell r="I1145" t="str">
            <v>NÃO</v>
          </cell>
          <cell r="J1145">
            <v>400</v>
          </cell>
          <cell r="K1145">
            <v>0</v>
          </cell>
        </row>
        <row r="1146">
          <cell r="A1146">
            <v>330335</v>
          </cell>
          <cell r="B1146">
            <v>825</v>
          </cell>
          <cell r="C1146">
            <v>330335</v>
          </cell>
          <cell r="D1146">
            <v>18964</v>
          </cell>
          <cell r="E1146" t="str">
            <v xml:space="preserve">SORAFENIBE, TOSILATO 200MG                                                                </v>
          </cell>
          <cell r="F1146" t="str">
            <v>CP</v>
          </cell>
          <cell r="G1146" t="str">
            <v>ONCOLÓGICO 3</v>
          </cell>
          <cell r="H1146" t="str">
            <v>COMPRA REGULAR</v>
          </cell>
          <cell r="I1146" t="str">
            <v>NÃO</v>
          </cell>
          <cell r="J1146">
            <v>960</v>
          </cell>
          <cell r="K1146">
            <v>132</v>
          </cell>
        </row>
        <row r="1147">
          <cell r="A1147" t="str">
            <v>-</v>
          </cell>
          <cell r="B1147">
            <v>141</v>
          </cell>
          <cell r="C1147" t="str">
            <v>-</v>
          </cell>
          <cell r="D1147" t="str">
            <v>-</v>
          </cell>
          <cell r="E1147" t="str">
            <v xml:space="preserve">SORBITOL + MANITOL SOLUCAO PARA IRRIGACAO 2,7G + 0,7G/L      TWIST OFF 2000ML             </v>
          </cell>
          <cell r="G1147" t="str">
            <v>NÃO PADRÃO</v>
          </cell>
          <cell r="H1147" t="str">
            <v>NÃO PADRÃO</v>
          </cell>
          <cell r="I1147" t="str">
            <v>NÃO</v>
          </cell>
          <cell r="J1147">
            <v>0</v>
          </cell>
          <cell r="K1147">
            <v>0</v>
          </cell>
        </row>
        <row r="1148">
          <cell r="A1148" t="str">
            <v>-</v>
          </cell>
          <cell r="B1148">
            <v>1441</v>
          </cell>
          <cell r="C1148" t="str">
            <v>-</v>
          </cell>
          <cell r="D1148" t="str">
            <v>-</v>
          </cell>
          <cell r="E1148" t="str">
            <v xml:space="preserve">STRYPHNODENDRON ADIST 30MG/G + COVILLE EXTRATO SECO 50% 27MG/G 20G                        </v>
          </cell>
          <cell r="G1148" t="str">
            <v>NÃO PADRÃO</v>
          </cell>
          <cell r="H1148" t="str">
            <v>NÃO PADRÃO</v>
          </cell>
          <cell r="I1148" t="str">
            <v>NÃO</v>
          </cell>
          <cell r="J1148">
            <v>0</v>
          </cell>
          <cell r="K1148">
            <v>0</v>
          </cell>
        </row>
        <row r="1149">
          <cell r="A1149" t="str">
            <v>-</v>
          </cell>
          <cell r="B1149">
            <v>1500</v>
          </cell>
          <cell r="C1149" t="str">
            <v>-</v>
          </cell>
          <cell r="D1149" t="str">
            <v>-</v>
          </cell>
          <cell r="E1149" t="str">
            <v xml:space="preserve">SUBGALATO DE BISMUTO                                                                      </v>
          </cell>
          <cell r="G1149" t="str">
            <v>NÃO PADRÃO</v>
          </cell>
          <cell r="H1149" t="str">
            <v>NÃO PADRÃO</v>
          </cell>
          <cell r="I1149" t="str">
            <v>NÃO</v>
          </cell>
          <cell r="J1149">
            <v>0</v>
          </cell>
          <cell r="K1149">
            <v>0</v>
          </cell>
        </row>
        <row r="1150">
          <cell r="A1150">
            <v>389863</v>
          </cell>
          <cell r="B1150">
            <v>1454</v>
          </cell>
          <cell r="C1150">
            <v>389863</v>
          </cell>
          <cell r="D1150">
            <v>10458</v>
          </cell>
          <cell r="E1150" t="str">
            <v xml:space="preserve">SUGAMADEX AMPOLA 2 ML CONCENTRACAO 100/ML SOLUCAO INJETAVEL                               </v>
          </cell>
          <cell r="F1150" t="str">
            <v>AMP 2ML</v>
          </cell>
          <cell r="G1150" t="str">
            <v>CONTROLADOS 3</v>
          </cell>
          <cell r="H1150" t="str">
            <v>COMPRA REGULAR</v>
          </cell>
          <cell r="I1150">
            <v>389863</v>
          </cell>
          <cell r="J1150">
            <v>160</v>
          </cell>
          <cell r="K1150">
            <v>208.72727272727272</v>
          </cell>
        </row>
        <row r="1151">
          <cell r="A1151">
            <v>267765</v>
          </cell>
          <cell r="B1151">
            <v>74</v>
          </cell>
          <cell r="C1151">
            <v>267765</v>
          </cell>
          <cell r="D1151">
            <v>12314</v>
          </cell>
          <cell r="E1151" t="str">
            <v xml:space="preserve">SULFADIAZINA 500MG                                                                        </v>
          </cell>
          <cell r="F1151" t="str">
            <v>CP</v>
          </cell>
          <cell r="G1151" t="str">
            <v>ANTIMICROBIANOS 4</v>
          </cell>
          <cell r="H1151" t="str">
            <v>COMPRA REGULAR</v>
          </cell>
          <cell r="I1151">
            <v>267765</v>
          </cell>
          <cell r="J1151">
            <v>340</v>
          </cell>
          <cell r="K1151">
            <v>120</v>
          </cell>
        </row>
        <row r="1152">
          <cell r="A1152" t="str">
            <v>-</v>
          </cell>
          <cell r="B1152">
            <v>884</v>
          </cell>
          <cell r="C1152" t="str">
            <v>-</v>
          </cell>
          <cell r="D1152" t="str">
            <v>-</v>
          </cell>
          <cell r="E1152" t="str">
            <v xml:space="preserve">SULFADIAZINA DE PRATA 1% CREME 50G                                                        </v>
          </cell>
          <cell r="F1152" t="str">
            <v xml:space="preserve">BISNAGA 50G </v>
          </cell>
          <cell r="G1152" t="str">
            <v>NÃO PADRÃO</v>
          </cell>
          <cell r="H1152" t="str">
            <v>NÃO PADRÃO</v>
          </cell>
          <cell r="I1152" t="str">
            <v>NÃO</v>
          </cell>
          <cell r="J1152">
            <v>0</v>
          </cell>
          <cell r="K1152">
            <v>0</v>
          </cell>
        </row>
        <row r="1153">
          <cell r="A1153" t="str">
            <v>-</v>
          </cell>
          <cell r="B1153">
            <v>1690</v>
          </cell>
          <cell r="C1153" t="str">
            <v>-</v>
          </cell>
          <cell r="D1153" t="str">
            <v>-</v>
          </cell>
          <cell r="E1153" t="str">
            <v xml:space="preserve">SULFADIAZINA DE PRATA 10MG/G 30G POMADA           </v>
          </cell>
          <cell r="F1153" t="str">
            <v>BISNAGA 30G</v>
          </cell>
          <cell r="G1153" t="str">
            <v>NÃO PADRÃO</v>
          </cell>
          <cell r="H1153" t="str">
            <v>NÃO PADRÃO</v>
          </cell>
          <cell r="I1153" t="str">
            <v>NÃO</v>
          </cell>
          <cell r="J1153">
            <v>0</v>
          </cell>
          <cell r="K1153">
            <v>0</v>
          </cell>
        </row>
        <row r="1154">
          <cell r="A1154" t="str">
            <v>-</v>
          </cell>
          <cell r="B1154">
            <v>76</v>
          </cell>
          <cell r="C1154" t="str">
            <v>-</v>
          </cell>
          <cell r="D1154" t="str">
            <v>-</v>
          </cell>
          <cell r="E1154" t="str">
            <v xml:space="preserve">SULFADIAZINA DE PRATA CREME 10MG/G 100G                                                   </v>
          </cell>
          <cell r="F1154" t="str">
            <v>BISNAGA 100G</v>
          </cell>
          <cell r="G1154" t="str">
            <v>NÃO PADRÃO</v>
          </cell>
          <cell r="H1154" t="str">
            <v>NÃO PADRÃO</v>
          </cell>
          <cell r="I1154" t="str">
            <v>NÃO</v>
          </cell>
          <cell r="J1154">
            <v>0</v>
          </cell>
          <cell r="K1154">
            <v>0</v>
          </cell>
        </row>
        <row r="1155">
          <cell r="A1155">
            <v>272089</v>
          </cell>
          <cell r="B1155">
            <v>77</v>
          </cell>
          <cell r="C1155" t="str">
            <v>272089.6</v>
          </cell>
          <cell r="D1155">
            <v>12314</v>
          </cell>
          <cell r="E1155" t="str">
            <v xml:space="preserve">SULFADIAZINA DE PRATA CREME 10MG/G 50G                                                    </v>
          </cell>
          <cell r="F1155" t="str">
            <v xml:space="preserve">BISNAGA 50G </v>
          </cell>
          <cell r="G1155" t="str">
            <v>ANTIMICROBIANOS 4</v>
          </cell>
          <cell r="H1155" t="str">
            <v>COMPRA REGULAR</v>
          </cell>
          <cell r="I1155">
            <v>272089</v>
          </cell>
          <cell r="J1155">
            <v>250</v>
          </cell>
          <cell r="K1155">
            <v>68.583333333333329</v>
          </cell>
        </row>
        <row r="1156">
          <cell r="A1156" t="str">
            <v>-</v>
          </cell>
          <cell r="B1156">
            <v>78</v>
          </cell>
          <cell r="C1156" t="str">
            <v>-</v>
          </cell>
          <cell r="D1156" t="str">
            <v>-</v>
          </cell>
          <cell r="E1156" t="str">
            <v xml:space="preserve">SULFADIAZINA PRATA 1%/400G                                                                </v>
          </cell>
          <cell r="F1156" t="str">
            <v>CP</v>
          </cell>
          <cell r="G1156" t="str">
            <v>NÃO PADRÃO</v>
          </cell>
          <cell r="H1156" t="str">
            <v>NÃO PADRÃO</v>
          </cell>
          <cell r="I1156" t="str">
            <v>NÃO</v>
          </cell>
          <cell r="J1156">
            <v>0</v>
          </cell>
          <cell r="K1156">
            <v>0</v>
          </cell>
        </row>
        <row r="1157">
          <cell r="A1157" t="str">
            <v>-</v>
          </cell>
          <cell r="B1157">
            <v>1180</v>
          </cell>
          <cell r="C1157" t="str">
            <v>-</v>
          </cell>
          <cell r="D1157" t="str">
            <v>-</v>
          </cell>
          <cell r="E1157" t="str">
            <v>SULFAMETOXAZOL + TRIMETOPRIM 200MG + 40MG/5ML SUSP</v>
          </cell>
          <cell r="F1157" t="str">
            <v xml:space="preserve">FR </v>
          </cell>
          <cell r="G1157" t="str">
            <v>ANTIMICROBIANOS 4**</v>
          </cell>
          <cell r="H1157" t="str">
            <v>NÃO PADRÃO</v>
          </cell>
          <cell r="I1157" t="str">
            <v>NÃO</v>
          </cell>
          <cell r="J1157">
            <v>0</v>
          </cell>
          <cell r="K1157">
            <v>0</v>
          </cell>
        </row>
        <row r="1158">
          <cell r="A1158" t="str">
            <v>-</v>
          </cell>
          <cell r="B1158">
            <v>1226</v>
          </cell>
          <cell r="C1158" t="str">
            <v>-</v>
          </cell>
          <cell r="D1158" t="str">
            <v>-</v>
          </cell>
          <cell r="E1158" t="str">
            <v xml:space="preserve">SULFAMETOXAZOL + TRIMETOPRIM 40 + 8MG/ML,60ML SUSPENSAO PEDIATRICA                        </v>
          </cell>
          <cell r="F1158" t="str">
            <v>FR 60ML</v>
          </cell>
          <cell r="G1158" t="str">
            <v>ANTIMICROBIANOS 4**</v>
          </cell>
          <cell r="H1158" t="str">
            <v>NÃO PADRÃO</v>
          </cell>
          <cell r="I1158" t="str">
            <v>NÃO</v>
          </cell>
          <cell r="J1158">
            <v>0</v>
          </cell>
          <cell r="K1158">
            <v>0</v>
          </cell>
        </row>
        <row r="1159">
          <cell r="A1159">
            <v>308884</v>
          </cell>
          <cell r="B1159">
            <v>1591</v>
          </cell>
          <cell r="C1159" t="str">
            <v>308884.4</v>
          </cell>
          <cell r="D1159">
            <v>12315</v>
          </cell>
          <cell r="E1159" t="str">
            <v xml:space="preserve">SULFAMETOXAZOL + TRIMETOPRIMA 40 + 8MG/ML SUSPENSAO ORAL FRASCO 50ML                      </v>
          </cell>
          <cell r="F1159" t="str">
            <v>FR 50ML</v>
          </cell>
          <cell r="G1159" t="str">
            <v>ANTIMICROBIANOS 4**</v>
          </cell>
          <cell r="H1159" t="str">
            <v>NÃO PADRÃO</v>
          </cell>
          <cell r="I1159">
            <v>308884</v>
          </cell>
          <cell r="J1159">
            <v>70</v>
          </cell>
          <cell r="K1159">
            <v>0</v>
          </cell>
        </row>
        <row r="1160">
          <cell r="A1160">
            <v>308882</v>
          </cell>
          <cell r="B1160">
            <v>79</v>
          </cell>
          <cell r="C1160">
            <v>308882</v>
          </cell>
          <cell r="D1160">
            <v>12315</v>
          </cell>
          <cell r="E1160" t="str">
            <v xml:space="preserve">SULFAMETOXAZOL + TRIMETOPRIMA 400MG + 80MG                                                </v>
          </cell>
          <cell r="F1160" t="str">
            <v>CP</v>
          </cell>
          <cell r="G1160" t="str">
            <v>ANTIMICROBIANOS 4</v>
          </cell>
          <cell r="H1160" t="str">
            <v>COMPRA REGULAR</v>
          </cell>
          <cell r="I1160">
            <v>308882</v>
          </cell>
          <cell r="J1160">
            <v>3200</v>
          </cell>
          <cell r="K1160">
            <v>2168.3333333333335</v>
          </cell>
        </row>
        <row r="1161">
          <cell r="A1161">
            <v>308885</v>
          </cell>
          <cell r="B1161">
            <v>80</v>
          </cell>
          <cell r="C1161">
            <v>308885</v>
          </cell>
          <cell r="D1161">
            <v>12315</v>
          </cell>
          <cell r="E1161" t="str">
            <v xml:space="preserve">SULFAMETOXAZOL + TRIMETOPRIMA 400MG + 80MG 5ML SOL INJET                                  </v>
          </cell>
          <cell r="F1161" t="str">
            <v xml:space="preserve">AMP 5ML </v>
          </cell>
          <cell r="G1161" t="str">
            <v>ANTIMICROBIANOS 4</v>
          </cell>
          <cell r="H1161" t="str">
            <v>COMPRA REGULAR</v>
          </cell>
          <cell r="I1161">
            <v>308885</v>
          </cell>
          <cell r="J1161">
            <v>300</v>
          </cell>
          <cell r="K1161">
            <v>100</v>
          </cell>
        </row>
        <row r="1162">
          <cell r="A1162" t="str">
            <v>-</v>
          </cell>
          <cell r="B1162">
            <v>885</v>
          </cell>
          <cell r="C1162" t="str">
            <v>-</v>
          </cell>
          <cell r="D1162" t="str">
            <v>-</v>
          </cell>
          <cell r="E1162" t="str">
            <v xml:space="preserve">SULFAMETOXAZOL + TRIMETOPRIMA 800 MG + 160 MG                                             </v>
          </cell>
          <cell r="F1162" t="str">
            <v>CP</v>
          </cell>
          <cell r="G1162" t="str">
            <v>HIV</v>
          </cell>
          <cell r="H1162" t="str">
            <v>REPASSE SES</v>
          </cell>
          <cell r="I1162" t="str">
            <v>NÃO</v>
          </cell>
          <cell r="J1162">
            <v>0</v>
          </cell>
          <cell r="K1162">
            <v>325</v>
          </cell>
        </row>
        <row r="1163">
          <cell r="A1163" t="str">
            <v>-</v>
          </cell>
          <cell r="B1163">
            <v>81</v>
          </cell>
          <cell r="C1163" t="str">
            <v>-</v>
          </cell>
          <cell r="D1163" t="str">
            <v>-</v>
          </cell>
          <cell r="E1163" t="str">
            <v xml:space="preserve">SULFAMETOXAZOL + TRIMETOPRIMA SUSP ORAL 400MG + 80MG/5ML    100ML                         </v>
          </cell>
          <cell r="F1163" t="str">
            <v>FR 100ML</v>
          </cell>
          <cell r="G1163" t="str">
            <v>ANTIMICROBIANOS 4**</v>
          </cell>
          <cell r="H1163" t="str">
            <v>NÃO PADRÃO</v>
          </cell>
          <cell r="I1163" t="str">
            <v>NÃO</v>
          </cell>
          <cell r="J1163">
            <v>0</v>
          </cell>
          <cell r="K1163">
            <v>0</v>
          </cell>
        </row>
        <row r="1164">
          <cell r="A1164" t="str">
            <v>-</v>
          </cell>
          <cell r="B1164">
            <v>812</v>
          </cell>
          <cell r="C1164" t="str">
            <v>-</v>
          </cell>
          <cell r="D1164" t="str">
            <v>-</v>
          </cell>
          <cell r="E1164" t="str">
            <v xml:space="preserve">SULFAMETOXAZOL + TRIMETOPRIMA SUSP ORAL 400MG + 80MG/5ML  60ML                            </v>
          </cell>
          <cell r="F1164" t="str">
            <v>FR 60ML</v>
          </cell>
          <cell r="G1164" t="str">
            <v>ANTIMICROBIANOS 4**</v>
          </cell>
          <cell r="H1164" t="str">
            <v>NÃO PADRÃO</v>
          </cell>
          <cell r="I1164" t="str">
            <v>NÃO</v>
          </cell>
          <cell r="J1164">
            <v>0</v>
          </cell>
          <cell r="K1164">
            <v>0</v>
          </cell>
        </row>
        <row r="1165">
          <cell r="A1165">
            <v>308884</v>
          </cell>
          <cell r="B1165">
            <v>1279</v>
          </cell>
          <cell r="C1165" t="str">
            <v>308884.2</v>
          </cell>
          <cell r="D1165">
            <v>12315</v>
          </cell>
          <cell r="E1165" t="str">
            <v xml:space="preserve">SULFAMETOXAZOL 40MG/ML + TRIMETOPRIMA 8MG/ML FR 100ML                                     </v>
          </cell>
          <cell r="F1165" t="str">
            <v>FR 100ML</v>
          </cell>
          <cell r="G1165" t="str">
            <v>ANTIMICROBIANOS 4</v>
          </cell>
          <cell r="H1165" t="str">
            <v>COMPRA REGULAR</v>
          </cell>
          <cell r="I1165">
            <v>308884</v>
          </cell>
          <cell r="J1165">
            <v>0</v>
          </cell>
          <cell r="K1165">
            <v>19.727272727272727</v>
          </cell>
        </row>
        <row r="1166">
          <cell r="A1166" t="str">
            <v>-</v>
          </cell>
          <cell r="B1166">
            <v>82</v>
          </cell>
          <cell r="C1166">
            <v>268153</v>
          </cell>
          <cell r="D1166" t="str">
            <v>-</v>
          </cell>
          <cell r="E1166" t="str">
            <v xml:space="preserve">SULFASSALAZINA 500MG                                                                      </v>
          </cell>
          <cell r="F1166" t="str">
            <v>CP</v>
          </cell>
          <cell r="G1166" t="str">
            <v>NÃO PADRÃO</v>
          </cell>
          <cell r="H1166" t="str">
            <v>NÃO PADRÃO</v>
          </cell>
          <cell r="I1166" t="str">
            <v>NÃO</v>
          </cell>
          <cell r="J1166">
            <v>0</v>
          </cell>
          <cell r="K1166">
            <v>0</v>
          </cell>
        </row>
        <row r="1167">
          <cell r="A1167" t="str">
            <v>-</v>
          </cell>
          <cell r="B1167">
            <v>1023</v>
          </cell>
          <cell r="C1167" t="str">
            <v>-</v>
          </cell>
          <cell r="D1167" t="str">
            <v>-</v>
          </cell>
          <cell r="E1167" t="str">
            <v xml:space="preserve">SULFATO DE MAGNESIO 10 % SOL INJET                                                        </v>
          </cell>
          <cell r="F1167" t="str">
            <v>AMP 10ML</v>
          </cell>
          <cell r="G1167" t="str">
            <v>NÃO PADRÃO</v>
          </cell>
          <cell r="H1167" t="str">
            <v>NÃO PADRÃO</v>
          </cell>
          <cell r="I1167" t="str">
            <v>NÃO</v>
          </cell>
          <cell r="J1167">
            <v>0</v>
          </cell>
          <cell r="K1167">
            <v>0</v>
          </cell>
        </row>
        <row r="1168">
          <cell r="A1168">
            <v>268075</v>
          </cell>
          <cell r="B1168">
            <v>699</v>
          </cell>
          <cell r="C1168">
            <v>268075</v>
          </cell>
          <cell r="D1168">
            <v>12335</v>
          </cell>
          <cell r="E1168" t="str">
            <v xml:space="preserve">SULFATO DE MAGNESIO 50% 10 ML                                                             </v>
          </cell>
          <cell r="F1168" t="str">
            <v>AMP 10ML</v>
          </cell>
          <cell r="G1168" t="str">
            <v>USO GERAL 8</v>
          </cell>
          <cell r="H1168" t="str">
            <v>COMPRA REGULAR</v>
          </cell>
          <cell r="I1168">
            <v>268075</v>
          </cell>
          <cell r="J1168">
            <v>200</v>
          </cell>
          <cell r="K1168">
            <v>233.33333333333334</v>
          </cell>
        </row>
        <row r="1169">
          <cell r="A1169" t="str">
            <v>-</v>
          </cell>
          <cell r="B1169">
            <v>700</v>
          </cell>
          <cell r="C1169" t="str">
            <v>-</v>
          </cell>
          <cell r="D1169" t="str">
            <v>-</v>
          </cell>
          <cell r="E1169" t="str">
            <v xml:space="preserve">SULFATO FERROSO 125 MG                                                                    </v>
          </cell>
          <cell r="F1169" t="str">
            <v>CP</v>
          </cell>
          <cell r="G1169" t="str">
            <v>NÃO PADRÃO</v>
          </cell>
          <cell r="H1169" t="str">
            <v>NÃO PADRÃO</v>
          </cell>
          <cell r="I1169" t="str">
            <v>NÃO</v>
          </cell>
          <cell r="J1169">
            <v>0</v>
          </cell>
          <cell r="K1169">
            <v>0</v>
          </cell>
        </row>
        <row r="1170">
          <cell r="A1170">
            <v>292345</v>
          </cell>
          <cell r="B1170">
            <v>701</v>
          </cell>
          <cell r="C1170">
            <v>292345</v>
          </cell>
          <cell r="D1170">
            <v>12357</v>
          </cell>
          <cell r="E1170" t="str">
            <v xml:space="preserve">SULFATO FERROSO 25 MG/ML SOL ORAL                                                              </v>
          </cell>
          <cell r="F1170" t="str">
            <v>FR 30ML</v>
          </cell>
          <cell r="G1170" t="str">
            <v>USO GERAL 8</v>
          </cell>
          <cell r="H1170" t="str">
            <v>COMPRA REGULAR</v>
          </cell>
          <cell r="I1170">
            <v>292345</v>
          </cell>
          <cell r="J1170">
            <v>40</v>
          </cell>
          <cell r="K1170">
            <v>9.1666666666666661</v>
          </cell>
        </row>
        <row r="1171">
          <cell r="A1171">
            <v>292344</v>
          </cell>
          <cell r="B1171">
            <v>702</v>
          </cell>
          <cell r="C1171">
            <v>292344</v>
          </cell>
          <cell r="D1171">
            <v>12357</v>
          </cell>
          <cell r="E1171" t="str">
            <v xml:space="preserve">SULFATO FERROSO 40 MG DE FERRO ELEMENTAR                                                  </v>
          </cell>
          <cell r="F1171" t="str">
            <v>DRÁGEA</v>
          </cell>
          <cell r="G1171" t="str">
            <v>USO GERAL 8</v>
          </cell>
          <cell r="H1171" t="str">
            <v>COMPRA REGULAR</v>
          </cell>
          <cell r="I1171">
            <v>292344</v>
          </cell>
          <cell r="J1171">
            <v>8800</v>
          </cell>
          <cell r="K1171">
            <v>3190.909090909091</v>
          </cell>
        </row>
        <row r="1172">
          <cell r="A1172" t="str">
            <v>-</v>
          </cell>
          <cell r="B1172">
            <v>883</v>
          </cell>
          <cell r="C1172" t="str">
            <v>268551.1</v>
          </cell>
          <cell r="D1172" t="str">
            <v>-</v>
          </cell>
          <cell r="E1172" t="str">
            <v xml:space="preserve">SULFENTANILA 5,0MCG/ML 2 ML                                                               </v>
          </cell>
          <cell r="F1172" t="str">
            <v>AMP 2ML</v>
          </cell>
          <cell r="G1172" t="str">
            <v>NÃO PADRÃO</v>
          </cell>
          <cell r="H1172" t="str">
            <v>NÃO PADRÃO</v>
          </cell>
          <cell r="I1172" t="str">
            <v>NÃO</v>
          </cell>
          <cell r="J1172">
            <v>0</v>
          </cell>
          <cell r="K1172">
            <v>0</v>
          </cell>
        </row>
        <row r="1173">
          <cell r="A1173">
            <v>449401</v>
          </cell>
          <cell r="B1173">
            <v>1018</v>
          </cell>
          <cell r="C1173">
            <v>268553</v>
          </cell>
          <cell r="D1173">
            <v>12306</v>
          </cell>
          <cell r="E1173" t="str">
            <v xml:space="preserve">SULFENTANILA 50MCG/ML 5ML                                      </v>
          </cell>
          <cell r="F1173" t="str">
            <v>AMP 5ML</v>
          </cell>
          <cell r="G1173" t="str">
            <v>CONTROLADOS 3</v>
          </cell>
          <cell r="H1173" t="str">
            <v>COMPRA REGULAR</v>
          </cell>
          <cell r="I1173" t="str">
            <v>NÃO</v>
          </cell>
          <cell r="J1173">
            <v>32</v>
          </cell>
          <cell r="K1173">
            <v>13.333333333333334</v>
          </cell>
        </row>
        <row r="1174">
          <cell r="A1174" t="str">
            <v>-</v>
          </cell>
          <cell r="B1174">
            <v>886</v>
          </cell>
          <cell r="C1174" t="str">
            <v>-</v>
          </cell>
          <cell r="D1174" t="str">
            <v>-</v>
          </cell>
          <cell r="E1174" t="str">
            <v xml:space="preserve">SULFENTANILA CITRATO 50 MCG 1 ML                                                          </v>
          </cell>
          <cell r="F1174" t="str">
            <v>AMP 1ML</v>
          </cell>
          <cell r="G1174" t="str">
            <v>NÃO PADRÃO</v>
          </cell>
          <cell r="H1174" t="str">
            <v>NÃO PADRÃO</v>
          </cell>
          <cell r="I1174" t="str">
            <v>NÃO</v>
          </cell>
          <cell r="J1174">
            <v>0</v>
          </cell>
          <cell r="K1174">
            <v>0</v>
          </cell>
        </row>
        <row r="1175">
          <cell r="A1175" t="str">
            <v>-</v>
          </cell>
          <cell r="B1175">
            <v>242</v>
          </cell>
          <cell r="C1175" t="str">
            <v>-</v>
          </cell>
          <cell r="D1175" t="str">
            <v>-</v>
          </cell>
          <cell r="E1175" t="str">
            <v xml:space="preserve">SULFENTANILA CITRATO 50MCG 2ML                                                            </v>
          </cell>
          <cell r="F1175" t="str">
            <v>AMP 2ML</v>
          </cell>
          <cell r="G1175" t="str">
            <v>NÃO PADRÃO</v>
          </cell>
          <cell r="H1175" t="str">
            <v>NÃO PADRÃO</v>
          </cell>
          <cell r="I1175" t="str">
            <v>NÃO</v>
          </cell>
          <cell r="J1175">
            <v>0</v>
          </cell>
          <cell r="K1175">
            <v>0</v>
          </cell>
        </row>
        <row r="1176">
          <cell r="A1176" t="str">
            <v>-</v>
          </cell>
          <cell r="B1176">
            <v>1019</v>
          </cell>
          <cell r="C1176">
            <v>353397</v>
          </cell>
          <cell r="D1176" t="str">
            <v>-</v>
          </cell>
          <cell r="E1176" t="str">
            <v xml:space="preserve">SURFACTANTE BOVINO 25MG/ML 4ML F/A                                                        </v>
          </cell>
          <cell r="F1176" t="str">
            <v>FR 4ML</v>
          </cell>
          <cell r="G1176" t="str">
            <v>NÃO PADRÃO</v>
          </cell>
          <cell r="H1176" t="str">
            <v>NÃO PADRÃO</v>
          </cell>
          <cell r="I1176" t="str">
            <v>NÃO</v>
          </cell>
          <cell r="J1176">
            <v>0</v>
          </cell>
          <cell r="K1176">
            <v>0</v>
          </cell>
        </row>
        <row r="1177">
          <cell r="A1177">
            <v>353398</v>
          </cell>
          <cell r="B1177">
            <v>1960</v>
          </cell>
          <cell r="C1177" t="str">
            <v>353398.1</v>
          </cell>
          <cell r="D1177">
            <v>12437</v>
          </cell>
          <cell r="E1177" t="str">
            <v xml:space="preserve">SURFACTANTE PORCINO 80MG/ML-3ML                   </v>
          </cell>
          <cell r="F1177" t="str">
            <v>FR</v>
          </cell>
          <cell r="G1177" t="str">
            <v>SOB DEMANDA</v>
          </cell>
          <cell r="H1177" t="str">
            <v>SOB DEMANDA</v>
          </cell>
          <cell r="I1177">
            <v>353398</v>
          </cell>
          <cell r="J1177">
            <v>0</v>
          </cell>
          <cell r="K1177">
            <v>0</v>
          </cell>
        </row>
        <row r="1178">
          <cell r="A1178">
            <v>268442</v>
          </cell>
          <cell r="B1178">
            <v>704</v>
          </cell>
          <cell r="C1178">
            <v>268442</v>
          </cell>
          <cell r="D1178">
            <v>12450</v>
          </cell>
          <cell r="E1178" t="str">
            <v xml:space="preserve">SUXAMETONIO 100 MG                                                                        </v>
          </cell>
          <cell r="F1178" t="str">
            <v>F/A</v>
          </cell>
          <cell r="G1178" t="str">
            <v>USO GERAL 8</v>
          </cell>
          <cell r="H1178" t="str">
            <v>COMPRA REGULAR</v>
          </cell>
          <cell r="I1178">
            <v>268442</v>
          </cell>
          <cell r="J1178">
            <v>52</v>
          </cell>
          <cell r="K1178">
            <v>46</v>
          </cell>
        </row>
        <row r="1179">
          <cell r="A1179" t="str">
            <v>-</v>
          </cell>
          <cell r="B1179">
            <v>939</v>
          </cell>
          <cell r="C1179">
            <v>268098</v>
          </cell>
          <cell r="D1179" t="str">
            <v>-</v>
          </cell>
          <cell r="E1179" t="str">
            <v>TACROLIMO 1MG</v>
          </cell>
          <cell r="F1179" t="str">
            <v>CP</v>
          </cell>
          <cell r="G1179" t="str">
            <v>NÃO PADRÃO</v>
          </cell>
          <cell r="H1179" t="str">
            <v>NÃO PADRÃO</v>
          </cell>
          <cell r="I1179" t="str">
            <v>NÃO</v>
          </cell>
          <cell r="J1179">
            <v>0</v>
          </cell>
          <cell r="K1179">
            <v>0</v>
          </cell>
        </row>
        <row r="1180">
          <cell r="A1180" t="str">
            <v>-</v>
          </cell>
          <cell r="B1180">
            <v>940</v>
          </cell>
          <cell r="C1180">
            <v>268097</v>
          </cell>
          <cell r="D1180" t="str">
            <v>-</v>
          </cell>
          <cell r="E1180" t="str">
            <v>TACROLIMO 5MG</v>
          </cell>
          <cell r="F1180" t="str">
            <v>CP</v>
          </cell>
          <cell r="G1180" t="str">
            <v>NÃO PADRÃO</v>
          </cell>
          <cell r="H1180" t="str">
            <v>NÃO PADRÃO</v>
          </cell>
          <cell r="I1180" t="str">
            <v>NÃO</v>
          </cell>
          <cell r="J1180">
            <v>0</v>
          </cell>
          <cell r="K1180">
            <v>0</v>
          </cell>
        </row>
        <row r="1181">
          <cell r="A1181" t="str">
            <v>-</v>
          </cell>
          <cell r="B1181">
            <v>243</v>
          </cell>
          <cell r="C1181" t="str">
            <v>-</v>
          </cell>
          <cell r="D1181" t="str">
            <v>-</v>
          </cell>
          <cell r="E1181" t="str">
            <v xml:space="preserve">TALIDOMIDA 100MG                                                                          </v>
          </cell>
          <cell r="F1181" t="str">
            <v>CP</v>
          </cell>
          <cell r="G1181" t="str">
            <v>NÃO PADRÃO</v>
          </cell>
          <cell r="H1181" t="str">
            <v>NÃO PADRÃO</v>
          </cell>
          <cell r="I1181" t="str">
            <v>NÃO</v>
          </cell>
          <cell r="J1181">
            <v>0</v>
          </cell>
          <cell r="K1181">
            <v>0</v>
          </cell>
        </row>
        <row r="1182">
          <cell r="A1182">
            <v>272023</v>
          </cell>
          <cell r="B1182">
            <v>364</v>
          </cell>
          <cell r="C1182">
            <v>272023</v>
          </cell>
          <cell r="D1182">
            <v>5066</v>
          </cell>
          <cell r="E1182" t="str">
            <v xml:space="preserve">TAMOXIFENO 20MG                                                                           </v>
          </cell>
          <cell r="F1182" t="str">
            <v>CP</v>
          </cell>
          <cell r="G1182" t="str">
            <v>ONCOLÓGICO 3</v>
          </cell>
          <cell r="H1182" t="str">
            <v>COMPRA REGULAR</v>
          </cell>
          <cell r="I1182">
            <v>272023</v>
          </cell>
          <cell r="J1182">
            <v>4800</v>
          </cell>
          <cell r="K1182">
            <v>4707.5</v>
          </cell>
        </row>
        <row r="1183">
          <cell r="A1183" t="str">
            <v>-</v>
          </cell>
          <cell r="B1183">
            <v>1347</v>
          </cell>
          <cell r="C1183" t="str">
            <v>-</v>
          </cell>
          <cell r="D1183" t="str">
            <v>-</v>
          </cell>
          <cell r="E1183" t="str">
            <v xml:space="preserve">TAPAZOL 5MG                                                                               </v>
          </cell>
          <cell r="F1183" t="str">
            <v>CP</v>
          </cell>
          <cell r="G1183" t="str">
            <v>NÃO PADRÃO</v>
          </cell>
          <cell r="H1183" t="str">
            <v>NÃO PADRÃO</v>
          </cell>
          <cell r="I1183" t="str">
            <v>NÃO</v>
          </cell>
          <cell r="J1183">
            <v>0</v>
          </cell>
          <cell r="K1183">
            <v>0</v>
          </cell>
        </row>
        <row r="1184">
          <cell r="A1184">
            <v>445409</v>
          </cell>
          <cell r="B1184">
            <v>2115</v>
          </cell>
          <cell r="C1184">
            <v>445409</v>
          </cell>
          <cell r="D1184">
            <v>19012</v>
          </cell>
          <cell r="E1184" t="str">
            <v>TAUROLIDINA, CITRATO E COMPONENTES HEPARINA 500UI/ML</v>
          </cell>
          <cell r="F1184" t="str">
            <v>AMP</v>
          </cell>
          <cell r="G1184" t="str">
            <v>BIOLÓGICOS</v>
          </cell>
          <cell r="H1184" t="str">
            <v>COMPRA REGULAR</v>
          </cell>
          <cell r="I1184" t="str">
            <v>NÃO</v>
          </cell>
          <cell r="J1184">
            <v>50</v>
          </cell>
          <cell r="K1184">
            <v>60</v>
          </cell>
        </row>
        <row r="1185">
          <cell r="A1185">
            <v>445411</v>
          </cell>
          <cell r="B1185">
            <v>2116</v>
          </cell>
          <cell r="C1185">
            <v>445411</v>
          </cell>
          <cell r="D1185">
            <v>19012</v>
          </cell>
          <cell r="E1185" t="str">
            <v>TAUROLIDINA, CITRATO E COMPONENTES UROQUINASE 5000UI/ML</v>
          </cell>
          <cell r="F1185" t="str">
            <v>AMP</v>
          </cell>
          <cell r="G1185" t="str">
            <v>BIOLÓGICOS</v>
          </cell>
          <cell r="H1185" t="str">
            <v>COMPRA REGULAR</v>
          </cell>
          <cell r="I1185" t="str">
            <v>NÃO</v>
          </cell>
          <cell r="J1185">
            <v>15</v>
          </cell>
          <cell r="K1185">
            <v>0</v>
          </cell>
        </row>
        <row r="1186">
          <cell r="A1186">
            <v>268528</v>
          </cell>
          <cell r="B1186">
            <v>83</v>
          </cell>
          <cell r="C1186">
            <v>268528</v>
          </cell>
          <cell r="D1186">
            <v>12587</v>
          </cell>
          <cell r="E1186" t="str">
            <v xml:space="preserve">TEICOPLANINA 400MG INJET                                                                  </v>
          </cell>
          <cell r="F1186" t="str">
            <v>F/A</v>
          </cell>
          <cell r="G1186" t="str">
            <v>ANTIMICROBIANOS 4</v>
          </cell>
          <cell r="H1186" t="str">
            <v>ESTOQUE MÍNIMO</v>
          </cell>
          <cell r="I1186">
            <v>268528</v>
          </cell>
          <cell r="J1186">
            <v>0</v>
          </cell>
          <cell r="K1186">
            <v>23.428571428571427</v>
          </cell>
        </row>
        <row r="1187">
          <cell r="A1187">
            <v>273195</v>
          </cell>
          <cell r="B1187">
            <v>890</v>
          </cell>
          <cell r="C1187">
            <v>273195</v>
          </cell>
          <cell r="D1187">
            <v>17849</v>
          </cell>
          <cell r="E1187" t="str">
            <v xml:space="preserve">TEMOZOLOMIDA 100 MG                                                                       </v>
          </cell>
          <cell r="F1187" t="str">
            <v>CP</v>
          </cell>
          <cell r="G1187" t="str">
            <v>SOB DEMANDA - ONCO</v>
          </cell>
          <cell r="H1187" t="str">
            <v>SOB DEMANDA</v>
          </cell>
          <cell r="I1187" t="str">
            <v>NÃO</v>
          </cell>
          <cell r="J1187">
            <v>0</v>
          </cell>
          <cell r="K1187">
            <v>33.333333333333336</v>
          </cell>
        </row>
        <row r="1188">
          <cell r="A1188">
            <v>273194</v>
          </cell>
          <cell r="B1188">
            <v>891</v>
          </cell>
          <cell r="C1188">
            <v>273194</v>
          </cell>
          <cell r="D1188">
            <v>17849</v>
          </cell>
          <cell r="E1188" t="str">
            <v xml:space="preserve">TEMOZOLOMIDA 20MG                                                                         </v>
          </cell>
          <cell r="F1188" t="str">
            <v>CP</v>
          </cell>
          <cell r="G1188" t="str">
            <v>SOB DEMANDA - ONCO</v>
          </cell>
          <cell r="H1188" t="str">
            <v>SOB DEMANDA</v>
          </cell>
          <cell r="I1188" t="str">
            <v>NÃO</v>
          </cell>
          <cell r="J1188">
            <v>0</v>
          </cell>
          <cell r="K1188">
            <v>0</v>
          </cell>
        </row>
        <row r="1189">
          <cell r="A1189">
            <v>273192</v>
          </cell>
          <cell r="B1189">
            <v>1335</v>
          </cell>
          <cell r="C1189">
            <v>273192</v>
          </cell>
          <cell r="D1189">
            <v>17849</v>
          </cell>
          <cell r="E1189" t="str">
            <v xml:space="preserve">TEMOZOLOMIDA 250MG                                                                        </v>
          </cell>
          <cell r="F1189" t="str">
            <v>CP</v>
          </cell>
          <cell r="G1189" t="str">
            <v>SOB DEMANDA - ONCO</v>
          </cell>
          <cell r="H1189" t="str">
            <v>SOB DEMANDA</v>
          </cell>
          <cell r="I1189" t="str">
            <v>NÃO</v>
          </cell>
          <cell r="J1189">
            <v>0</v>
          </cell>
          <cell r="K1189">
            <v>0</v>
          </cell>
        </row>
        <row r="1190">
          <cell r="A1190">
            <v>273193</v>
          </cell>
          <cell r="B1190">
            <v>1313</v>
          </cell>
          <cell r="C1190">
            <v>273193</v>
          </cell>
          <cell r="D1190">
            <v>17849</v>
          </cell>
          <cell r="E1190" t="str">
            <v xml:space="preserve">TEMOZOLOMIDA 5 MG                                                                         </v>
          </cell>
          <cell r="F1190" t="str">
            <v>CP</v>
          </cell>
          <cell r="G1190" t="str">
            <v>SOB DEMANDA - ONCO</v>
          </cell>
          <cell r="H1190" t="str">
            <v>SOB DEMANDA</v>
          </cell>
          <cell r="I1190" t="str">
            <v>NÃO</v>
          </cell>
          <cell r="J1190">
            <v>0</v>
          </cell>
          <cell r="K1190">
            <v>0</v>
          </cell>
        </row>
        <row r="1191">
          <cell r="A1191" t="str">
            <v>-</v>
          </cell>
          <cell r="B1191">
            <v>1800</v>
          </cell>
          <cell r="C1191" t="str">
            <v>-</v>
          </cell>
          <cell r="D1191" t="str">
            <v>-</v>
          </cell>
          <cell r="E1191" t="str">
            <v>TENOFOVIR 300 MG + LAMIVUDINA 300 MG + EFAVIRENZ 6</v>
          </cell>
          <cell r="F1191" t="str">
            <v>CP</v>
          </cell>
          <cell r="G1191" t="str">
            <v>HIV</v>
          </cell>
          <cell r="H1191" t="str">
            <v>REPASSE SES</v>
          </cell>
          <cell r="I1191" t="str">
            <v>NÃO</v>
          </cell>
          <cell r="J1191">
            <v>0</v>
          </cell>
          <cell r="K1191">
            <v>669</v>
          </cell>
        </row>
        <row r="1192">
          <cell r="A1192" t="str">
            <v>-</v>
          </cell>
          <cell r="B1192">
            <v>198</v>
          </cell>
          <cell r="C1192" t="str">
            <v>-</v>
          </cell>
          <cell r="D1192" t="str">
            <v>-</v>
          </cell>
          <cell r="E1192" t="str">
            <v xml:space="preserve">TENOFOVIR 300MG (COMPRIMIDO REVESTIDO)                                                    </v>
          </cell>
          <cell r="F1192" t="str">
            <v>CP</v>
          </cell>
          <cell r="G1192" t="str">
            <v>NÃO PADRÃO</v>
          </cell>
          <cell r="H1192" t="str">
            <v>NÃO PADRÃO</v>
          </cell>
          <cell r="I1192" t="str">
            <v>NÃO</v>
          </cell>
          <cell r="J1192">
            <v>0</v>
          </cell>
          <cell r="K1192">
            <v>0</v>
          </cell>
        </row>
        <row r="1193">
          <cell r="A1193">
            <v>268532</v>
          </cell>
          <cell r="B1193">
            <v>706</v>
          </cell>
          <cell r="C1193">
            <v>268532</v>
          </cell>
          <cell r="D1193">
            <v>12632</v>
          </cell>
          <cell r="E1193" t="str">
            <v xml:space="preserve">TENOXICAM 20MG F/A                                                                        </v>
          </cell>
          <cell r="F1193" t="str">
            <v>F/A</v>
          </cell>
          <cell r="G1193" t="str">
            <v>USO GERAL 8</v>
          </cell>
          <cell r="H1193" t="str">
            <v>COMPRA REGULAR</v>
          </cell>
          <cell r="I1193">
            <v>268532</v>
          </cell>
          <cell r="J1193">
            <v>200</v>
          </cell>
          <cell r="K1193">
            <v>80</v>
          </cell>
        </row>
        <row r="1194">
          <cell r="A1194" t="str">
            <v>-</v>
          </cell>
          <cell r="B1194">
            <v>707</v>
          </cell>
          <cell r="C1194">
            <v>268531</v>
          </cell>
          <cell r="D1194" t="str">
            <v>-</v>
          </cell>
          <cell r="E1194" t="str">
            <v xml:space="preserve">TENOXICAN 20MG                                                                            </v>
          </cell>
          <cell r="F1194" t="str">
            <v>CP</v>
          </cell>
          <cell r="G1194" t="str">
            <v>NÃO PADRÃO</v>
          </cell>
          <cell r="H1194" t="str">
            <v>NÃO PADRÃO</v>
          </cell>
          <cell r="I1194" t="str">
            <v>NÃO</v>
          </cell>
          <cell r="J1194">
            <v>0</v>
          </cell>
          <cell r="K1194">
            <v>0</v>
          </cell>
        </row>
        <row r="1195">
          <cell r="A1195" t="str">
            <v>-</v>
          </cell>
          <cell r="B1195">
            <v>893</v>
          </cell>
          <cell r="C1195" t="str">
            <v>-</v>
          </cell>
          <cell r="D1195" t="str">
            <v>-</v>
          </cell>
          <cell r="E1195" t="str">
            <v xml:space="preserve">TERIZIDONA 250MG             </v>
          </cell>
          <cell r="F1195" t="str">
            <v>CP</v>
          </cell>
          <cell r="G1195" t="str">
            <v>NÃO PADRÃO</v>
          </cell>
          <cell r="H1195" t="str">
            <v>NÃO PADRÃO</v>
          </cell>
          <cell r="I1195" t="str">
            <v>NÃO</v>
          </cell>
          <cell r="J1195">
            <v>0</v>
          </cell>
          <cell r="K1195">
            <v>0</v>
          </cell>
        </row>
        <row r="1196">
          <cell r="A1196">
            <v>332908</v>
          </cell>
          <cell r="B1196">
            <v>709</v>
          </cell>
          <cell r="C1196">
            <v>332908</v>
          </cell>
          <cell r="D1196">
            <v>14229</v>
          </cell>
          <cell r="E1196" t="str">
            <v xml:space="preserve">TERLIPRESSINA 1MG                                                                         </v>
          </cell>
          <cell r="F1196" t="str">
            <v>F/A</v>
          </cell>
          <cell r="G1196" t="str">
            <v>USO GERAL 8</v>
          </cell>
          <cell r="H1196" t="str">
            <v>COMPRA REGULAR</v>
          </cell>
          <cell r="I1196" t="str">
            <v>NÃO</v>
          </cell>
          <cell r="J1196">
            <v>80</v>
          </cell>
          <cell r="K1196">
            <v>0</v>
          </cell>
        </row>
        <row r="1197">
          <cell r="A1197" t="str">
            <v>-</v>
          </cell>
          <cell r="B1197">
            <v>815</v>
          </cell>
          <cell r="C1197" t="str">
            <v>-</v>
          </cell>
          <cell r="D1197" t="str">
            <v>-</v>
          </cell>
          <cell r="E1197" t="str">
            <v xml:space="preserve">TESTE PARA TUBERCULINICO PPD                                                              </v>
          </cell>
          <cell r="G1197" t="str">
            <v>NÃO PADRÃO</v>
          </cell>
          <cell r="H1197" t="str">
            <v>NÃO PADRÃO</v>
          </cell>
          <cell r="I1197" t="str">
            <v>NÃO</v>
          </cell>
          <cell r="J1197">
            <v>0</v>
          </cell>
          <cell r="K1197">
            <v>0</v>
          </cell>
        </row>
        <row r="1198">
          <cell r="A1198" t="str">
            <v>-</v>
          </cell>
          <cell r="B1198">
            <v>1258</v>
          </cell>
          <cell r="C1198" t="str">
            <v>-</v>
          </cell>
          <cell r="D1198" t="str">
            <v>-</v>
          </cell>
          <cell r="E1198" t="str">
            <v xml:space="preserve">TETRACICLINA 25MG + ANFOTERICINA B 12,5 MG TUBO 45G CREME VAGINAL                         </v>
          </cell>
          <cell r="F1198" t="str">
            <v xml:space="preserve">BISNAGA 45G  </v>
          </cell>
          <cell r="G1198" t="str">
            <v>NÃO PADRÃO</v>
          </cell>
          <cell r="H1198" t="str">
            <v>NÃO PADRÃO</v>
          </cell>
          <cell r="I1198" t="str">
            <v>NÃO</v>
          </cell>
          <cell r="J1198">
            <v>0</v>
          </cell>
          <cell r="K1198">
            <v>0</v>
          </cell>
        </row>
        <row r="1199">
          <cell r="A1199" t="str">
            <v>-</v>
          </cell>
          <cell r="B1199">
            <v>1165</v>
          </cell>
          <cell r="C1199">
            <v>267419</v>
          </cell>
          <cell r="D1199" t="str">
            <v>-</v>
          </cell>
          <cell r="E1199" t="str">
            <v xml:space="preserve">TIABENDAZOL 250 MG/5ML-40 ML SUSP ORAL                                                    </v>
          </cell>
          <cell r="F1199" t="str">
            <v>FR 40ML</v>
          </cell>
          <cell r="G1199" t="str">
            <v>NÃO PADRÃO</v>
          </cell>
          <cell r="H1199" t="str">
            <v>NÃO PADRÃO</v>
          </cell>
          <cell r="I1199" t="str">
            <v>NÃO</v>
          </cell>
          <cell r="J1199">
            <v>0</v>
          </cell>
          <cell r="K1199">
            <v>0</v>
          </cell>
        </row>
        <row r="1200">
          <cell r="A1200" t="str">
            <v>-</v>
          </cell>
          <cell r="B1200">
            <v>710</v>
          </cell>
          <cell r="C1200">
            <v>268155</v>
          </cell>
          <cell r="D1200" t="str">
            <v>-</v>
          </cell>
          <cell r="E1200" t="str">
            <v xml:space="preserve">TIABENDAZOL 500MG                                                                         </v>
          </cell>
          <cell r="F1200" t="str">
            <v>CP</v>
          </cell>
          <cell r="G1200" t="str">
            <v>NÃO PADRÃO</v>
          </cell>
          <cell r="H1200" t="str">
            <v>NÃO PADRÃO</v>
          </cell>
          <cell r="I1200" t="str">
            <v>NÃO</v>
          </cell>
          <cell r="J1200">
            <v>0</v>
          </cell>
          <cell r="K1200">
            <v>0</v>
          </cell>
        </row>
        <row r="1201">
          <cell r="A1201" t="str">
            <v>-</v>
          </cell>
          <cell r="B1201">
            <v>711</v>
          </cell>
          <cell r="C1201" t="str">
            <v>-</v>
          </cell>
          <cell r="D1201" t="str">
            <v>-</v>
          </cell>
          <cell r="E1201" t="str">
            <v xml:space="preserve">TIABENDAZOL POMADA 50MG/G 45G                                                             </v>
          </cell>
          <cell r="F1201" t="str">
            <v>BISNAGA 45G</v>
          </cell>
          <cell r="G1201" t="str">
            <v>NÃO PADRÃO</v>
          </cell>
          <cell r="H1201" t="str">
            <v>NÃO PADRÃO</v>
          </cell>
          <cell r="I1201" t="str">
            <v>NÃO</v>
          </cell>
          <cell r="J1201">
            <v>0</v>
          </cell>
          <cell r="K1201">
            <v>0</v>
          </cell>
        </row>
        <row r="1202">
          <cell r="A1202" t="str">
            <v>-</v>
          </cell>
          <cell r="B1202">
            <v>712</v>
          </cell>
          <cell r="C1202" t="str">
            <v>-</v>
          </cell>
          <cell r="D1202" t="str">
            <v>-</v>
          </cell>
          <cell r="E1202" t="str">
            <v xml:space="preserve">TIABENDAZOL SUSP ORAL 50MG/ML 60ML                                                        </v>
          </cell>
          <cell r="F1202" t="str">
            <v>FR 60ML</v>
          </cell>
          <cell r="G1202" t="str">
            <v>NÃO PADRÃO</v>
          </cell>
          <cell r="H1202" t="str">
            <v>NÃO PADRÃO</v>
          </cell>
          <cell r="I1202" t="str">
            <v>NÃO</v>
          </cell>
          <cell r="J1202">
            <v>0</v>
          </cell>
          <cell r="K1202">
            <v>0</v>
          </cell>
        </row>
        <row r="1203">
          <cell r="A1203" t="str">
            <v>-</v>
          </cell>
          <cell r="B1203">
            <v>713</v>
          </cell>
          <cell r="C1203">
            <v>287824</v>
          </cell>
          <cell r="D1203" t="str">
            <v>-</v>
          </cell>
          <cell r="E1203" t="str">
            <v xml:space="preserve">TIAMAZOL (TAPAZOL) 10MG                                                                   </v>
          </cell>
          <cell r="F1203" t="str">
            <v>CP</v>
          </cell>
          <cell r="G1203" t="str">
            <v>NÃO PADRÃO</v>
          </cell>
          <cell r="H1203" t="str">
            <v>NÃO PADRÃO</v>
          </cell>
          <cell r="I1203" t="str">
            <v>NÃO</v>
          </cell>
          <cell r="J1203">
            <v>0</v>
          </cell>
          <cell r="K1203">
            <v>0</v>
          </cell>
        </row>
        <row r="1204">
          <cell r="A1204" t="str">
            <v>-</v>
          </cell>
          <cell r="B1204">
            <v>1367</v>
          </cell>
          <cell r="C1204" t="str">
            <v>-</v>
          </cell>
          <cell r="D1204" t="str">
            <v>-</v>
          </cell>
          <cell r="E1204" t="str">
            <v xml:space="preserve">TIAMAZOL 5MG                                                                              </v>
          </cell>
          <cell r="F1204" t="str">
            <v>CP</v>
          </cell>
          <cell r="G1204" t="str">
            <v>NÃO PADRÃO</v>
          </cell>
          <cell r="H1204" t="str">
            <v>NÃO PADRÃO</v>
          </cell>
          <cell r="I1204" t="str">
            <v>NÃO</v>
          </cell>
          <cell r="J1204">
            <v>0</v>
          </cell>
          <cell r="K1204">
            <v>0</v>
          </cell>
        </row>
        <row r="1205">
          <cell r="A1205">
            <v>272343</v>
          </cell>
          <cell r="B1205">
            <v>715</v>
          </cell>
          <cell r="C1205">
            <v>272343</v>
          </cell>
          <cell r="D1205">
            <v>12715</v>
          </cell>
          <cell r="E1205" t="str">
            <v xml:space="preserve">TIAMINA (VITAMINA B1) 100MG/ML 1ML SOL INJET                                              </v>
          </cell>
          <cell r="F1205" t="str">
            <v>AMP 1ML</v>
          </cell>
          <cell r="G1205" t="str">
            <v>USO GERAL 8</v>
          </cell>
          <cell r="H1205" t="str">
            <v>COMPRA REGULAR</v>
          </cell>
          <cell r="I1205" t="str">
            <v>NÃO</v>
          </cell>
          <cell r="J1205">
            <v>200</v>
          </cell>
          <cell r="K1205">
            <v>171.42857142857142</v>
          </cell>
        </row>
        <row r="1206">
          <cell r="A1206">
            <v>272341</v>
          </cell>
          <cell r="B1206">
            <v>714</v>
          </cell>
          <cell r="C1206">
            <v>272341</v>
          </cell>
          <cell r="D1206">
            <v>12715</v>
          </cell>
          <cell r="E1206" t="str">
            <v xml:space="preserve">TIAMINA (VITAMINA B1)300MG                                                                </v>
          </cell>
          <cell r="F1206" t="str">
            <v>CP</v>
          </cell>
          <cell r="G1206" t="str">
            <v>USO GERAL 8</v>
          </cell>
          <cell r="H1206" t="str">
            <v>COMPRA REGULAR</v>
          </cell>
          <cell r="I1206" t="str">
            <v>NÃO</v>
          </cell>
          <cell r="J1206">
            <v>200</v>
          </cell>
          <cell r="K1206">
            <v>100</v>
          </cell>
        </row>
        <row r="1207">
          <cell r="A1207" t="str">
            <v>-</v>
          </cell>
          <cell r="B1207">
            <v>1025</v>
          </cell>
          <cell r="C1207" t="str">
            <v>-</v>
          </cell>
          <cell r="D1207" t="str">
            <v>-</v>
          </cell>
          <cell r="E1207" t="str">
            <v xml:space="preserve">TICARCILINA + CLAVULANATO DE POTASSIO 3,1G   </v>
          </cell>
          <cell r="F1207" t="str">
            <v>F/A</v>
          </cell>
          <cell r="G1207" t="str">
            <v>NÃO PADRÃO</v>
          </cell>
          <cell r="H1207" t="str">
            <v>NÃO PADRÃO</v>
          </cell>
          <cell r="I1207" t="str">
            <v>NÃO</v>
          </cell>
          <cell r="J1207">
            <v>0</v>
          </cell>
          <cell r="K1207">
            <v>0</v>
          </cell>
        </row>
        <row r="1208">
          <cell r="A1208" t="str">
            <v>-</v>
          </cell>
          <cell r="B1208">
            <v>896</v>
          </cell>
          <cell r="C1208" t="str">
            <v>-</v>
          </cell>
          <cell r="D1208" t="str">
            <v>-</v>
          </cell>
          <cell r="E1208" t="str">
            <v xml:space="preserve">TICLOPIDINA 250 MG                                                                        </v>
          </cell>
          <cell r="F1208" t="str">
            <v>CP</v>
          </cell>
          <cell r="G1208" t="str">
            <v>NÃO PADRÃO</v>
          </cell>
          <cell r="H1208" t="str">
            <v>NÃO PADRÃO</v>
          </cell>
          <cell r="I1208" t="str">
            <v>NÃO</v>
          </cell>
          <cell r="J1208">
            <v>0</v>
          </cell>
          <cell r="K1208">
            <v>0</v>
          </cell>
        </row>
        <row r="1209">
          <cell r="A1209" t="str">
            <v>-</v>
          </cell>
          <cell r="B1209">
            <v>897</v>
          </cell>
          <cell r="C1209" t="str">
            <v>-</v>
          </cell>
          <cell r="D1209" t="str">
            <v>-</v>
          </cell>
          <cell r="E1209" t="str">
            <v xml:space="preserve">TIGECICLINA 10MG/ML 5ML INJET                                                             </v>
          </cell>
          <cell r="F1209" t="str">
            <v>F/A</v>
          </cell>
          <cell r="G1209" t="str">
            <v>NÃO PADRÃO</v>
          </cell>
          <cell r="H1209" t="str">
            <v>NÃO PADRÃO</v>
          </cell>
          <cell r="I1209" t="str">
            <v>NÃO</v>
          </cell>
          <cell r="J1209">
            <v>0</v>
          </cell>
          <cell r="K1209">
            <v>0</v>
          </cell>
        </row>
        <row r="1210">
          <cell r="A1210">
            <v>331539</v>
          </cell>
          <cell r="B1210">
            <v>84</v>
          </cell>
          <cell r="C1210">
            <v>331539</v>
          </cell>
          <cell r="D1210">
            <v>18988</v>
          </cell>
          <cell r="E1210" t="str">
            <v xml:space="preserve">TIGECICLINA 50MG/ML                                                                       </v>
          </cell>
          <cell r="F1210" t="str">
            <v>F/A</v>
          </cell>
          <cell r="G1210" t="str">
            <v>ANTIMICROBIANOS 4</v>
          </cell>
          <cell r="H1210" t="str">
            <v>COMPRA REGULAR</v>
          </cell>
          <cell r="I1210">
            <v>331539</v>
          </cell>
          <cell r="J1210">
            <v>200</v>
          </cell>
          <cell r="K1210">
            <v>145.83333333333334</v>
          </cell>
        </row>
        <row r="1211">
          <cell r="A1211">
            <v>272581</v>
          </cell>
          <cell r="B1211">
            <v>277</v>
          </cell>
          <cell r="C1211">
            <v>272581</v>
          </cell>
          <cell r="D1211">
            <v>12727</v>
          </cell>
          <cell r="E1211" t="str">
            <v xml:space="preserve">TIMOLOL (MALEATO) SOL OFT 5MG/ML 5ML                                                      </v>
          </cell>
          <cell r="F1211" t="str">
            <v>FR 5ML</v>
          </cell>
          <cell r="G1211" t="str">
            <v>NÃO PADRÃO</v>
          </cell>
          <cell r="H1211" t="str">
            <v>NÃO PADRÃO</v>
          </cell>
          <cell r="I1211" t="str">
            <v>NÃO</v>
          </cell>
          <cell r="J1211">
            <v>440</v>
          </cell>
          <cell r="K1211">
            <v>0</v>
          </cell>
        </row>
        <row r="1212">
          <cell r="A1212">
            <v>270424</v>
          </cell>
          <cell r="B1212">
            <v>369</v>
          </cell>
          <cell r="C1212">
            <v>270424</v>
          </cell>
          <cell r="D1212">
            <v>12763</v>
          </cell>
          <cell r="E1212" t="str">
            <v xml:space="preserve">TIOGUANINA 40MG                                                                           </v>
          </cell>
          <cell r="F1212" t="str">
            <v>CP</v>
          </cell>
          <cell r="G1212" t="str">
            <v>ONCOLÓGICO 3</v>
          </cell>
          <cell r="H1212" t="str">
            <v>COMPRA REGULAR</v>
          </cell>
          <cell r="I1212" t="str">
            <v>NÃO</v>
          </cell>
          <cell r="J1212">
            <v>200</v>
          </cell>
          <cell r="K1212">
            <v>270</v>
          </cell>
        </row>
        <row r="1213">
          <cell r="A1213">
            <v>278261</v>
          </cell>
          <cell r="B1213">
            <v>244</v>
          </cell>
          <cell r="C1213" t="str">
            <v>278261.1</v>
          </cell>
          <cell r="D1213">
            <v>12766</v>
          </cell>
          <cell r="E1213" t="str">
            <v xml:space="preserve">TIOPENTAL SODICO 1G INJET                                                                 </v>
          </cell>
          <cell r="F1213" t="str">
            <v>F/A</v>
          </cell>
          <cell r="G1213" t="str">
            <v>CONTROLADOS 3</v>
          </cell>
          <cell r="H1213" t="str">
            <v>ESTOQUE MÍNIMO</v>
          </cell>
          <cell r="I1213" t="str">
            <v>NÃO</v>
          </cell>
          <cell r="J1213">
            <v>0</v>
          </cell>
          <cell r="K1213">
            <v>0</v>
          </cell>
        </row>
        <row r="1214">
          <cell r="A1214" t="str">
            <v>-</v>
          </cell>
          <cell r="B1214">
            <v>1096</v>
          </cell>
          <cell r="C1214" t="str">
            <v>-</v>
          </cell>
          <cell r="D1214" t="str">
            <v>-</v>
          </cell>
          <cell r="E1214" t="str">
            <v xml:space="preserve">TIOPENTAL SODICO 500 MG                                                                   </v>
          </cell>
          <cell r="F1214" t="str">
            <v>F/A</v>
          </cell>
          <cell r="G1214" t="str">
            <v>NÃO PADRÃO</v>
          </cell>
          <cell r="H1214" t="str">
            <v>NÃO PADRÃO</v>
          </cell>
          <cell r="I1214" t="str">
            <v>NÃO</v>
          </cell>
          <cell r="J1214">
            <v>0</v>
          </cell>
          <cell r="K1214">
            <v>0</v>
          </cell>
        </row>
        <row r="1215">
          <cell r="A1215">
            <v>301769</v>
          </cell>
          <cell r="B1215">
            <v>716</v>
          </cell>
          <cell r="C1215">
            <v>301769</v>
          </cell>
          <cell r="D1215">
            <v>14025</v>
          </cell>
          <cell r="E1215" t="str">
            <v xml:space="preserve">TIROFIBAN 0,25MG/ML 50ML SOL INJET                                                        </v>
          </cell>
          <cell r="F1215" t="str">
            <v>FR 50ML</v>
          </cell>
          <cell r="G1215" t="str">
            <v>USO GERAL 8</v>
          </cell>
          <cell r="H1215" t="str">
            <v>ESTOQUE MÍNIMO</v>
          </cell>
          <cell r="I1215" t="str">
            <v>NÃO</v>
          </cell>
          <cell r="J1215">
            <v>0</v>
          </cell>
          <cell r="K1215">
            <v>0</v>
          </cell>
        </row>
        <row r="1216">
          <cell r="A1216" t="str">
            <v>-</v>
          </cell>
          <cell r="B1216">
            <v>278</v>
          </cell>
          <cell r="C1216" t="str">
            <v>-</v>
          </cell>
          <cell r="D1216" t="str">
            <v>-</v>
          </cell>
          <cell r="E1216" t="str">
            <v xml:space="preserve">TOBRAMICINA + DEXAMETASONA POMADA OFT 3MG/G 3,5G                                          </v>
          </cell>
          <cell r="F1216" t="str">
            <v>BISNAGA 3,5G</v>
          </cell>
          <cell r="G1216" t="str">
            <v>NÃO PADRÃO</v>
          </cell>
          <cell r="H1216" t="str">
            <v>NÃO PADRÃO</v>
          </cell>
          <cell r="I1216" t="str">
            <v>NÃO</v>
          </cell>
          <cell r="J1216">
            <v>0</v>
          </cell>
          <cell r="K1216">
            <v>0</v>
          </cell>
        </row>
        <row r="1217">
          <cell r="A1217" t="str">
            <v>-</v>
          </cell>
          <cell r="B1217">
            <v>816</v>
          </cell>
          <cell r="C1217">
            <v>352193</v>
          </cell>
          <cell r="D1217" t="str">
            <v>-</v>
          </cell>
          <cell r="E1217" t="str">
            <v xml:space="preserve">TOBRAMICINA + DEXAMETASONA SUSP OFT 3MG + 0,1MG/G 5ML                                     </v>
          </cell>
          <cell r="F1217" t="str">
            <v>FR 5ML</v>
          </cell>
          <cell r="G1217" t="str">
            <v>NÃO PADRÃO</v>
          </cell>
          <cell r="H1217" t="str">
            <v>NÃO PADRÃO</v>
          </cell>
          <cell r="I1217" t="str">
            <v>NÃO</v>
          </cell>
          <cell r="J1217">
            <v>0</v>
          </cell>
          <cell r="K1217">
            <v>0</v>
          </cell>
        </row>
        <row r="1218">
          <cell r="A1218" t="str">
            <v>-</v>
          </cell>
          <cell r="B1218">
            <v>817</v>
          </cell>
          <cell r="C1218" t="str">
            <v>-</v>
          </cell>
          <cell r="D1218" t="str">
            <v>-</v>
          </cell>
          <cell r="E1218" t="str">
            <v xml:space="preserve">TOBRAMICINA POMADA OFT 3MG/G 3,5G                                                         </v>
          </cell>
          <cell r="F1218" t="str">
            <v>BISNAGA 3,5G</v>
          </cell>
          <cell r="G1218" t="str">
            <v>NÃO PADRÃO</v>
          </cell>
          <cell r="H1218" t="str">
            <v>NÃO PADRÃO</v>
          </cell>
          <cell r="I1218" t="str">
            <v>NÃO</v>
          </cell>
          <cell r="J1218">
            <v>0</v>
          </cell>
          <cell r="K1218">
            <v>0</v>
          </cell>
        </row>
        <row r="1219">
          <cell r="A1219">
            <v>271581</v>
          </cell>
          <cell r="B1219">
            <v>279</v>
          </cell>
          <cell r="C1219">
            <v>271581</v>
          </cell>
          <cell r="D1219">
            <v>12795</v>
          </cell>
          <cell r="E1219" t="str">
            <v xml:space="preserve">TOBRAMICINA SOL OFT 3MG/ML 5ML                                                            </v>
          </cell>
          <cell r="F1219" t="str">
            <v>FR 5 ML</v>
          </cell>
          <cell r="G1219" t="str">
            <v>ANTIMICROBIANOS 4</v>
          </cell>
          <cell r="H1219" t="str">
            <v>COMPRA REGULAR</v>
          </cell>
          <cell r="I1219">
            <v>271581</v>
          </cell>
          <cell r="J1219">
            <v>60</v>
          </cell>
          <cell r="K1219">
            <v>15</v>
          </cell>
        </row>
        <row r="1220">
          <cell r="A1220" t="str">
            <v>-</v>
          </cell>
          <cell r="B1220">
            <v>1106</v>
          </cell>
          <cell r="C1220" t="str">
            <v>-</v>
          </cell>
          <cell r="D1220" t="str">
            <v>-</v>
          </cell>
          <cell r="E1220" t="str">
            <v>TOPIRAMATO 100MG</v>
          </cell>
          <cell r="F1220" t="str">
            <v>CP</v>
          </cell>
          <cell r="G1220" t="str">
            <v>NÃO PADRÃO</v>
          </cell>
          <cell r="H1220" t="str">
            <v>NÃO PADRÃO</v>
          </cell>
          <cell r="I1220" t="str">
            <v>NÃO</v>
          </cell>
          <cell r="J1220">
            <v>0</v>
          </cell>
          <cell r="K1220">
            <v>0</v>
          </cell>
        </row>
        <row r="1221">
          <cell r="A1221" t="str">
            <v>-</v>
          </cell>
          <cell r="B1221">
            <v>1097</v>
          </cell>
          <cell r="C1221">
            <v>272849</v>
          </cell>
          <cell r="D1221" t="str">
            <v>-</v>
          </cell>
          <cell r="E1221" t="str">
            <v>TOPIRAMATO 25MG</v>
          </cell>
          <cell r="F1221" t="str">
            <v>CP</v>
          </cell>
          <cell r="G1221" t="str">
            <v>NÃO PADRÃO</v>
          </cell>
          <cell r="H1221" t="str">
            <v>NÃO PADRÃO</v>
          </cell>
          <cell r="I1221" t="str">
            <v>NÃO</v>
          </cell>
          <cell r="J1221">
            <v>0</v>
          </cell>
          <cell r="K1221">
            <v>0</v>
          </cell>
        </row>
        <row r="1222">
          <cell r="A1222" t="str">
            <v>-</v>
          </cell>
          <cell r="B1222">
            <v>1020</v>
          </cell>
          <cell r="C1222" t="str">
            <v>-</v>
          </cell>
          <cell r="D1222" t="str">
            <v>-</v>
          </cell>
          <cell r="E1222" t="str">
            <v xml:space="preserve">TOPOTECANO CLORIDRATO 4MG F/A INJET                                                       </v>
          </cell>
          <cell r="F1222" t="str">
            <v>F/A</v>
          </cell>
          <cell r="G1222" t="str">
            <v>NÃO PADRÃO</v>
          </cell>
          <cell r="H1222" t="str">
            <v>NÃO PADRÃO</v>
          </cell>
          <cell r="I1222" t="str">
            <v>NÃO</v>
          </cell>
          <cell r="J1222">
            <v>0</v>
          </cell>
          <cell r="K1222">
            <v>0</v>
          </cell>
        </row>
        <row r="1223">
          <cell r="A1223">
            <v>292372</v>
          </cell>
          <cell r="B1223">
            <v>717</v>
          </cell>
          <cell r="C1223">
            <v>292372</v>
          </cell>
          <cell r="D1223">
            <v>12852</v>
          </cell>
          <cell r="E1223" t="str">
            <v xml:space="preserve">TOXINA BOTULINICA TIPO A 100UI                                                            </v>
          </cell>
          <cell r="F1223" t="str">
            <v>F/A</v>
          </cell>
          <cell r="G1223" t="str">
            <v>USO GERAL 8</v>
          </cell>
          <cell r="H1223" t="str">
            <v>COMPRA REGULAR</v>
          </cell>
          <cell r="I1223">
            <v>292372</v>
          </cell>
          <cell r="J1223">
            <v>1</v>
          </cell>
          <cell r="K1223">
            <v>1.3333333333333333</v>
          </cell>
        </row>
        <row r="1224">
          <cell r="A1224">
            <v>268534</v>
          </cell>
          <cell r="B1224">
            <v>245</v>
          </cell>
          <cell r="C1224" t="str">
            <v>268534.1</v>
          </cell>
          <cell r="D1224">
            <v>5254</v>
          </cell>
          <cell r="E1224" t="str">
            <v xml:space="preserve">TRAMADOL CLORIDRATO 50MG                                                                  </v>
          </cell>
          <cell r="F1224" t="str">
            <v>CP</v>
          </cell>
          <cell r="G1224" t="str">
            <v>CONTROLADOS 3</v>
          </cell>
          <cell r="H1224" t="str">
            <v>COMPRA REGULAR</v>
          </cell>
          <cell r="I1224">
            <v>268534</v>
          </cell>
          <cell r="J1224">
            <v>13200</v>
          </cell>
          <cell r="K1224">
            <v>13540.833333333334</v>
          </cell>
        </row>
        <row r="1225">
          <cell r="A1225">
            <v>292382</v>
          </cell>
          <cell r="B1225">
            <v>246</v>
          </cell>
          <cell r="C1225" t="str">
            <v>292382.1</v>
          </cell>
          <cell r="D1225">
            <v>5254</v>
          </cell>
          <cell r="E1225" t="str">
            <v xml:space="preserve">TRAMADOL CLORIDRATO 50MG/ML 1ML SOL INJET                                                 </v>
          </cell>
          <cell r="F1225" t="str">
            <v>AMP 1ML</v>
          </cell>
          <cell r="G1225" t="str">
            <v>CONTROLADOS 3</v>
          </cell>
          <cell r="H1225" t="str">
            <v>COMPRA REGULAR</v>
          </cell>
          <cell r="I1225">
            <v>292382</v>
          </cell>
          <cell r="J1225">
            <v>1600</v>
          </cell>
          <cell r="K1225">
            <v>350.5</v>
          </cell>
        </row>
        <row r="1226">
          <cell r="A1226">
            <v>292382</v>
          </cell>
          <cell r="B1226">
            <v>247</v>
          </cell>
          <cell r="C1226" t="str">
            <v>292382.2</v>
          </cell>
          <cell r="D1226">
            <v>5254</v>
          </cell>
          <cell r="E1226" t="str">
            <v xml:space="preserve">TRAMADOL CLORIDRATO 50MG/ML 2ML SOL INJET                                                 </v>
          </cell>
          <cell r="F1226" t="str">
            <v>AMP 2ML</v>
          </cell>
          <cell r="G1226" t="str">
            <v>CONTROLADOS 3</v>
          </cell>
          <cell r="H1226" t="str">
            <v>COMPRA REGULAR</v>
          </cell>
          <cell r="I1226">
            <v>292382</v>
          </cell>
          <cell r="J1226">
            <v>800</v>
          </cell>
          <cell r="K1226">
            <v>410</v>
          </cell>
        </row>
        <row r="1227">
          <cell r="A1227">
            <v>295303</v>
          </cell>
          <cell r="B1227">
            <v>1697</v>
          </cell>
          <cell r="C1227">
            <v>295303</v>
          </cell>
          <cell r="D1227" t="str">
            <v>-</v>
          </cell>
          <cell r="E1227" t="str">
            <v xml:space="preserve">TRASTUZUMABE 150MG - FR/AMP                                                               </v>
          </cell>
          <cell r="F1227" t="str">
            <v>F/A</v>
          </cell>
          <cell r="G1227" t="str">
            <v>ONCO</v>
          </cell>
          <cell r="H1227" t="str">
            <v>REPASSE SES</v>
          </cell>
          <cell r="I1227" t="str">
            <v>NÃO</v>
          </cell>
          <cell r="J1227">
            <v>100</v>
          </cell>
          <cell r="K1227">
            <v>118.91666666666667</v>
          </cell>
        </row>
        <row r="1228">
          <cell r="A1228">
            <v>295302</v>
          </cell>
          <cell r="B1228">
            <v>372</v>
          </cell>
          <cell r="C1228">
            <v>295302</v>
          </cell>
          <cell r="D1228">
            <v>18503</v>
          </cell>
          <cell r="E1228" t="str">
            <v xml:space="preserve">TRASTUZUMABE 440MG                                                                        </v>
          </cell>
          <cell r="F1228" t="str">
            <v>F/A</v>
          </cell>
          <cell r="G1228" t="str">
            <v>SOB DEMANDA - ONCO</v>
          </cell>
          <cell r="H1228" t="str">
            <v>SOB DEMANDA</v>
          </cell>
          <cell r="I1228" t="str">
            <v>NÃO</v>
          </cell>
          <cell r="J1228">
            <v>0</v>
          </cell>
          <cell r="K1228">
            <v>0</v>
          </cell>
        </row>
        <row r="1229">
          <cell r="A1229" t="str">
            <v>-</v>
          </cell>
          <cell r="B1229">
            <v>1183</v>
          </cell>
          <cell r="C1229" t="str">
            <v>-</v>
          </cell>
          <cell r="D1229" t="str">
            <v>-</v>
          </cell>
          <cell r="E1229" t="str">
            <v xml:space="preserve">TRAVOPROSTA 0,04MG/ML SOL OFT FRASCO              </v>
          </cell>
          <cell r="F1229" t="str">
            <v>FR</v>
          </cell>
          <cell r="G1229" t="str">
            <v>NÃO PADRÃO</v>
          </cell>
          <cell r="H1229" t="str">
            <v>NÃO PADRÃO</v>
          </cell>
          <cell r="I1229" t="str">
            <v>NÃO</v>
          </cell>
          <cell r="J1229">
            <v>0</v>
          </cell>
          <cell r="K1229">
            <v>0</v>
          </cell>
        </row>
        <row r="1230">
          <cell r="A1230">
            <v>278393</v>
          </cell>
          <cell r="B1230">
            <v>955</v>
          </cell>
          <cell r="C1230">
            <v>278393</v>
          </cell>
          <cell r="D1230">
            <v>12961</v>
          </cell>
          <cell r="E1230" t="str">
            <v xml:space="preserve">TRETINOINA 10MG                                                                           </v>
          </cell>
          <cell r="F1230" t="str">
            <v>CÁPSULA</v>
          </cell>
          <cell r="G1230" t="str">
            <v>CONTROLADOS 3</v>
          </cell>
          <cell r="H1230" t="str">
            <v>ESTOQUE MÍNIMO</v>
          </cell>
          <cell r="I1230" t="str">
            <v>NÃO</v>
          </cell>
          <cell r="J1230">
            <v>0</v>
          </cell>
          <cell r="K1230">
            <v>366.66666666666669</v>
          </cell>
        </row>
        <row r="1231">
          <cell r="A1231">
            <v>434445</v>
          </cell>
          <cell r="B1231">
            <v>718</v>
          </cell>
          <cell r="C1231">
            <v>275440</v>
          </cell>
          <cell r="D1231">
            <v>2562</v>
          </cell>
          <cell r="E1231" t="str">
            <v xml:space="preserve">TRIANCINOLONA 20MG/ML                                                                     </v>
          </cell>
          <cell r="F1231" t="str">
            <v>AMP</v>
          </cell>
          <cell r="G1231" t="str">
            <v>USO GERAL 8</v>
          </cell>
          <cell r="H1231" t="str">
            <v>COMPRA REGULAR</v>
          </cell>
          <cell r="I1231">
            <v>434445</v>
          </cell>
          <cell r="J1231">
            <v>8</v>
          </cell>
          <cell r="K1231">
            <v>26.25</v>
          </cell>
        </row>
        <row r="1232">
          <cell r="A1232">
            <v>434445</v>
          </cell>
          <cell r="B1232">
            <v>1503</v>
          </cell>
          <cell r="C1232">
            <v>287752</v>
          </cell>
          <cell r="D1232">
            <v>2562</v>
          </cell>
          <cell r="E1232" t="str">
            <v>TRIANCINOLONA 40MG/ML INTRAVITREA OFTALMOLOGICO</v>
          </cell>
          <cell r="F1232" t="str">
            <v>F/A</v>
          </cell>
          <cell r="G1232" t="str">
            <v>OFTALMOLÓGICOS</v>
          </cell>
          <cell r="H1232" t="str">
            <v>COMPRA REGULAR</v>
          </cell>
          <cell r="I1232">
            <v>434445</v>
          </cell>
          <cell r="J1232">
            <v>8</v>
          </cell>
          <cell r="K1232">
            <v>0</v>
          </cell>
        </row>
        <row r="1233">
          <cell r="A1233">
            <v>434473</v>
          </cell>
          <cell r="B1233">
            <v>2096</v>
          </cell>
          <cell r="C1233">
            <v>434473</v>
          </cell>
          <cell r="D1233">
            <v>2562</v>
          </cell>
          <cell r="E1233" t="str">
            <v>TRIANCINOLONA ACETONIDA 1MG/G 10G</v>
          </cell>
          <cell r="F1233" t="str">
            <v>BISNAGA 10G</v>
          </cell>
          <cell r="G1233" t="str">
            <v>USO GERAL 8</v>
          </cell>
          <cell r="H1233" t="str">
            <v>COMPRA REGULAR</v>
          </cell>
          <cell r="I1233" t="str">
            <v>NÃO</v>
          </cell>
          <cell r="J1233">
            <v>0</v>
          </cell>
          <cell r="K1233">
            <v>0</v>
          </cell>
        </row>
        <row r="1234">
          <cell r="A1234" t="str">
            <v>-</v>
          </cell>
          <cell r="B1234">
            <v>1112</v>
          </cell>
          <cell r="C1234" t="str">
            <v>-</v>
          </cell>
          <cell r="D1234" t="str">
            <v>-</v>
          </cell>
          <cell r="E1234" t="str">
            <v xml:space="preserve">TRIANCINOLONA ACETONIDA 40MG/ML INJET                                                     </v>
          </cell>
          <cell r="F1234" t="str">
            <v>AMP</v>
          </cell>
          <cell r="G1234" t="str">
            <v>NÃO PADRÃO</v>
          </cell>
          <cell r="H1234" t="str">
            <v>NÃO PADRÃO</v>
          </cell>
          <cell r="I1234" t="str">
            <v>NÃO</v>
          </cell>
          <cell r="J1234">
            <v>0</v>
          </cell>
          <cell r="K1234">
            <v>0</v>
          </cell>
        </row>
        <row r="1235">
          <cell r="A1235" t="str">
            <v>-</v>
          </cell>
          <cell r="B1235">
            <v>1786</v>
          </cell>
          <cell r="C1235" t="str">
            <v>-</v>
          </cell>
          <cell r="D1235" t="str">
            <v>-</v>
          </cell>
          <cell r="E1235" t="str">
            <v xml:space="preserve">TRIEXIFENIDIL 2 MG                                                                        </v>
          </cell>
          <cell r="F1235" t="str">
            <v>CP</v>
          </cell>
          <cell r="G1235" t="str">
            <v>NÃO PADRÃO</v>
          </cell>
          <cell r="H1235" t="str">
            <v>NÃO PADRÃO</v>
          </cell>
          <cell r="I1235" t="str">
            <v>NÃO</v>
          </cell>
          <cell r="J1235">
            <v>0</v>
          </cell>
          <cell r="K1235">
            <v>0</v>
          </cell>
        </row>
        <row r="1236">
          <cell r="A1236">
            <v>464982</v>
          </cell>
          <cell r="B1236">
            <v>2108</v>
          </cell>
          <cell r="C1236">
            <v>464982</v>
          </cell>
          <cell r="D1236">
            <v>19800</v>
          </cell>
          <cell r="E1236" t="str">
            <v>TRIFLURIDINA 20MG + TIPIRACILO 8,19MG</v>
          </cell>
          <cell r="F1236" t="str">
            <v>CP</v>
          </cell>
          <cell r="G1236" t="str">
            <v>NÃO PADRÃO/JUDICIAL</v>
          </cell>
          <cell r="H1236" t="str">
            <v xml:space="preserve">SOB DEMANDA </v>
          </cell>
          <cell r="I1236" t="str">
            <v>NÃO</v>
          </cell>
          <cell r="J1236">
            <v>0</v>
          </cell>
          <cell r="K1236">
            <v>0</v>
          </cell>
        </row>
        <row r="1237">
          <cell r="A1237">
            <v>486455</v>
          </cell>
          <cell r="B1237">
            <v>2146</v>
          </cell>
          <cell r="C1237" t="str">
            <v>389398.1</v>
          </cell>
          <cell r="D1237">
            <v>6174</v>
          </cell>
          <cell r="E1237" t="str">
            <v xml:space="preserve">TRIOXIDO DE ARSENIO 12MG/ML 6ML  </v>
          </cell>
          <cell r="F1237" t="str">
            <v>F/A</v>
          </cell>
          <cell r="G1237" t="str">
            <v>SOB DEMANDA - ONCO</v>
          </cell>
          <cell r="H1237" t="str">
            <v>SOB DEMANDA</v>
          </cell>
          <cell r="I1237" t="str">
            <v>NÃO</v>
          </cell>
          <cell r="J1237">
            <v>0</v>
          </cell>
          <cell r="K1237">
            <v>6</v>
          </cell>
        </row>
        <row r="1238">
          <cell r="A1238">
            <v>389398</v>
          </cell>
          <cell r="B1238">
            <v>2099</v>
          </cell>
          <cell r="C1238">
            <v>389398</v>
          </cell>
          <cell r="D1238" t="str">
            <v>-</v>
          </cell>
          <cell r="E1238" t="str">
            <v xml:space="preserve">TRIOXIDO DE ARSENIO 1MG/ML 10ML  </v>
          </cell>
          <cell r="F1238" t="str">
            <v>F/A</v>
          </cell>
          <cell r="G1238" t="str">
            <v>SOB DEMANDA - ONCO</v>
          </cell>
          <cell r="H1238" t="str">
            <v>SOB DEMANDA</v>
          </cell>
          <cell r="I1238" t="str">
            <v>NÃO</v>
          </cell>
          <cell r="J1238">
            <v>0</v>
          </cell>
          <cell r="K1238">
            <v>0</v>
          </cell>
        </row>
        <row r="1239">
          <cell r="A1239">
            <v>306465</v>
          </cell>
          <cell r="B1239">
            <v>249</v>
          </cell>
          <cell r="C1239">
            <v>306465</v>
          </cell>
          <cell r="D1239">
            <v>17995</v>
          </cell>
          <cell r="E1239" t="str">
            <v xml:space="preserve">TROMETAMINA DE CETOROLACO 30MG                                                            </v>
          </cell>
          <cell r="F1239" t="str">
            <v>AMP 1ML</v>
          </cell>
          <cell r="G1239" t="str">
            <v>USO GERAL 8</v>
          </cell>
          <cell r="H1239" t="str">
            <v>COMPRA REGULAR</v>
          </cell>
          <cell r="I1239">
            <v>306465</v>
          </cell>
          <cell r="J1239">
            <v>80</v>
          </cell>
          <cell r="K1239">
            <v>88.888888888888886</v>
          </cell>
        </row>
        <row r="1240">
          <cell r="A1240">
            <v>274561</v>
          </cell>
          <cell r="B1240">
            <v>280</v>
          </cell>
          <cell r="C1240">
            <v>274561</v>
          </cell>
          <cell r="D1240">
            <v>17906</v>
          </cell>
          <cell r="E1240" t="str">
            <v xml:space="preserve">TROPICAMIDA SOL OFT 10MG/ML 5ML                                                           </v>
          </cell>
          <cell r="F1240" t="str">
            <v>FR 5ML</v>
          </cell>
          <cell r="G1240" t="str">
            <v>OFTALMOLÓGICOS</v>
          </cell>
          <cell r="H1240" t="str">
            <v>COMPRA REGULAR</v>
          </cell>
          <cell r="I1240">
            <v>274561</v>
          </cell>
          <cell r="J1240">
            <v>50</v>
          </cell>
          <cell r="K1240">
            <v>35.111111111111114</v>
          </cell>
        </row>
        <row r="1241">
          <cell r="A1241">
            <v>345783</v>
          </cell>
          <cell r="B1241">
            <v>1113</v>
          </cell>
          <cell r="C1241" t="str">
            <v>-</v>
          </cell>
          <cell r="D1241" t="str">
            <v>-</v>
          </cell>
          <cell r="E1241" t="str">
            <v xml:space="preserve">UREIA 10% CREME - 50 G                                                                    </v>
          </cell>
          <cell r="F1241" t="str">
            <v>BISNAGA 100G</v>
          </cell>
          <cell r="G1241" t="str">
            <v>USO GERAL 8**</v>
          </cell>
          <cell r="H1241" t="str">
            <v>NÃO PADRÃO</v>
          </cell>
          <cell r="I1241">
            <v>345783</v>
          </cell>
          <cell r="J1241">
            <v>0</v>
          </cell>
          <cell r="K1241">
            <v>0</v>
          </cell>
        </row>
        <row r="1242">
          <cell r="A1242">
            <v>345783</v>
          </cell>
          <cell r="B1242">
            <v>720</v>
          </cell>
          <cell r="C1242" t="str">
            <v>345783.1</v>
          </cell>
          <cell r="D1242">
            <v>19111</v>
          </cell>
          <cell r="E1242" t="str">
            <v xml:space="preserve">UREIA CREME 10% 100G                                                                      </v>
          </cell>
          <cell r="F1242" t="str">
            <v>BISNAGA 100G</v>
          </cell>
          <cell r="G1242" t="str">
            <v>USO GERAL 8</v>
          </cell>
          <cell r="H1242" t="str">
            <v>COMPRA REGULAR</v>
          </cell>
          <cell r="I1242">
            <v>345783</v>
          </cell>
          <cell r="J1242">
            <v>160</v>
          </cell>
          <cell r="K1242">
            <v>35</v>
          </cell>
        </row>
        <row r="1243">
          <cell r="A1243">
            <v>345783</v>
          </cell>
          <cell r="B1243">
            <v>762</v>
          </cell>
          <cell r="C1243" t="str">
            <v>-</v>
          </cell>
          <cell r="D1243" t="str">
            <v>-</v>
          </cell>
          <cell r="E1243" t="str">
            <v xml:space="preserve">UREIA CREME 10% 120G                                                                      </v>
          </cell>
          <cell r="F1243" t="str">
            <v>BISNAGA 120G</v>
          </cell>
          <cell r="G1243" t="str">
            <v>USO GERAL 8**</v>
          </cell>
          <cell r="H1243" t="str">
            <v>NÃO PADRÃO</v>
          </cell>
          <cell r="I1243">
            <v>345783</v>
          </cell>
          <cell r="J1243">
            <v>0</v>
          </cell>
          <cell r="K1243">
            <v>0</v>
          </cell>
        </row>
        <row r="1244">
          <cell r="A1244">
            <v>400563</v>
          </cell>
          <cell r="B1244">
            <v>2079</v>
          </cell>
          <cell r="C1244" t="str">
            <v>400563.1</v>
          </cell>
          <cell r="D1244">
            <v>13187</v>
          </cell>
          <cell r="E1244" t="str">
            <v>USTEQUINUMABE 45MG/0,5ML SERINGA</v>
          </cell>
          <cell r="F1244" t="str">
            <v>SERINGA</v>
          </cell>
          <cell r="G1244" t="str">
            <v>SOB DEMANDA - ONCO</v>
          </cell>
          <cell r="H1244" t="str">
            <v>SOB DEMANDA</v>
          </cell>
          <cell r="I1244" t="str">
            <v>NÃO</v>
          </cell>
          <cell r="J1244">
            <v>0</v>
          </cell>
          <cell r="K1244">
            <v>10</v>
          </cell>
        </row>
        <row r="1245">
          <cell r="A1245">
            <v>455395</v>
          </cell>
          <cell r="B1245">
            <v>2012</v>
          </cell>
          <cell r="C1245">
            <v>455395</v>
          </cell>
          <cell r="D1245">
            <v>13187</v>
          </cell>
          <cell r="E1245" t="str">
            <v xml:space="preserve">USTEQUINUMABE 5MG/ML FRASCO 26ML                                                          </v>
          </cell>
          <cell r="F1245" t="str">
            <v>SERINGA</v>
          </cell>
          <cell r="G1245" t="str">
            <v>SOB DEMANDA - ONCO</v>
          </cell>
          <cell r="H1245" t="str">
            <v>SOB DEMANDA</v>
          </cell>
          <cell r="I1245" t="str">
            <v>NÃO</v>
          </cell>
          <cell r="J1245">
            <v>0</v>
          </cell>
          <cell r="K1245">
            <v>0</v>
          </cell>
        </row>
        <row r="1246">
          <cell r="A1246">
            <v>400563</v>
          </cell>
          <cell r="B1246">
            <v>2013</v>
          </cell>
          <cell r="C1246">
            <v>400563</v>
          </cell>
          <cell r="D1246">
            <v>13187</v>
          </cell>
          <cell r="E1246" t="str">
            <v xml:space="preserve">USTEQUINUMABE 90MG/ML SERINGA                                                             </v>
          </cell>
          <cell r="F1246" t="str">
            <v>SERINGA</v>
          </cell>
          <cell r="G1246" t="str">
            <v>SOB DEMANDA - ONCO</v>
          </cell>
          <cell r="H1246" t="str">
            <v>SOB DEMANDA</v>
          </cell>
          <cell r="I1246" t="str">
            <v>NÃO</v>
          </cell>
          <cell r="J1246">
            <v>0</v>
          </cell>
          <cell r="K1246">
            <v>3</v>
          </cell>
        </row>
        <row r="1247">
          <cell r="A1247" t="str">
            <v>-</v>
          </cell>
          <cell r="B1247">
            <v>1586</v>
          </cell>
          <cell r="C1247" t="str">
            <v>-</v>
          </cell>
          <cell r="D1247" t="str">
            <v>-</v>
          </cell>
          <cell r="E1247" t="str">
            <v xml:space="preserve">VACINA  BCG PO LIOFILO P/INJETAVEL + DILUENTE - 81MG                                      </v>
          </cell>
          <cell r="F1247" t="str">
            <v>AMP</v>
          </cell>
          <cell r="G1247" t="str">
            <v>NÃO PADRÃO</v>
          </cell>
          <cell r="H1247" t="str">
            <v>NÃO PADRÃO</v>
          </cell>
          <cell r="I1247" t="str">
            <v>NÃO</v>
          </cell>
          <cell r="J1247">
            <v>0</v>
          </cell>
          <cell r="K1247">
            <v>0</v>
          </cell>
        </row>
        <row r="1248">
          <cell r="A1248" t="str">
            <v>-</v>
          </cell>
          <cell r="B1248">
            <v>1227</v>
          </cell>
          <cell r="C1248" t="str">
            <v>-</v>
          </cell>
          <cell r="D1248" t="str">
            <v>-</v>
          </cell>
          <cell r="E1248" t="str">
            <v xml:space="preserve">VACINA BCG 81 MG                                     </v>
          </cell>
          <cell r="F1248" t="str">
            <v>F/A</v>
          </cell>
          <cell r="G1248" t="str">
            <v>NÃO PADRÃO</v>
          </cell>
          <cell r="H1248" t="str">
            <v>NÃO PADRÃO</v>
          </cell>
          <cell r="I1248" t="str">
            <v>NÃO</v>
          </cell>
          <cell r="J1248">
            <v>0</v>
          </cell>
          <cell r="K1248">
            <v>0</v>
          </cell>
        </row>
        <row r="1249">
          <cell r="A1249">
            <v>349266</v>
          </cell>
          <cell r="B1249">
            <v>1422</v>
          </cell>
          <cell r="C1249">
            <v>349266</v>
          </cell>
          <cell r="D1249" t="str">
            <v>-</v>
          </cell>
          <cell r="E1249" t="str">
            <v xml:space="preserve">VACINA HUMANA BCG LIOFILIZADA DOSAGEM 40 MG/ML                                            </v>
          </cell>
          <cell r="F1249" t="str">
            <v>AMP</v>
          </cell>
          <cell r="G1249" t="str">
            <v>NÃO PADRÃO</v>
          </cell>
          <cell r="H1249" t="str">
            <v>NÃO PADRÃO</v>
          </cell>
          <cell r="I1249" t="str">
            <v>NÃO</v>
          </cell>
          <cell r="J1249">
            <v>40</v>
          </cell>
          <cell r="K1249">
            <v>0</v>
          </cell>
        </row>
        <row r="1250">
          <cell r="A1250">
            <v>272369</v>
          </cell>
          <cell r="B1250">
            <v>85</v>
          </cell>
          <cell r="C1250">
            <v>272369</v>
          </cell>
          <cell r="D1250">
            <v>13236</v>
          </cell>
          <cell r="E1250" t="str">
            <v xml:space="preserve">VALACICLOVIR 500MG                                                                        </v>
          </cell>
          <cell r="F1250" t="str">
            <v>CP</v>
          </cell>
          <cell r="G1250" t="str">
            <v>ANTIMICROBIANOS 4</v>
          </cell>
          <cell r="H1250" t="str">
            <v>COMPRA REGULAR</v>
          </cell>
          <cell r="I1250" t="str">
            <v>NÃO</v>
          </cell>
          <cell r="J1250">
            <v>140</v>
          </cell>
          <cell r="K1250">
            <v>81.428571428571431</v>
          </cell>
        </row>
        <row r="1251">
          <cell r="A1251">
            <v>277184</v>
          </cell>
          <cell r="B1251">
            <v>1058</v>
          </cell>
          <cell r="C1251">
            <v>277184</v>
          </cell>
          <cell r="E1251" t="str">
            <v>VALGANCICLOVIR 450MG</v>
          </cell>
          <cell r="F1251" t="str">
            <v>CP</v>
          </cell>
          <cell r="G1251" t="str">
            <v>SOB DEMANDA - ONCO</v>
          </cell>
          <cell r="H1251" t="str">
            <v>SOB DEMANDA</v>
          </cell>
          <cell r="I1251" t="str">
            <v>NÃO</v>
          </cell>
          <cell r="J1251">
            <v>0</v>
          </cell>
          <cell r="K1251">
            <v>60</v>
          </cell>
        </row>
        <row r="1252">
          <cell r="A1252">
            <v>328530</v>
          </cell>
          <cell r="B1252">
            <v>2134</v>
          </cell>
          <cell r="C1252">
            <v>328530</v>
          </cell>
          <cell r="D1252" t="str">
            <v>-</v>
          </cell>
          <cell r="E1252" t="str">
            <v>VALPROATO DE SÓDIO 500MG</v>
          </cell>
          <cell r="F1252" t="str">
            <v>cp</v>
          </cell>
          <cell r="G1252" t="str">
            <v>CONTROLADOS 1**</v>
          </cell>
          <cell r="H1252" t="str">
            <v>NÃO PADRÃO</v>
          </cell>
          <cell r="I1252" t="str">
            <v>NÃO</v>
          </cell>
          <cell r="J1252">
            <v>0</v>
          </cell>
          <cell r="K1252">
            <v>1200</v>
          </cell>
        </row>
        <row r="1253">
          <cell r="A1253">
            <v>268540</v>
          </cell>
          <cell r="B1253">
            <v>86</v>
          </cell>
          <cell r="C1253">
            <v>268540</v>
          </cell>
          <cell r="D1253">
            <v>13297</v>
          </cell>
          <cell r="E1253" t="str">
            <v xml:space="preserve">VANCOMICINA 500MG INJET                                                                   </v>
          </cell>
          <cell r="F1253" t="str">
            <v>F/A</v>
          </cell>
          <cell r="G1253" t="str">
            <v>ANTIMICROBIANOS 4</v>
          </cell>
          <cell r="H1253" t="str">
            <v>COMPRA REGULAR</v>
          </cell>
          <cell r="I1253">
            <v>268540</v>
          </cell>
          <cell r="J1253">
            <v>850</v>
          </cell>
          <cell r="K1253">
            <v>868.25</v>
          </cell>
        </row>
        <row r="1254">
          <cell r="A1254">
            <v>279269</v>
          </cell>
          <cell r="B1254">
            <v>722</v>
          </cell>
          <cell r="C1254">
            <v>279269</v>
          </cell>
          <cell r="D1254">
            <v>13483</v>
          </cell>
          <cell r="E1254" t="str">
            <v xml:space="preserve">VARFARINA SODICA 5MG                                                                      </v>
          </cell>
          <cell r="F1254" t="str">
            <v>CP</v>
          </cell>
          <cell r="G1254" t="str">
            <v>USO GERAL 8</v>
          </cell>
          <cell r="H1254" t="str">
            <v>COMPRA REGULAR</v>
          </cell>
          <cell r="I1254">
            <v>279269</v>
          </cell>
          <cell r="J1254">
            <v>3200</v>
          </cell>
          <cell r="K1254">
            <v>350</v>
          </cell>
        </row>
        <row r="1255">
          <cell r="A1255" t="str">
            <v>-</v>
          </cell>
          <cell r="B1255">
            <v>750</v>
          </cell>
          <cell r="C1255">
            <v>401692</v>
          </cell>
          <cell r="D1255" t="str">
            <v>-</v>
          </cell>
          <cell r="E1255" t="str">
            <v xml:space="preserve">VASELINA LIQUIDA 1000ML                                                                   </v>
          </cell>
          <cell r="F1255" t="str">
            <v>FR 1000ML</v>
          </cell>
          <cell r="G1255" t="str">
            <v>NÃO PADRÃO</v>
          </cell>
          <cell r="H1255" t="str">
            <v>NÃO PADRÃO</v>
          </cell>
          <cell r="I1255" t="str">
            <v>NÃO</v>
          </cell>
          <cell r="J1255">
            <v>0</v>
          </cell>
          <cell r="K1255">
            <v>0</v>
          </cell>
        </row>
        <row r="1256">
          <cell r="A1256">
            <v>394023</v>
          </cell>
          <cell r="B1256">
            <v>725</v>
          </cell>
          <cell r="C1256" t="str">
            <v>394023.1</v>
          </cell>
          <cell r="D1256">
            <v>14597</v>
          </cell>
          <cell r="E1256" t="str">
            <v xml:space="preserve">VASELINA SOLIDA 30G (PETROLATO PURO POMADA)                                                                      </v>
          </cell>
          <cell r="F1256" t="str">
            <v>GRAMA</v>
          </cell>
          <cell r="G1256" t="str">
            <v>USO GERAL 8</v>
          </cell>
          <cell r="H1256" t="str">
            <v>COMPRA REGULAR</v>
          </cell>
          <cell r="I1256" t="str">
            <v>NÃO</v>
          </cell>
          <cell r="J1256">
            <v>40</v>
          </cell>
          <cell r="K1256">
            <v>48</v>
          </cell>
        </row>
        <row r="1257">
          <cell r="A1257">
            <v>394023</v>
          </cell>
          <cell r="B1257">
            <v>2058</v>
          </cell>
          <cell r="C1257" t="str">
            <v>394023.3</v>
          </cell>
          <cell r="D1257" t="str">
            <v>-</v>
          </cell>
          <cell r="E1257" t="str">
            <v xml:space="preserve">VASELINA SOLIDA 70G (PETROLATO PURO POMADA)                                                                       </v>
          </cell>
          <cell r="F1257" t="str">
            <v>FR</v>
          </cell>
          <cell r="G1257" t="str">
            <v>USO GERAL 8**</v>
          </cell>
          <cell r="H1257" t="str">
            <v>NÃO PADRÃO</v>
          </cell>
          <cell r="I1257" t="str">
            <v>NÃO</v>
          </cell>
          <cell r="J1257">
            <v>0</v>
          </cell>
          <cell r="K1257">
            <v>0</v>
          </cell>
        </row>
        <row r="1258">
          <cell r="A1258">
            <v>332917</v>
          </cell>
          <cell r="B1258">
            <v>1345</v>
          </cell>
          <cell r="C1258">
            <v>332917</v>
          </cell>
          <cell r="D1258">
            <v>13325</v>
          </cell>
          <cell r="E1258" t="str">
            <v xml:space="preserve">VASOPRESSINA 20 UI/ML - SOL INJETAVEL - AMP 1 ML                                          </v>
          </cell>
          <cell r="F1258" t="str">
            <v>AMP 1ML</v>
          </cell>
          <cell r="G1258" t="str">
            <v>USO GERAL 8</v>
          </cell>
          <cell r="H1258" t="str">
            <v>COMPRA REGULAR</v>
          </cell>
          <cell r="I1258">
            <v>332917</v>
          </cell>
          <cell r="J1258">
            <v>80</v>
          </cell>
          <cell r="K1258">
            <v>81.111111111111114</v>
          </cell>
        </row>
        <row r="1259">
          <cell r="A1259" t="str">
            <v>-</v>
          </cell>
          <cell r="B1259">
            <v>726</v>
          </cell>
          <cell r="C1259">
            <v>269568</v>
          </cell>
          <cell r="D1259" t="str">
            <v>-</v>
          </cell>
          <cell r="E1259" t="str">
            <v xml:space="preserve">VECURONIO(BROMETO) 4MG INJET                                                              </v>
          </cell>
          <cell r="F1259" t="str">
            <v>F/A</v>
          </cell>
          <cell r="G1259" t="str">
            <v>NÃO PADRÃO</v>
          </cell>
          <cell r="H1259" t="str">
            <v>NÃO PADRÃO</v>
          </cell>
          <cell r="I1259" t="str">
            <v>NÃO</v>
          </cell>
          <cell r="J1259">
            <v>0</v>
          </cell>
          <cell r="K1259">
            <v>0</v>
          </cell>
        </row>
        <row r="1260">
          <cell r="A1260" t="str">
            <v>-</v>
          </cell>
          <cell r="B1260">
            <v>818</v>
          </cell>
          <cell r="C1260" t="str">
            <v>-</v>
          </cell>
          <cell r="D1260" t="str">
            <v>-</v>
          </cell>
          <cell r="E1260" t="str">
            <v xml:space="preserve">VERAPAMIL 2,5 MG/ML 2ML SOL INJET                                                         </v>
          </cell>
          <cell r="F1260" t="str">
            <v>AMP 2ML</v>
          </cell>
          <cell r="G1260" t="str">
            <v>NÃO PADRÃO</v>
          </cell>
          <cell r="H1260" t="str">
            <v>NÃO PADRÃO</v>
          </cell>
          <cell r="I1260" t="str">
            <v>NÃO</v>
          </cell>
          <cell r="J1260">
            <v>0</v>
          </cell>
          <cell r="K1260">
            <v>0</v>
          </cell>
        </row>
        <row r="1261">
          <cell r="A1261">
            <v>267425</v>
          </cell>
          <cell r="B1261">
            <v>727</v>
          </cell>
          <cell r="C1261">
            <v>267425</v>
          </cell>
          <cell r="D1261">
            <v>13384</v>
          </cell>
          <cell r="E1261" t="str">
            <v xml:space="preserve">VERAPAMIL 80MG                                                                            </v>
          </cell>
          <cell r="F1261" t="str">
            <v>CP</v>
          </cell>
          <cell r="G1261" t="str">
            <v>USO GERAL 8</v>
          </cell>
          <cell r="H1261" t="str">
            <v>COMPRA REGULAR</v>
          </cell>
          <cell r="I1261" t="str">
            <v>NÃO</v>
          </cell>
          <cell r="J1261">
            <v>20</v>
          </cell>
          <cell r="K1261">
            <v>0</v>
          </cell>
        </row>
        <row r="1262">
          <cell r="A1262" t="str">
            <v>-</v>
          </cell>
          <cell r="B1262">
            <v>1107</v>
          </cell>
          <cell r="C1262" t="str">
            <v>-</v>
          </cell>
          <cell r="D1262" t="str">
            <v>-</v>
          </cell>
          <cell r="E1262" t="str">
            <v xml:space="preserve">VIGABATRINA 500 MG                                </v>
          </cell>
          <cell r="F1262" t="str">
            <v>CP</v>
          </cell>
          <cell r="G1262" t="str">
            <v>NÃO PADRÃO</v>
          </cell>
          <cell r="H1262" t="str">
            <v>NÃO PADRÃO</v>
          </cell>
          <cell r="I1262" t="str">
            <v>NÃO</v>
          </cell>
          <cell r="J1262">
            <v>0</v>
          </cell>
          <cell r="K1262">
            <v>0</v>
          </cell>
        </row>
        <row r="1263">
          <cell r="A1263">
            <v>268542</v>
          </cell>
          <cell r="B1263">
            <v>373</v>
          </cell>
          <cell r="C1263">
            <v>268542</v>
          </cell>
          <cell r="D1263">
            <v>13444</v>
          </cell>
          <cell r="E1263" t="str">
            <v xml:space="preserve">VIMBLASTINA SULFATO 10MG                                                                  </v>
          </cell>
          <cell r="F1263" t="str">
            <v>F/A</v>
          </cell>
          <cell r="G1263" t="str">
            <v>ONCOLÓGICO 3</v>
          </cell>
          <cell r="H1263" t="str">
            <v>COMPRA REGULAR</v>
          </cell>
          <cell r="I1263" t="str">
            <v>NÃO</v>
          </cell>
          <cell r="J1263">
            <v>7</v>
          </cell>
          <cell r="K1263">
            <v>8.5</v>
          </cell>
        </row>
        <row r="1264">
          <cell r="A1264">
            <v>270376</v>
          </cell>
          <cell r="B1264">
            <v>374</v>
          </cell>
          <cell r="C1264">
            <v>270376</v>
          </cell>
          <cell r="D1264">
            <v>13445</v>
          </cell>
          <cell r="E1264" t="str">
            <v xml:space="preserve">VINCRISTINA SULFATO 1MG                                                                   </v>
          </cell>
          <cell r="F1264" t="str">
            <v>F/A</v>
          </cell>
          <cell r="G1264" t="str">
            <v>ONCOLÓGICO 3</v>
          </cell>
          <cell r="H1264" t="str">
            <v>COMPRA REGULAR</v>
          </cell>
          <cell r="I1264" t="str">
            <v>NÃO</v>
          </cell>
          <cell r="J1264">
            <v>35</v>
          </cell>
          <cell r="K1264">
            <v>38.666666666666664</v>
          </cell>
        </row>
        <row r="1265">
          <cell r="A1265" t="str">
            <v>-</v>
          </cell>
          <cell r="B1265">
            <v>375</v>
          </cell>
          <cell r="C1265" t="str">
            <v>-</v>
          </cell>
          <cell r="D1265" t="str">
            <v>-</v>
          </cell>
          <cell r="E1265" t="str">
            <v xml:space="preserve">VINORELBINA DITARTARATO 10MG/ML 1ML                                                       </v>
          </cell>
          <cell r="F1265" t="str">
            <v>FR 1ML</v>
          </cell>
          <cell r="G1265" t="str">
            <v>NÃO PADRÃO</v>
          </cell>
          <cell r="H1265" t="str">
            <v>NÃO PADRÃO</v>
          </cell>
          <cell r="I1265" t="str">
            <v>NÃO</v>
          </cell>
          <cell r="J1265">
            <v>0</v>
          </cell>
          <cell r="K1265">
            <v>0</v>
          </cell>
        </row>
        <row r="1266">
          <cell r="A1266">
            <v>383786</v>
          </cell>
          <cell r="B1266">
            <v>376</v>
          </cell>
          <cell r="C1266" t="str">
            <v>383786.1</v>
          </cell>
          <cell r="D1266">
            <v>13448</v>
          </cell>
          <cell r="E1266" t="str">
            <v xml:space="preserve">VINORELBINA DITARTARATO 10MG/ML 5ML                                                       </v>
          </cell>
          <cell r="F1266" t="str">
            <v>FR 5ML</v>
          </cell>
          <cell r="G1266" t="str">
            <v>ONCOLÓGICO 3</v>
          </cell>
          <cell r="H1266" t="str">
            <v>COMPRA REGULAR</v>
          </cell>
          <cell r="I1266" t="str">
            <v>NÃO</v>
          </cell>
          <cell r="J1266">
            <v>5</v>
          </cell>
          <cell r="K1266">
            <v>13.181818181818182</v>
          </cell>
        </row>
        <row r="1267">
          <cell r="A1267" t="str">
            <v>-</v>
          </cell>
          <cell r="B1267">
            <v>1551</v>
          </cell>
          <cell r="C1267" t="str">
            <v>-</v>
          </cell>
          <cell r="D1267" t="str">
            <v>-</v>
          </cell>
          <cell r="E1267" t="str">
            <v xml:space="preserve">VINORELBINA TARTARARO 30MG                                                                </v>
          </cell>
          <cell r="F1267" t="str">
            <v>CP</v>
          </cell>
          <cell r="G1267" t="str">
            <v>NÃO PADRÃO</v>
          </cell>
          <cell r="H1267" t="str">
            <v>NÃO PADRÃO</v>
          </cell>
          <cell r="I1267" t="str">
            <v>NÃO</v>
          </cell>
          <cell r="J1267">
            <v>0</v>
          </cell>
          <cell r="K1267">
            <v>0</v>
          </cell>
        </row>
        <row r="1268">
          <cell r="A1268" t="str">
            <v>-</v>
          </cell>
          <cell r="B1268">
            <v>1550</v>
          </cell>
          <cell r="C1268" t="str">
            <v>-</v>
          </cell>
          <cell r="D1268" t="str">
            <v>-</v>
          </cell>
          <cell r="E1268" t="str">
            <v xml:space="preserve">VINORELBINA TARTARATO 20MG                                                                </v>
          </cell>
          <cell r="F1268" t="str">
            <v>CP</v>
          </cell>
          <cell r="G1268" t="str">
            <v>NÃO PADRÃO</v>
          </cell>
          <cell r="H1268" t="str">
            <v>NÃO PADRÃO</v>
          </cell>
          <cell r="I1268" t="str">
            <v>NÃO</v>
          </cell>
          <cell r="J1268">
            <v>0</v>
          </cell>
          <cell r="K1268">
            <v>0</v>
          </cell>
        </row>
        <row r="1269">
          <cell r="A1269" t="str">
            <v>-</v>
          </cell>
          <cell r="B1269">
            <v>1592</v>
          </cell>
          <cell r="C1269" t="str">
            <v>-</v>
          </cell>
          <cell r="D1269" t="str">
            <v>-</v>
          </cell>
          <cell r="E1269" t="str">
            <v xml:space="preserve">VITAMINA DO COMPLEXO B -  30 ML                                                           </v>
          </cell>
          <cell r="F1269" t="str">
            <v>FR 30ML</v>
          </cell>
          <cell r="G1269" t="str">
            <v>NÃO PADRÃO</v>
          </cell>
          <cell r="H1269" t="str">
            <v>NÃO PADRÃO</v>
          </cell>
          <cell r="I1269" t="str">
            <v>NÃO</v>
          </cell>
          <cell r="J1269">
            <v>0</v>
          </cell>
          <cell r="K1269">
            <v>0</v>
          </cell>
        </row>
        <row r="1270">
          <cell r="A1270">
            <v>272093</v>
          </cell>
          <cell r="B1270">
            <v>729</v>
          </cell>
          <cell r="C1270">
            <v>272093</v>
          </cell>
          <cell r="D1270">
            <v>13470</v>
          </cell>
          <cell r="E1270" t="str">
            <v xml:space="preserve">VITAMINA DO COMPLEXO B (DRAGEA)                                                           </v>
          </cell>
          <cell r="F1270" t="str">
            <v>DRÁGEA</v>
          </cell>
          <cell r="G1270" t="str">
            <v>USO GERAL 8</v>
          </cell>
          <cell r="H1270" t="str">
            <v>COMPRA REGULAR</v>
          </cell>
          <cell r="I1270" t="str">
            <v>NÃO</v>
          </cell>
          <cell r="J1270">
            <v>400</v>
          </cell>
          <cell r="K1270">
            <v>0</v>
          </cell>
        </row>
        <row r="1271">
          <cell r="A1271" t="str">
            <v>-</v>
          </cell>
          <cell r="B1271">
            <v>908</v>
          </cell>
          <cell r="C1271" t="str">
            <v>-</v>
          </cell>
          <cell r="D1271" t="str">
            <v>-</v>
          </cell>
          <cell r="E1271" t="str">
            <v xml:space="preserve">VITAMINA DO COMPLEXO B 20ML                                                               </v>
          </cell>
          <cell r="F1271" t="str">
            <v>FR 20ML</v>
          </cell>
          <cell r="G1271" t="str">
            <v>NÃO PADRÃO</v>
          </cell>
          <cell r="H1271" t="str">
            <v>NÃO PADRÃO</v>
          </cell>
          <cell r="I1271" t="str">
            <v>NÃO</v>
          </cell>
          <cell r="J1271">
            <v>0</v>
          </cell>
          <cell r="K1271">
            <v>0</v>
          </cell>
        </row>
        <row r="1272">
          <cell r="A1272">
            <v>272091</v>
          </cell>
          <cell r="B1272">
            <v>730</v>
          </cell>
          <cell r="C1272">
            <v>363088</v>
          </cell>
          <cell r="D1272">
            <v>13470</v>
          </cell>
          <cell r="E1272" t="str">
            <v xml:space="preserve">VITAMINA DO COMPLEXO B 2ML                                                                </v>
          </cell>
          <cell r="F1272" t="str">
            <v>AMP 2ML</v>
          </cell>
          <cell r="G1272" t="str">
            <v>USO GERAL 8</v>
          </cell>
          <cell r="H1272" t="str">
            <v>COMPRA REGULAR</v>
          </cell>
          <cell r="I1272" t="str">
            <v>NÃO</v>
          </cell>
          <cell r="J1272">
            <v>200</v>
          </cell>
          <cell r="K1272">
            <v>0</v>
          </cell>
        </row>
        <row r="1273">
          <cell r="A1273">
            <v>292399</v>
          </cell>
          <cell r="B1273">
            <v>732</v>
          </cell>
          <cell r="C1273" t="str">
            <v>292399.3</v>
          </cell>
          <cell r="D1273">
            <v>17767</v>
          </cell>
          <cell r="E1273" t="str">
            <v xml:space="preserve">VITAMINA K1 (FITOMENADIONA)IM 10MG/ML 1ML                                                 </v>
          </cell>
          <cell r="F1273" t="str">
            <v>AMP 1ML</v>
          </cell>
          <cell r="G1273" t="str">
            <v>USO GERAL 8</v>
          </cell>
          <cell r="H1273" t="str">
            <v>COMPRA REGULAR</v>
          </cell>
          <cell r="I1273">
            <v>292399</v>
          </cell>
          <cell r="J1273">
            <v>48</v>
          </cell>
          <cell r="K1273">
            <v>50</v>
          </cell>
        </row>
        <row r="1274">
          <cell r="A1274">
            <v>600219</v>
          </cell>
          <cell r="B1274">
            <v>733</v>
          </cell>
          <cell r="C1274" t="str">
            <v>292399.2</v>
          </cell>
          <cell r="D1274">
            <v>17767</v>
          </cell>
          <cell r="E1274" t="str">
            <v xml:space="preserve">VITAMINA K1 (FITOMENADIONA)IV 10MG/ML 1ML                                                 </v>
          </cell>
          <cell r="F1274" t="str">
            <v>AMP 1ML</v>
          </cell>
          <cell r="G1274" t="str">
            <v>USO GERAL 8</v>
          </cell>
          <cell r="H1274" t="str">
            <v>COMPRA REGULAR</v>
          </cell>
          <cell r="I1274" t="str">
            <v>NÃO</v>
          </cell>
          <cell r="J1274">
            <v>48</v>
          </cell>
          <cell r="K1274">
            <v>0</v>
          </cell>
        </row>
        <row r="1275">
          <cell r="A1275" t="str">
            <v>-</v>
          </cell>
          <cell r="B1275">
            <v>2037</v>
          </cell>
          <cell r="C1275">
            <v>437057</v>
          </cell>
          <cell r="D1275" t="str">
            <v>-</v>
          </cell>
          <cell r="E1275" t="str">
            <v>VITAMINAS "A" E "E" ENCAPSULADAOS EM PARTICULAS P/TRATAMENTODE FERIDAS COMPOSICAO TCM COMP</v>
          </cell>
          <cell r="F1275" t="str">
            <v>BISNAGA</v>
          </cell>
          <cell r="G1275" t="str">
            <v>NÃO PADRÃO</v>
          </cell>
          <cell r="H1275" t="str">
            <v>NÃO PADRÃO</v>
          </cell>
          <cell r="I1275" t="str">
            <v>NÃO</v>
          </cell>
          <cell r="J1275">
            <v>38</v>
          </cell>
          <cell r="K1275">
            <v>0</v>
          </cell>
        </row>
        <row r="1276">
          <cell r="A1276" t="str">
            <v>-</v>
          </cell>
          <cell r="B1276">
            <v>2039</v>
          </cell>
          <cell r="C1276" t="str">
            <v>437057.1</v>
          </cell>
          <cell r="D1276" t="str">
            <v>-</v>
          </cell>
          <cell r="E1276" t="str">
            <v>VITAMINAS "A" E "E" ENCAPSULADAOS EM PARTICULAS P/TRATAMENTODE FERIDAS COMPOSICAO TCM COMP</v>
          </cell>
          <cell r="F1276" t="str">
            <v>BISNAGA</v>
          </cell>
          <cell r="G1276" t="str">
            <v>NÃO PADRÃO</v>
          </cell>
          <cell r="H1276" t="str">
            <v>NÃO PADRÃO</v>
          </cell>
          <cell r="I1276" t="str">
            <v>NÃO</v>
          </cell>
          <cell r="J1276">
            <v>38</v>
          </cell>
          <cell r="K1276">
            <v>0</v>
          </cell>
        </row>
        <row r="1277">
          <cell r="A1277" t="str">
            <v>-</v>
          </cell>
          <cell r="B1277">
            <v>898</v>
          </cell>
          <cell r="C1277" t="str">
            <v>-</v>
          </cell>
          <cell r="D1277" t="str">
            <v>-</v>
          </cell>
          <cell r="E1277" t="str">
            <v xml:space="preserve">VITAMINAS A + D(RETINOL+COLECALCIFEROL) 3.000/800UI/ML 10 ML                              </v>
          </cell>
          <cell r="F1277" t="str">
            <v>FR 10ML</v>
          </cell>
          <cell r="G1277" t="str">
            <v>NÃO PADRÃO</v>
          </cell>
          <cell r="H1277" t="str">
            <v>NÃO PADRÃO</v>
          </cell>
          <cell r="I1277" t="str">
            <v>NÃO</v>
          </cell>
          <cell r="J1277">
            <v>0</v>
          </cell>
          <cell r="K1277">
            <v>0</v>
          </cell>
        </row>
        <row r="1278">
          <cell r="A1278" t="str">
            <v>-</v>
          </cell>
          <cell r="B1278">
            <v>340</v>
          </cell>
          <cell r="C1278" t="str">
            <v>-</v>
          </cell>
          <cell r="D1278" t="str">
            <v>-</v>
          </cell>
          <cell r="E1278" t="str">
            <v xml:space="preserve">VITAMINAS HIDRO E LIPOSSOLUVEIS 10.000UI+800UI+5MG+500MG+100MG+15MG SOL INJET             </v>
          </cell>
          <cell r="F1278" t="str">
            <v>AMP</v>
          </cell>
          <cell r="G1278" t="str">
            <v>NÃO PADRÃO</v>
          </cell>
          <cell r="H1278" t="str">
            <v>NÃO PADRÃO</v>
          </cell>
          <cell r="I1278" t="str">
            <v>NÃO</v>
          </cell>
          <cell r="J1278">
            <v>0</v>
          </cell>
          <cell r="K1278">
            <v>0</v>
          </cell>
        </row>
        <row r="1279">
          <cell r="A1279">
            <v>338297</v>
          </cell>
          <cell r="B1279">
            <v>87</v>
          </cell>
          <cell r="C1279">
            <v>338297</v>
          </cell>
          <cell r="D1279">
            <v>16625</v>
          </cell>
          <cell r="E1279" t="str">
            <v xml:space="preserve">VORICONAZOL 200MG                                                                         </v>
          </cell>
          <cell r="F1279" t="str">
            <v>CP</v>
          </cell>
          <cell r="G1279" t="str">
            <v>ANTIMICROBIANOS 4</v>
          </cell>
          <cell r="H1279" t="str">
            <v>COMPRA REGULAR</v>
          </cell>
          <cell r="I1279">
            <v>338297</v>
          </cell>
          <cell r="J1279">
            <v>98</v>
          </cell>
          <cell r="K1279">
            <v>66.5</v>
          </cell>
        </row>
        <row r="1280">
          <cell r="A1280">
            <v>338298</v>
          </cell>
          <cell r="B1280">
            <v>88</v>
          </cell>
          <cell r="C1280">
            <v>338298</v>
          </cell>
          <cell r="D1280">
            <v>16625</v>
          </cell>
          <cell r="E1280" t="str">
            <v xml:space="preserve">VORICONAZOL 200MG F/A                                                                     </v>
          </cell>
          <cell r="F1280" t="str">
            <v>F/A</v>
          </cell>
          <cell r="G1280" t="str">
            <v>ANTIMICROBIANOS 4</v>
          </cell>
          <cell r="H1280" t="str">
            <v>COMPRA REGULAR</v>
          </cell>
          <cell r="I1280">
            <v>338298</v>
          </cell>
          <cell r="J1280">
            <v>40</v>
          </cell>
          <cell r="K1280">
            <v>53.636363636363633</v>
          </cell>
        </row>
        <row r="1281">
          <cell r="A1281">
            <v>346184</v>
          </cell>
          <cell r="B1281">
            <v>143</v>
          </cell>
          <cell r="C1281">
            <v>346184</v>
          </cell>
          <cell r="D1281">
            <v>13489</v>
          </cell>
          <cell r="E1281" t="str">
            <v xml:space="preserve">XILOL P A 1000ML     FRASCO                                                                 </v>
          </cell>
          <cell r="F1281" t="str">
            <v>FR 1000ML</v>
          </cell>
          <cell r="G1281" t="str">
            <v>SANEANTES E QUÍMICOS</v>
          </cell>
          <cell r="H1281" t="str">
            <v>COMPRA REGULAR</v>
          </cell>
          <cell r="I1281" t="str">
            <v>NÃO</v>
          </cell>
          <cell r="J1281">
            <v>19</v>
          </cell>
          <cell r="K1281">
            <v>18.272727272727273</v>
          </cell>
        </row>
        <row r="1282">
          <cell r="A1282">
            <v>332788</v>
          </cell>
          <cell r="B1282">
            <v>1480</v>
          </cell>
          <cell r="C1282">
            <v>332788</v>
          </cell>
          <cell r="D1282">
            <v>11926</v>
          </cell>
          <cell r="E1282" t="str">
            <v xml:space="preserve">XINOFOATO DE SALMETEROL 25MCG + PROPIONATO DE FLUTICASONA 125MCG - 120 DOSES              </v>
          </cell>
          <cell r="F1282" t="str">
            <v>FR</v>
          </cell>
          <cell r="G1282" t="str">
            <v>USO GERAL 8</v>
          </cell>
          <cell r="H1282" t="str">
            <v>COMPRA REGULAR</v>
          </cell>
          <cell r="I1282">
            <v>332788</v>
          </cell>
          <cell r="J1282">
            <v>150</v>
          </cell>
          <cell r="K1282">
            <v>0</v>
          </cell>
        </row>
        <row r="1283">
          <cell r="A1283">
            <v>332789</v>
          </cell>
          <cell r="B1283">
            <v>1479</v>
          </cell>
          <cell r="C1283">
            <v>332789</v>
          </cell>
          <cell r="D1283">
            <v>11926</v>
          </cell>
          <cell r="E1283" t="str">
            <v xml:space="preserve">XINOFOATO DE SALMETEROL 25MCG + PROPIONATO DE FLUTICASONA 50MCG - 120 DOSES               </v>
          </cell>
          <cell r="F1283" t="str">
            <v>FR</v>
          </cell>
          <cell r="G1283" t="str">
            <v>USO GERAL 8</v>
          </cell>
          <cell r="H1283" t="str">
            <v>COMPRA REGULAR</v>
          </cell>
          <cell r="I1283" t="str">
            <v>NÃO</v>
          </cell>
          <cell r="J1283">
            <v>150</v>
          </cell>
          <cell r="K1283">
            <v>50</v>
          </cell>
        </row>
        <row r="1284">
          <cell r="A1284" t="str">
            <v>-</v>
          </cell>
          <cell r="B1284">
            <v>819</v>
          </cell>
          <cell r="C1284" t="str">
            <v>-</v>
          </cell>
          <cell r="D1284" t="str">
            <v>-</v>
          </cell>
          <cell r="E1284" t="str">
            <v xml:space="preserve">ZIDOVUDINA 1% 200ML SOL ORAL FRASCO                                                       </v>
          </cell>
          <cell r="F1284" t="str">
            <v>FR 200ML</v>
          </cell>
          <cell r="G1284" t="str">
            <v>HIV</v>
          </cell>
          <cell r="H1284" t="str">
            <v>REPASSE SES</v>
          </cell>
          <cell r="I1284" t="str">
            <v>NÃO</v>
          </cell>
          <cell r="J1284">
            <v>0</v>
          </cell>
          <cell r="K1284">
            <v>0</v>
          </cell>
        </row>
        <row r="1285">
          <cell r="A1285" t="str">
            <v>-</v>
          </cell>
          <cell r="B1285">
            <v>250</v>
          </cell>
          <cell r="C1285" t="str">
            <v>-</v>
          </cell>
          <cell r="D1285" t="str">
            <v>-</v>
          </cell>
          <cell r="E1285" t="str">
            <v xml:space="preserve">ZIDOVUDINA 100MG                                                                          </v>
          </cell>
          <cell r="F1285" t="str">
            <v>CP</v>
          </cell>
          <cell r="G1285" t="str">
            <v>HIV</v>
          </cell>
          <cell r="H1285" t="str">
            <v>REPASSE SES</v>
          </cell>
          <cell r="I1285" t="str">
            <v>NÃO</v>
          </cell>
          <cell r="J1285">
            <v>0</v>
          </cell>
          <cell r="K1285">
            <v>150</v>
          </cell>
        </row>
        <row r="1286">
          <cell r="A1286" t="str">
            <v>-</v>
          </cell>
          <cell r="B1286">
            <v>1238</v>
          </cell>
          <cell r="C1286" t="str">
            <v>-</v>
          </cell>
          <cell r="D1286" t="str">
            <v>-</v>
          </cell>
          <cell r="E1286" t="str">
            <v xml:space="preserve">ZIDOVUDINA 10MG/ML                                                                        </v>
          </cell>
          <cell r="F1286" t="str">
            <v>FR</v>
          </cell>
          <cell r="G1286" t="str">
            <v>HIV</v>
          </cell>
          <cell r="H1286" t="str">
            <v>REPASSE SES</v>
          </cell>
          <cell r="I1286" t="str">
            <v>NÃO</v>
          </cell>
          <cell r="J1286">
            <v>0</v>
          </cell>
          <cell r="K1286">
            <v>0</v>
          </cell>
        </row>
        <row r="1287">
          <cell r="A1287" t="str">
            <v>-</v>
          </cell>
          <cell r="B1287">
            <v>899</v>
          </cell>
          <cell r="C1287" t="str">
            <v>-</v>
          </cell>
          <cell r="D1287" t="str">
            <v>-</v>
          </cell>
          <cell r="E1287" t="str">
            <v xml:space="preserve">ZIDOVUDINA 10MG/ML FA 20 ML SOL INJET                                                     </v>
          </cell>
          <cell r="F1287" t="str">
            <v>FR 20ML</v>
          </cell>
          <cell r="G1287" t="str">
            <v>HIV</v>
          </cell>
          <cell r="H1287" t="str">
            <v>REPASSE SES</v>
          </cell>
          <cell r="I1287" t="str">
            <v>NÃO</v>
          </cell>
          <cell r="J1287">
            <v>0</v>
          </cell>
          <cell r="K1287">
            <v>0</v>
          </cell>
        </row>
        <row r="1288">
          <cell r="A1288" t="str">
            <v>-</v>
          </cell>
          <cell r="B1288">
            <v>2024</v>
          </cell>
          <cell r="C1288" t="str">
            <v>-</v>
          </cell>
          <cell r="D1288" t="str">
            <v>-</v>
          </cell>
          <cell r="E1288" t="str">
            <v xml:space="preserve">ZIDOVUDINA 10 MG/ML -240 ML SOLUCAO ORAL      </v>
          </cell>
          <cell r="F1288" t="str">
            <v>FR</v>
          </cell>
          <cell r="G1288" t="str">
            <v>HIV</v>
          </cell>
          <cell r="H1288" t="str">
            <v>REPASSE SES</v>
          </cell>
          <cell r="I1288" t="str">
            <v>NÃO</v>
          </cell>
          <cell r="J1288" t="e">
            <v>#N/A</v>
          </cell>
          <cell r="K1288" t="e">
            <v>#N/A</v>
          </cell>
        </row>
      </sheetData>
      <sheetData sheetId="2">
        <row r="5">
          <cell r="C5" t="str">
            <v>CATMAT</v>
          </cell>
          <cell r="D5" t="str">
            <v>PDM</v>
          </cell>
          <cell r="E5" t="str">
            <v>DESCRIÇÃO</v>
          </cell>
          <cell r="F5" t="str">
            <v>UNIDADE</v>
          </cell>
          <cell r="G5" t="str">
            <v>CONSUMO ESTIMADO</v>
          </cell>
          <cell r="H5" t="str">
            <v>CONSUMO MÉDIO MENSAL (Hospub)</v>
          </cell>
          <cell r="I5" t="str">
            <v>CONSUMO ULTIMO TRIMESTRE (Hospub)</v>
          </cell>
          <cell r="J5" t="str">
            <v>MESES DE CONSUMO</v>
          </cell>
          <cell r="K5" t="str">
            <v>ULTIMO PREÇO</v>
          </cell>
          <cell r="L5" t="str">
            <v>PREÇO MÉDIO</v>
          </cell>
        </row>
        <row r="6">
          <cell r="C6" t="str">
            <v>-</v>
          </cell>
          <cell r="D6" t="str">
            <v>-</v>
          </cell>
          <cell r="E6" t="str">
            <v xml:space="preserve">ABACAVIR 300MG                                                                            </v>
          </cell>
          <cell r="F6" t="str">
            <v>CP</v>
          </cell>
          <cell r="G6">
            <v>0</v>
          </cell>
          <cell r="H6">
            <v>285</v>
          </cell>
          <cell r="I6">
            <v>240</v>
          </cell>
          <cell r="J6">
            <v>8</v>
          </cell>
          <cell r="K6">
            <v>2.5071310000000002</v>
          </cell>
          <cell r="L6">
            <v>0</v>
          </cell>
        </row>
        <row r="7">
          <cell r="C7" t="str">
            <v>-</v>
          </cell>
          <cell r="D7" t="str">
            <v>-</v>
          </cell>
          <cell r="E7" t="str">
            <v xml:space="preserve">ABACAVIR SUSP ORAL                      </v>
          </cell>
          <cell r="F7" t="str">
            <v>FR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C8" t="str">
            <v>-</v>
          </cell>
          <cell r="D8" t="str">
            <v>-</v>
          </cell>
          <cell r="E8" t="str">
            <v>ACALABRUTINIBE 100MG</v>
          </cell>
          <cell r="F8" t="str">
            <v>cp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381.77</v>
          </cell>
          <cell r="L8">
            <v>381.77</v>
          </cell>
        </row>
        <row r="9">
          <cell r="C9">
            <v>412776</v>
          </cell>
          <cell r="D9">
            <v>10976</v>
          </cell>
          <cell r="E9" t="str">
            <v xml:space="preserve">ACETATO DE ABIRATERONA 250MG CAPSULA              </v>
          </cell>
          <cell r="F9" t="str">
            <v>CP</v>
          </cell>
          <cell r="G9">
            <v>5760</v>
          </cell>
          <cell r="H9">
            <v>6490</v>
          </cell>
          <cell r="I9">
            <v>6840</v>
          </cell>
          <cell r="J9">
            <v>12</v>
          </cell>
          <cell r="K9">
            <v>4.2</v>
          </cell>
          <cell r="L9">
            <v>4.2</v>
          </cell>
        </row>
        <row r="10">
          <cell r="C10" t="str">
            <v>-</v>
          </cell>
          <cell r="D10" t="str">
            <v>-</v>
          </cell>
          <cell r="E10" t="str">
            <v xml:space="preserve">ACETATO DE FLUDROCORTISONA 0,1MG COMPRIMIDO       </v>
          </cell>
          <cell r="F10" t="str">
            <v>CP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C11" t="str">
            <v>-</v>
          </cell>
          <cell r="D11" t="str">
            <v>-</v>
          </cell>
          <cell r="E11" t="str">
            <v xml:space="preserve">ACETATO DE LEUPROLIDA 22,5MG SERINGA                                                      </v>
          </cell>
          <cell r="F11" t="str">
            <v>SERINGA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756</v>
          </cell>
          <cell r="L11">
            <v>0</v>
          </cell>
        </row>
        <row r="12">
          <cell r="C12">
            <v>278283</v>
          </cell>
          <cell r="D12">
            <v>1820</v>
          </cell>
          <cell r="E12" t="str">
            <v xml:space="preserve">ACETAZOLAMIDA 250MG                                                                       </v>
          </cell>
          <cell r="F12" t="str">
            <v>CÁPSULA</v>
          </cell>
          <cell r="G12">
            <v>1700</v>
          </cell>
          <cell r="H12">
            <v>0</v>
          </cell>
          <cell r="I12">
            <v>0</v>
          </cell>
          <cell r="J12">
            <v>0</v>
          </cell>
          <cell r="K12">
            <v>0.9</v>
          </cell>
          <cell r="L12">
            <v>0</v>
          </cell>
        </row>
        <row r="13">
          <cell r="C13" t="str">
            <v>-</v>
          </cell>
          <cell r="D13" t="str">
            <v>-</v>
          </cell>
          <cell r="E13" t="str">
            <v>ACETILCISTEÍNA 20MG/ML 100MLSOL ORAL FR</v>
          </cell>
          <cell r="F13" t="str">
            <v>FR 100ML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27.45</v>
          </cell>
          <cell r="L13">
            <v>0</v>
          </cell>
        </row>
        <row r="14">
          <cell r="C14">
            <v>268370</v>
          </cell>
          <cell r="D14">
            <v>363</v>
          </cell>
          <cell r="E14" t="str">
            <v xml:space="preserve">ACICLOVIR 200MG                                                                           </v>
          </cell>
          <cell r="F14" t="str">
            <v>CP</v>
          </cell>
          <cell r="G14">
            <v>280</v>
          </cell>
          <cell r="H14">
            <v>473.33333333333331</v>
          </cell>
          <cell r="I14">
            <v>450</v>
          </cell>
          <cell r="J14">
            <v>9</v>
          </cell>
          <cell r="K14">
            <v>0.19</v>
          </cell>
          <cell r="L14">
            <v>0.18850700000000001</v>
          </cell>
        </row>
        <row r="15">
          <cell r="C15">
            <v>268374</v>
          </cell>
          <cell r="D15">
            <v>363</v>
          </cell>
          <cell r="E15" t="str">
            <v xml:space="preserve">ACICLOVIR 250MG INJET                                                                     </v>
          </cell>
          <cell r="F15" t="str">
            <v>F/A</v>
          </cell>
          <cell r="G15">
            <v>400</v>
          </cell>
          <cell r="H15">
            <v>221.81818181818181</v>
          </cell>
          <cell r="I15">
            <v>166.66666666666666</v>
          </cell>
          <cell r="J15">
            <v>11</v>
          </cell>
          <cell r="K15">
            <v>6.95</v>
          </cell>
          <cell r="L15">
            <v>6.935098</v>
          </cell>
        </row>
        <row r="16">
          <cell r="C16">
            <v>268375</v>
          </cell>
          <cell r="D16">
            <v>363</v>
          </cell>
          <cell r="E16" t="str">
            <v xml:space="preserve">ACICLOVIR CREME 5% 10G                                                                    </v>
          </cell>
          <cell r="F16" t="str">
            <v>BISNAGA 10G</v>
          </cell>
          <cell r="G16">
            <v>30</v>
          </cell>
          <cell r="H16">
            <v>20.714285714285715</v>
          </cell>
          <cell r="I16">
            <v>11.666666666666666</v>
          </cell>
          <cell r="J16">
            <v>7</v>
          </cell>
          <cell r="K16">
            <v>2.66</v>
          </cell>
          <cell r="L16">
            <v>2.66</v>
          </cell>
        </row>
        <row r="17">
          <cell r="C17" t="str">
            <v>-</v>
          </cell>
          <cell r="D17" t="str">
            <v>-</v>
          </cell>
          <cell r="E17" t="str">
            <v>ACIDO ACETICO 2% FR. 1 LT</v>
          </cell>
          <cell r="F17" t="str">
            <v>FR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C18" t="str">
            <v>-</v>
          </cell>
          <cell r="D18" t="str">
            <v>-</v>
          </cell>
          <cell r="E18" t="str">
            <v>ACIDO ACETICO ASPECTO FISICO LIQUIDO LIMPIDO TRANSPARENTE PESO MOLECULAR 60,05 G/MOL FORMU</v>
          </cell>
          <cell r="F18" t="str">
            <v>FR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C19">
            <v>428793</v>
          </cell>
          <cell r="D19">
            <v>8820</v>
          </cell>
          <cell r="E19" t="str">
            <v xml:space="preserve">ACIDO ACETICO DILUIDO SOLUCAO AQUOSA  5% 1.000ML      FRASCO                                                  </v>
          </cell>
          <cell r="F19" t="str">
            <v>FR 1000ML</v>
          </cell>
          <cell r="G19">
            <v>0</v>
          </cell>
          <cell r="H19">
            <v>9</v>
          </cell>
          <cell r="I19">
            <v>0</v>
          </cell>
          <cell r="J19">
            <v>1</v>
          </cell>
          <cell r="K19">
            <v>33</v>
          </cell>
          <cell r="L19">
            <v>0</v>
          </cell>
        </row>
        <row r="20">
          <cell r="C20">
            <v>473155</v>
          </cell>
          <cell r="D20">
            <v>8820</v>
          </cell>
          <cell r="E20" t="str">
            <v xml:space="preserve">ACIDO ACETICO DILUIDO  SOLUCAO AQUOSA  CONCENTRACAO 3% 1000ML       FRASCO                    </v>
          </cell>
          <cell r="F20" t="str">
            <v>FR 1000ML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28.77</v>
          </cell>
          <cell r="L20">
            <v>0</v>
          </cell>
        </row>
        <row r="21">
          <cell r="C21">
            <v>428793</v>
          </cell>
          <cell r="D21">
            <v>8820</v>
          </cell>
          <cell r="E21" t="str">
            <v>ACIDO ACETICO DILUIDO SOLUCAO AQUOSA  5% 100 ML       FRASCO</v>
          </cell>
          <cell r="F21" t="str">
            <v>FR 100ML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17.72</v>
          </cell>
          <cell r="L21">
            <v>0</v>
          </cell>
        </row>
        <row r="22">
          <cell r="C22">
            <v>428793</v>
          </cell>
          <cell r="D22">
            <v>8820</v>
          </cell>
          <cell r="E22" t="str">
            <v>ACIDO ACETICO DILUIDO  SOLUCAO AQUOSA - 5% 250 ML    FRASCO</v>
          </cell>
          <cell r="F22" t="str">
            <v>FR 250ML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17.72</v>
          </cell>
          <cell r="L22">
            <v>0</v>
          </cell>
        </row>
        <row r="23">
          <cell r="C23">
            <v>267502</v>
          </cell>
          <cell r="D23">
            <v>353</v>
          </cell>
          <cell r="E23" t="str">
            <v xml:space="preserve">ACIDO ACETILSALICILICO 100MG                                                              </v>
          </cell>
          <cell r="F23" t="str">
            <v>CP</v>
          </cell>
          <cell r="G23">
            <v>800</v>
          </cell>
          <cell r="H23">
            <v>750</v>
          </cell>
          <cell r="I23">
            <v>500</v>
          </cell>
          <cell r="J23">
            <v>10</v>
          </cell>
          <cell r="K23">
            <v>0.04</v>
          </cell>
          <cell r="L23">
            <v>0.04</v>
          </cell>
        </row>
        <row r="24">
          <cell r="C24" t="str">
            <v>-</v>
          </cell>
          <cell r="D24" t="str">
            <v>-</v>
          </cell>
          <cell r="E24" t="str">
            <v xml:space="preserve">ACIDO ACETILSALICILICO 500MG                                                              </v>
          </cell>
          <cell r="F24" t="str">
            <v>CP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0.03</v>
          </cell>
          <cell r="L24">
            <v>0</v>
          </cell>
        </row>
        <row r="25">
          <cell r="C25">
            <v>448663</v>
          </cell>
          <cell r="D25">
            <v>1872</v>
          </cell>
          <cell r="E25" t="str">
            <v xml:space="preserve">ACIDO ASCORBICO (VIT C) 100MG/ML 5ML                                                      </v>
          </cell>
          <cell r="F25" t="str">
            <v>AMP 5ML</v>
          </cell>
          <cell r="G25">
            <v>80</v>
          </cell>
          <cell r="H25">
            <v>100</v>
          </cell>
          <cell r="I25">
            <v>0</v>
          </cell>
          <cell r="J25">
            <v>2</v>
          </cell>
          <cell r="K25">
            <v>1.02</v>
          </cell>
          <cell r="L25">
            <v>1.02</v>
          </cell>
        </row>
        <row r="26">
          <cell r="C26">
            <v>271689</v>
          </cell>
          <cell r="D26">
            <v>1872</v>
          </cell>
          <cell r="E26" t="str">
            <v xml:space="preserve">ACIDO ASCORBICO (VIT C) 200MG/ML 20ML                                                     </v>
          </cell>
          <cell r="F26" t="str">
            <v>FR 20ML</v>
          </cell>
          <cell r="G26">
            <v>5</v>
          </cell>
          <cell r="H26">
            <v>16</v>
          </cell>
          <cell r="I26">
            <v>6.666666666666667</v>
          </cell>
          <cell r="J26">
            <v>5</v>
          </cell>
          <cell r="K26">
            <v>1.49</v>
          </cell>
          <cell r="L26">
            <v>0</v>
          </cell>
        </row>
        <row r="27">
          <cell r="C27" t="str">
            <v>-</v>
          </cell>
          <cell r="D27" t="str">
            <v>-</v>
          </cell>
          <cell r="E27" t="str">
            <v xml:space="preserve">ACIDO ASCORBICO (VIT C) 5% 20ML SOL ORAL                                                  </v>
          </cell>
          <cell r="F27" t="str">
            <v>FR 20ML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C28">
            <v>474741</v>
          </cell>
          <cell r="D28">
            <v>1872</v>
          </cell>
          <cell r="E28" t="str">
            <v xml:space="preserve">ACIDO ASCORBICO (VIT C) 500MG                                                             </v>
          </cell>
          <cell r="F28" t="str">
            <v>CP</v>
          </cell>
          <cell r="G28">
            <v>100</v>
          </cell>
          <cell r="H28">
            <v>63.333333333333336</v>
          </cell>
          <cell r="I28">
            <v>0</v>
          </cell>
          <cell r="J28">
            <v>6</v>
          </cell>
          <cell r="K28">
            <v>0.16</v>
          </cell>
          <cell r="L28">
            <v>0.16</v>
          </cell>
        </row>
        <row r="29">
          <cell r="C29" t="str">
            <v>-</v>
          </cell>
          <cell r="D29" t="str">
            <v>-</v>
          </cell>
          <cell r="E29" t="str">
            <v xml:space="preserve">ACIDO CLODRONICO 60MG/ML AMPOLA 25ML SOL INJET                                            </v>
          </cell>
          <cell r="F29" t="str">
            <v>F/A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180</v>
          </cell>
          <cell r="L29">
            <v>0</v>
          </cell>
        </row>
        <row r="30">
          <cell r="C30">
            <v>267503</v>
          </cell>
          <cell r="D30">
            <v>354</v>
          </cell>
          <cell r="E30" t="str">
            <v xml:space="preserve">ACIDO FOLICO 5MG                                                                          </v>
          </cell>
          <cell r="F30" t="str">
            <v>CP</v>
          </cell>
          <cell r="G30">
            <v>5400</v>
          </cell>
          <cell r="H30">
            <v>4650</v>
          </cell>
          <cell r="I30">
            <v>6333.333333333333</v>
          </cell>
          <cell r="J30">
            <v>10</v>
          </cell>
          <cell r="K30">
            <v>0.04</v>
          </cell>
          <cell r="L30">
            <v>0.04</v>
          </cell>
        </row>
        <row r="31">
          <cell r="C31">
            <v>268292</v>
          </cell>
          <cell r="D31">
            <v>1930</v>
          </cell>
          <cell r="E31" t="str">
            <v xml:space="preserve">ACIDO FOLINICO 15MG                                                                       </v>
          </cell>
          <cell r="F31" t="str">
            <v>CP</v>
          </cell>
          <cell r="G31">
            <v>150</v>
          </cell>
          <cell r="H31">
            <v>175</v>
          </cell>
          <cell r="I31">
            <v>13.333333333333334</v>
          </cell>
          <cell r="J31">
            <v>4</v>
          </cell>
          <cell r="K31">
            <v>1.5751999999999999</v>
          </cell>
          <cell r="L31">
            <v>2.3086150000000001</v>
          </cell>
        </row>
        <row r="32">
          <cell r="C32" t="str">
            <v>-</v>
          </cell>
          <cell r="D32" t="str">
            <v>-</v>
          </cell>
          <cell r="E32" t="str">
            <v xml:space="preserve">ACIDO FOLINICO 50MG                                                                       </v>
          </cell>
          <cell r="F32" t="str">
            <v>CP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4.99</v>
          </cell>
          <cell r="L32">
            <v>0</v>
          </cell>
        </row>
        <row r="33">
          <cell r="C33">
            <v>348002</v>
          </cell>
          <cell r="D33" t="str">
            <v>-</v>
          </cell>
          <cell r="E33" t="str">
            <v xml:space="preserve">ACIDOS GRAXOS ESSENCIAL P/ACAO TOPICA 200ML                                                 </v>
          </cell>
          <cell r="F33" t="str">
            <v>FR 200ML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4.08</v>
          </cell>
          <cell r="L33">
            <v>0</v>
          </cell>
        </row>
        <row r="34">
          <cell r="C34" t="str">
            <v>-</v>
          </cell>
          <cell r="D34" t="str">
            <v>-</v>
          </cell>
          <cell r="E34" t="str">
            <v xml:space="preserve">ACIDO LATICO+LACTOSERUM FRASCO 200ML (DERMACYD INFANTIL)                                  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C35" t="str">
            <v>-</v>
          </cell>
          <cell r="D35" t="str">
            <v>-</v>
          </cell>
          <cell r="E35" t="str">
            <v xml:space="preserve">ACIDO PERACETICO    5000ML                                                                      </v>
          </cell>
          <cell r="F35" t="str">
            <v>GL 5LT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514</v>
          </cell>
          <cell r="L35">
            <v>0</v>
          </cell>
        </row>
        <row r="36">
          <cell r="C36" t="str">
            <v>-</v>
          </cell>
          <cell r="D36" t="str">
            <v>-</v>
          </cell>
          <cell r="E36" t="str">
            <v xml:space="preserve">ACIDO PERACETICO 6KG                                                                     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C37">
            <v>390608</v>
          </cell>
          <cell r="D37">
            <v>2017</v>
          </cell>
          <cell r="E37" t="str">
            <v>ACIDO PERACETICO CONCENTRACAO 0,9% A 0,15% +PEROXIDO DE HIDROGENIO A 3%  - 5 LTS (SISTEMA PHERA)  GALAO</v>
          </cell>
          <cell r="F37" t="str">
            <v>GL 5LT</v>
          </cell>
          <cell r="G37">
            <v>9</v>
          </cell>
          <cell r="H37">
            <v>0</v>
          </cell>
          <cell r="I37">
            <v>0</v>
          </cell>
          <cell r="J37">
            <v>0</v>
          </cell>
          <cell r="K37">
            <v>940</v>
          </cell>
          <cell r="L37">
            <v>0</v>
          </cell>
        </row>
        <row r="38">
          <cell r="C38">
            <v>285906</v>
          </cell>
          <cell r="D38" t="str">
            <v>-</v>
          </cell>
          <cell r="E38" t="str">
            <v xml:space="preserve">ACIDO PERACETICO SOLUCAO A 3,5% + PEROXIDO DE HIDROGENIO 26% GALAO DE 5 LITROS            </v>
          </cell>
          <cell r="F38" t="str">
            <v>GL 5LT</v>
          </cell>
          <cell r="G38">
            <v>20</v>
          </cell>
          <cell r="H38">
            <v>0</v>
          </cell>
          <cell r="I38">
            <v>0</v>
          </cell>
          <cell r="J38">
            <v>0</v>
          </cell>
          <cell r="K38">
            <v>153</v>
          </cell>
          <cell r="L38">
            <v>0</v>
          </cell>
        </row>
        <row r="39">
          <cell r="C39" t="str">
            <v>-</v>
          </cell>
          <cell r="D39" t="str">
            <v>-</v>
          </cell>
          <cell r="E39" t="str">
            <v xml:space="preserve">ACIDO POLIACRILICO GEL 10G                                                                </v>
          </cell>
          <cell r="F39" t="str">
            <v>BISNAGA 10MG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24.87</v>
          </cell>
          <cell r="L39">
            <v>0</v>
          </cell>
        </row>
        <row r="40">
          <cell r="C40">
            <v>327566</v>
          </cell>
          <cell r="D40">
            <v>2032</v>
          </cell>
          <cell r="E40" t="str">
            <v xml:space="preserve">ACIDO TRANEXAMICO 50MG/ML 5ML SOL INJET                                                   </v>
          </cell>
          <cell r="F40" t="str">
            <v>AMP 5ML</v>
          </cell>
          <cell r="G40">
            <v>200</v>
          </cell>
          <cell r="H40">
            <v>463.16666666666669</v>
          </cell>
          <cell r="I40">
            <v>551</v>
          </cell>
          <cell r="J40">
            <v>12</v>
          </cell>
          <cell r="K40">
            <v>4.1399999999999997</v>
          </cell>
          <cell r="L40">
            <v>4.188059</v>
          </cell>
        </row>
        <row r="41">
          <cell r="C41">
            <v>269069</v>
          </cell>
          <cell r="D41">
            <v>17790</v>
          </cell>
          <cell r="E41" t="str">
            <v xml:space="preserve">ÁCIDO TRICLOROACÉTICO (TCA) DOSAGEM 90 - SOLUÇÃO AQUOSA - 30 ML     </v>
          </cell>
          <cell r="F41" t="str">
            <v>FR 30ML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13.99</v>
          </cell>
          <cell r="L41">
            <v>0</v>
          </cell>
        </row>
        <row r="42">
          <cell r="C42" t="str">
            <v>-</v>
          </cell>
          <cell r="D42" t="str">
            <v>-</v>
          </cell>
          <cell r="E42" t="str">
            <v xml:space="preserve">ACIDO TRICLOROACETICO PA 100G                                                             </v>
          </cell>
          <cell r="F42" t="str">
            <v>FR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19.52</v>
          </cell>
          <cell r="L42">
            <v>0</v>
          </cell>
        </row>
        <row r="43">
          <cell r="C43">
            <v>269460</v>
          </cell>
          <cell r="D43">
            <v>2035</v>
          </cell>
          <cell r="E43" t="str">
            <v xml:space="preserve">ACIDO URSODESOXICOLICO 150MG                                                              </v>
          </cell>
          <cell r="F43" t="str">
            <v>CP</v>
          </cell>
          <cell r="G43">
            <v>24</v>
          </cell>
          <cell r="H43">
            <v>52</v>
          </cell>
          <cell r="I43">
            <v>10</v>
          </cell>
          <cell r="J43">
            <v>5</v>
          </cell>
          <cell r="K43">
            <v>0.94</v>
          </cell>
          <cell r="L43">
            <v>0.94</v>
          </cell>
        </row>
        <row r="44">
          <cell r="C44">
            <v>328529</v>
          </cell>
          <cell r="D44">
            <v>13243</v>
          </cell>
          <cell r="E44" t="str">
            <v xml:space="preserve">ACIDO VALPROICO 250MG                                                                     </v>
          </cell>
          <cell r="F44" t="str">
            <v>CÁPSULA</v>
          </cell>
          <cell r="G44">
            <v>6200</v>
          </cell>
          <cell r="H44">
            <v>200</v>
          </cell>
          <cell r="I44">
            <v>0</v>
          </cell>
          <cell r="J44">
            <v>1</v>
          </cell>
          <cell r="K44">
            <v>0.41</v>
          </cell>
          <cell r="L44">
            <v>0</v>
          </cell>
        </row>
        <row r="45">
          <cell r="C45" t="str">
            <v>-</v>
          </cell>
          <cell r="D45" t="str">
            <v>-</v>
          </cell>
          <cell r="E45" t="str">
            <v xml:space="preserve">ACIDO VALPROICO 500MG                                                                     </v>
          </cell>
          <cell r="F45" t="str">
            <v>CÁPSULA</v>
          </cell>
          <cell r="G45">
            <v>0</v>
          </cell>
          <cell r="H45">
            <v>1200</v>
          </cell>
          <cell r="I45">
            <v>0</v>
          </cell>
          <cell r="J45">
            <v>1</v>
          </cell>
          <cell r="K45">
            <v>0</v>
          </cell>
          <cell r="L45">
            <v>0</v>
          </cell>
        </row>
        <row r="46">
          <cell r="C46">
            <v>328532</v>
          </cell>
          <cell r="D46">
            <v>13243</v>
          </cell>
          <cell r="E46" t="str">
            <v xml:space="preserve">ACIDO VALPROICO XAROPE 250MG/5ML FR 100ML                                                 </v>
          </cell>
          <cell r="F46" t="str">
            <v>FR 100ML</v>
          </cell>
          <cell r="G46">
            <v>210</v>
          </cell>
          <cell r="H46">
            <v>118.88888888888889</v>
          </cell>
          <cell r="I46">
            <v>88.333333333333329</v>
          </cell>
          <cell r="J46">
            <v>9</v>
          </cell>
          <cell r="K46">
            <v>7</v>
          </cell>
          <cell r="L46">
            <v>7</v>
          </cell>
        </row>
        <row r="47">
          <cell r="C47">
            <v>338411</v>
          </cell>
          <cell r="D47">
            <v>13679</v>
          </cell>
          <cell r="E47" t="str">
            <v xml:space="preserve">ACIDO ZOLEDRONICO 4MG                                                                     </v>
          </cell>
          <cell r="F47" t="str">
            <v>F/A</v>
          </cell>
          <cell r="G47">
            <v>50</v>
          </cell>
          <cell r="H47">
            <v>23.916666666666668</v>
          </cell>
          <cell r="I47">
            <v>27.333333333333332</v>
          </cell>
          <cell r="J47">
            <v>12</v>
          </cell>
          <cell r="K47">
            <v>38</v>
          </cell>
          <cell r="L47">
            <v>38</v>
          </cell>
        </row>
        <row r="48">
          <cell r="C48" t="str">
            <v>-</v>
          </cell>
          <cell r="D48" t="str">
            <v>-</v>
          </cell>
          <cell r="E48" t="str">
            <v xml:space="preserve">ACIDOS GRAXOS 20ML       </v>
          </cell>
          <cell r="F48" t="str">
            <v>FR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C49">
            <v>348002</v>
          </cell>
          <cell r="D49">
            <v>18179</v>
          </cell>
          <cell r="E49" t="str">
            <v xml:space="preserve">ACIDOS GRAXOS ESSENCIAIS 100ML                    </v>
          </cell>
          <cell r="F49" t="str">
            <v>FR 100ML</v>
          </cell>
          <cell r="G49">
            <v>192</v>
          </cell>
          <cell r="H49">
            <v>87.5</v>
          </cell>
          <cell r="I49">
            <v>100</v>
          </cell>
          <cell r="J49">
            <v>12</v>
          </cell>
          <cell r="K49">
            <v>3.28</v>
          </cell>
          <cell r="L49">
            <v>3.28</v>
          </cell>
        </row>
        <row r="50">
          <cell r="C50" t="str">
            <v>-</v>
          </cell>
          <cell r="D50" t="str">
            <v>-</v>
          </cell>
          <cell r="E50" t="str">
            <v xml:space="preserve">ACTINOMICINA 0,5MG                                                                        </v>
          </cell>
          <cell r="F50" t="str">
            <v>CP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22.9</v>
          </cell>
          <cell r="L50">
            <v>0</v>
          </cell>
        </row>
        <row r="51">
          <cell r="C51">
            <v>278281</v>
          </cell>
          <cell r="D51">
            <v>2100</v>
          </cell>
          <cell r="E51" t="str">
            <v xml:space="preserve">ADENOSINA 3MG/ML 2ML SOL INJET                                                            </v>
          </cell>
          <cell r="F51" t="str">
            <v>AMP 2ML</v>
          </cell>
          <cell r="G51">
            <v>20</v>
          </cell>
          <cell r="H51">
            <v>50</v>
          </cell>
          <cell r="I51">
            <v>33.333333333333336</v>
          </cell>
          <cell r="J51">
            <v>6</v>
          </cell>
          <cell r="K51">
            <v>10.8</v>
          </cell>
          <cell r="L51">
            <v>10.778947000000001</v>
          </cell>
        </row>
        <row r="52">
          <cell r="C52" t="str">
            <v>-</v>
          </cell>
          <cell r="D52" t="str">
            <v>-</v>
          </cell>
          <cell r="E52" t="str">
            <v xml:space="preserve">ADESIVO CIRURGICO N-BUTIL-2 CIANOACRILATO TIPO TISSULAR FRASCO 1ML                        </v>
          </cell>
          <cell r="F52" t="str">
            <v xml:space="preserve">FR 1ML 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108</v>
          </cell>
          <cell r="L52">
            <v>0</v>
          </cell>
        </row>
        <row r="53">
          <cell r="C53" t="str">
            <v>-</v>
          </cell>
          <cell r="D53" t="str">
            <v>-</v>
          </cell>
          <cell r="E53" t="str">
            <v xml:space="preserve">ADESIVO SELANTE DE FIBRINA 1ML (BERIPLAST)                                                </v>
          </cell>
          <cell r="F53" t="str">
            <v>F/A 1ML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458</v>
          </cell>
          <cell r="L53">
            <v>0</v>
          </cell>
        </row>
        <row r="54">
          <cell r="C54" t="str">
            <v>-</v>
          </cell>
          <cell r="D54" t="str">
            <v>-</v>
          </cell>
          <cell r="E54" t="str">
            <v xml:space="preserve">ADESIVO SELANTE DE FIBRINA 2ML (BERIPLAST)                                                </v>
          </cell>
          <cell r="F54" t="str">
            <v>F/A 2ML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C55" t="str">
            <v>-</v>
          </cell>
          <cell r="D55" t="str">
            <v>-</v>
          </cell>
          <cell r="E55" t="str">
            <v xml:space="preserve">ADESIVO SELANTE DE FIBRINA 3ML (BERIPLAST)                                                </v>
          </cell>
          <cell r="F55" t="str">
            <v>F/A 3ML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1155.1600000000001</v>
          </cell>
          <cell r="L55">
            <v>0</v>
          </cell>
        </row>
        <row r="56">
          <cell r="C56">
            <v>435951</v>
          </cell>
          <cell r="D56">
            <v>12207</v>
          </cell>
          <cell r="E56" t="str">
            <v xml:space="preserve">AFLIBERCEPTE 40MG/ML FRASCO AMPOLA 0,278ML </v>
          </cell>
          <cell r="F56" t="str">
            <v>F/A</v>
          </cell>
          <cell r="G56">
            <v>12</v>
          </cell>
          <cell r="H56">
            <v>5.4545454545454541</v>
          </cell>
          <cell r="I56">
            <v>5.666666666666667</v>
          </cell>
          <cell r="J56">
            <v>11</v>
          </cell>
          <cell r="K56">
            <v>2650</v>
          </cell>
          <cell r="L56">
            <v>2650</v>
          </cell>
        </row>
        <row r="57">
          <cell r="C57" t="str">
            <v>-</v>
          </cell>
          <cell r="D57" t="str">
            <v>-</v>
          </cell>
          <cell r="E57" t="str">
            <v xml:space="preserve">AGUA BIDESTILADA 1000ML INJET                                                             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2.42</v>
          </cell>
          <cell r="L57">
            <v>0</v>
          </cell>
        </row>
        <row r="58">
          <cell r="C58" t="str">
            <v>-</v>
          </cell>
          <cell r="D58" t="str">
            <v>-</v>
          </cell>
          <cell r="E58" t="str">
            <v xml:space="preserve">AGUA BIDESTILADA 10ML                                                                     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0.08</v>
          </cell>
          <cell r="L58">
            <v>0</v>
          </cell>
        </row>
        <row r="59">
          <cell r="C59" t="str">
            <v>-</v>
          </cell>
          <cell r="D59" t="str">
            <v>-</v>
          </cell>
          <cell r="E59" t="str">
            <v xml:space="preserve">AGUA BIDESTILADA 2000ML                                                                   </v>
          </cell>
          <cell r="F59" t="str">
            <v xml:space="preserve">FR 2000ML 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3.81</v>
          </cell>
          <cell r="L59">
            <v>0</v>
          </cell>
        </row>
        <row r="60">
          <cell r="C60" t="str">
            <v>-</v>
          </cell>
          <cell r="D60" t="str">
            <v>-</v>
          </cell>
          <cell r="E60" t="str">
            <v xml:space="preserve">AGUA BIDESTILADA 250ML ESTERIL                                                            </v>
          </cell>
          <cell r="F60" t="str">
            <v>FR 250ML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1.46</v>
          </cell>
          <cell r="L60">
            <v>0</v>
          </cell>
        </row>
        <row r="61">
          <cell r="C61" t="str">
            <v>-</v>
          </cell>
          <cell r="D61" t="str">
            <v>-</v>
          </cell>
          <cell r="E61" t="str">
            <v xml:space="preserve">AGUA BIDESTILADA 500ML INJET                                                              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1.1000000000000001</v>
          </cell>
          <cell r="L61">
            <v>0</v>
          </cell>
        </row>
        <row r="62">
          <cell r="C62">
            <v>352317</v>
          </cell>
          <cell r="D62">
            <v>2162</v>
          </cell>
          <cell r="E62" t="str">
            <v xml:space="preserve">ÁGUA DESTILADA 1000ML ESTÉRIL E APIROGÊNICA SISTEMA FECHADO ISENTO PVC (FRASCO/BOLSA)                       </v>
          </cell>
          <cell r="F62" t="str">
            <v xml:space="preserve">FR/BLS 1000ML </v>
          </cell>
          <cell r="G62">
            <v>74</v>
          </cell>
          <cell r="H62">
            <v>91.416666666666671</v>
          </cell>
          <cell r="I62">
            <v>93.666666666666671</v>
          </cell>
          <cell r="J62">
            <v>12</v>
          </cell>
          <cell r="K62">
            <v>7</v>
          </cell>
          <cell r="L62">
            <v>7.0121589999999996</v>
          </cell>
        </row>
        <row r="63">
          <cell r="C63" t="str">
            <v>-</v>
          </cell>
          <cell r="D63" t="str">
            <v>-</v>
          </cell>
          <cell r="E63" t="str">
            <v xml:space="preserve">AGUA DESTILADA 100ML ESTERIL E APIROGENICA SISTEMA FECHADO  (BOLSA)                       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1.1000000000000001</v>
          </cell>
          <cell r="L63">
            <v>0</v>
          </cell>
        </row>
        <row r="64">
          <cell r="C64">
            <v>315056</v>
          </cell>
          <cell r="D64">
            <v>2162</v>
          </cell>
          <cell r="E64" t="str">
            <v xml:space="preserve">ÁGUA DESTILADA 10ML ESTÉRIL E APIROGÊNICA SISTEMA FECHADO  (AMPOLA)                        </v>
          </cell>
          <cell r="F64" t="str">
            <v>AMP 10ML</v>
          </cell>
          <cell r="G64">
            <v>4766</v>
          </cell>
          <cell r="H64">
            <v>5372.083333333333</v>
          </cell>
          <cell r="I64">
            <v>5228.333333333333</v>
          </cell>
          <cell r="J64">
            <v>12</v>
          </cell>
          <cell r="K64">
            <v>0.19</v>
          </cell>
          <cell r="L64">
            <v>0.19</v>
          </cell>
        </row>
        <row r="65">
          <cell r="C65" t="str">
            <v>-</v>
          </cell>
          <cell r="D65" t="str">
            <v>-</v>
          </cell>
          <cell r="E65" t="str">
            <v xml:space="preserve">AGUA DESTILADA 2000ML                                                                     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5</v>
          </cell>
          <cell r="L65">
            <v>0</v>
          </cell>
        </row>
        <row r="66">
          <cell r="C66">
            <v>352317</v>
          </cell>
          <cell r="D66">
            <v>2162</v>
          </cell>
          <cell r="E66" t="str">
            <v xml:space="preserve">ÁGUA DESTILADA 250ML ESTÉRIL E APIROGÊNICA SISTEMA FECHADO  (FRASCO/BOLSA)                       </v>
          </cell>
          <cell r="F66" t="str">
            <v>FR/BLS 250ML</v>
          </cell>
          <cell r="G66">
            <v>642</v>
          </cell>
          <cell r="H66">
            <v>777.75</v>
          </cell>
          <cell r="I66">
            <v>745.66666666666663</v>
          </cell>
          <cell r="J66">
            <v>12</v>
          </cell>
          <cell r="K66">
            <v>3.8</v>
          </cell>
          <cell r="L66">
            <v>3.8</v>
          </cell>
        </row>
        <row r="67">
          <cell r="C67">
            <v>352317</v>
          </cell>
          <cell r="D67">
            <v>2162</v>
          </cell>
          <cell r="E67" t="str">
            <v xml:space="preserve">ÁGUA DESTILADA 500ML ESTÉRIL E APIROGÊNICA SISTEMA FECHADO ISENTA (FRASCO/BOLSA)                       </v>
          </cell>
          <cell r="F67" t="str">
            <v>FR/BLS 500ML</v>
          </cell>
          <cell r="G67">
            <v>130</v>
          </cell>
          <cell r="H67">
            <v>111.58333333333333</v>
          </cell>
          <cell r="I67">
            <v>111.66666666666667</v>
          </cell>
          <cell r="J67">
            <v>12</v>
          </cell>
          <cell r="K67">
            <v>4.09</v>
          </cell>
          <cell r="L67">
            <v>4.2479329999999997</v>
          </cell>
        </row>
        <row r="68">
          <cell r="C68" t="str">
            <v>-</v>
          </cell>
          <cell r="D68" t="str">
            <v>-</v>
          </cell>
          <cell r="E68" t="str">
            <v xml:space="preserve">AGUA PURIFICADA P/IRRIGACAO - 500ML                                                       </v>
          </cell>
          <cell r="F68" t="str">
            <v>FR 500ML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1.18</v>
          </cell>
          <cell r="L68">
            <v>0</v>
          </cell>
        </row>
        <row r="69">
          <cell r="C69">
            <v>347527</v>
          </cell>
          <cell r="D69">
            <v>10077</v>
          </cell>
          <cell r="E69" t="str">
            <v xml:space="preserve">ALANILGLUTAMINA 200MG/ML - F/A 100ML                                                      </v>
          </cell>
          <cell r="F69" t="str">
            <v>FR 100ML</v>
          </cell>
          <cell r="G69">
            <v>0</v>
          </cell>
          <cell r="H69">
            <v>10</v>
          </cell>
          <cell r="I69">
            <v>3.3333333333333335</v>
          </cell>
          <cell r="J69">
            <v>3</v>
          </cell>
          <cell r="K69">
            <v>305.56</v>
          </cell>
          <cell r="L69">
            <v>0</v>
          </cell>
        </row>
        <row r="70">
          <cell r="C70" t="str">
            <v>-</v>
          </cell>
          <cell r="D70" t="str">
            <v>-</v>
          </cell>
          <cell r="E70" t="str">
            <v xml:space="preserve">ALANILGLUTAMINA 200MG/ML - F/A 50ML                                                       </v>
          </cell>
          <cell r="F70" t="str">
            <v>FR 50ML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107.69</v>
          </cell>
          <cell r="L70">
            <v>0</v>
          </cell>
        </row>
        <row r="71">
          <cell r="C71">
            <v>267506</v>
          </cell>
          <cell r="D71">
            <v>350</v>
          </cell>
          <cell r="E71" t="str">
            <v xml:space="preserve">ALBENDAZOL 400MG                                                                          </v>
          </cell>
          <cell r="F71" t="str">
            <v>CP</v>
          </cell>
          <cell r="G71">
            <v>190</v>
          </cell>
          <cell r="H71">
            <v>118.57142857142857</v>
          </cell>
          <cell r="I71">
            <v>66.666666666666671</v>
          </cell>
          <cell r="J71">
            <v>7</v>
          </cell>
          <cell r="K71">
            <v>0.52</v>
          </cell>
          <cell r="L71">
            <v>0.52</v>
          </cell>
        </row>
        <row r="72">
          <cell r="C72">
            <v>267507</v>
          </cell>
          <cell r="D72">
            <v>350</v>
          </cell>
          <cell r="E72" t="str">
            <v xml:space="preserve">ALBENDAZOL 40MG/ML 10ML SUSP ORAL                                                         </v>
          </cell>
          <cell r="F72" t="str">
            <v>FR 10ML</v>
          </cell>
          <cell r="G72">
            <v>80</v>
          </cell>
          <cell r="H72">
            <v>54.090909090909093</v>
          </cell>
          <cell r="I72">
            <v>33.333333333333336</v>
          </cell>
          <cell r="J72">
            <v>11</v>
          </cell>
          <cell r="K72">
            <v>1.22</v>
          </cell>
          <cell r="L72">
            <v>1.22</v>
          </cell>
        </row>
        <row r="73">
          <cell r="C73">
            <v>268376</v>
          </cell>
          <cell r="D73">
            <v>2239</v>
          </cell>
          <cell r="E73" t="str">
            <v xml:space="preserve">ALBUMINA HUMANA 20% 50ML SOL INJET                                                        </v>
          </cell>
          <cell r="F73" t="str">
            <v>FR 50ML</v>
          </cell>
          <cell r="G73">
            <v>400</v>
          </cell>
          <cell r="H73">
            <v>94.090909090909093</v>
          </cell>
          <cell r="I73">
            <v>127.33333333333333</v>
          </cell>
          <cell r="J73">
            <v>11</v>
          </cell>
          <cell r="K73">
            <v>128.5</v>
          </cell>
          <cell r="L73">
            <v>133.444772</v>
          </cell>
        </row>
        <row r="74">
          <cell r="C74" t="str">
            <v>-</v>
          </cell>
          <cell r="D74" t="str">
            <v>-</v>
          </cell>
          <cell r="E74" t="str">
            <v xml:space="preserve">ALCOOL  P/SUPERFICIE 70%                                                                  </v>
          </cell>
          <cell r="F74" t="str">
            <v>FR 1000ML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4.6399999999999997</v>
          </cell>
          <cell r="L74">
            <v>0</v>
          </cell>
        </row>
        <row r="75">
          <cell r="C75" t="str">
            <v>-</v>
          </cell>
          <cell r="D75" t="str">
            <v>-</v>
          </cell>
          <cell r="E75" t="str">
            <v xml:space="preserve">ALCOOL 70% ANTISSEPTICO 1000ML                                                            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2.35</v>
          </cell>
          <cell r="L75">
            <v>0</v>
          </cell>
        </row>
        <row r="76">
          <cell r="C76">
            <v>269941</v>
          </cell>
          <cell r="D76">
            <v>2259</v>
          </cell>
          <cell r="E76" t="str">
            <v xml:space="preserve">ALCOOL 70% SUPERFICIE 1000ML FRASCO                                                        </v>
          </cell>
          <cell r="F76" t="str">
            <v>FR 1000ML</v>
          </cell>
          <cell r="G76">
            <v>83</v>
          </cell>
          <cell r="H76">
            <v>68.599999999999994</v>
          </cell>
          <cell r="I76">
            <v>72.333333333333329</v>
          </cell>
          <cell r="J76">
            <v>10</v>
          </cell>
          <cell r="K76">
            <v>6.56</v>
          </cell>
          <cell r="L76">
            <v>6.56</v>
          </cell>
        </row>
        <row r="77">
          <cell r="C77">
            <v>346633</v>
          </cell>
          <cell r="D77">
            <v>18189</v>
          </cell>
          <cell r="E77" t="str">
            <v xml:space="preserve">ALCOOL ABSOLUTO 99% 1000ML       FRASCO                                                         </v>
          </cell>
          <cell r="F77" t="str">
            <v>FR 1000ML</v>
          </cell>
          <cell r="G77">
            <v>40</v>
          </cell>
          <cell r="H77">
            <v>39.083333333333336</v>
          </cell>
          <cell r="I77">
            <v>27.333333333333332</v>
          </cell>
          <cell r="J77">
            <v>12</v>
          </cell>
          <cell r="K77">
            <v>11.8</v>
          </cell>
          <cell r="L77">
            <v>11.401311</v>
          </cell>
        </row>
        <row r="78">
          <cell r="C78" t="str">
            <v>-</v>
          </cell>
          <cell r="D78" t="str">
            <v>-</v>
          </cell>
          <cell r="E78" t="str">
            <v xml:space="preserve">ALCOOL ABSOLUTO 99,3%                                                                     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C79">
            <v>443454</v>
          </cell>
          <cell r="D79">
            <v>2259</v>
          </cell>
          <cell r="E79" t="str">
            <v xml:space="preserve">ALCOOL ETILICO GLICERINADO 70%  - 100ML              FRASCO                                     </v>
          </cell>
          <cell r="F79" t="str">
            <v>FR 100ML</v>
          </cell>
          <cell r="G79">
            <v>103</v>
          </cell>
          <cell r="H79">
            <v>161.4</v>
          </cell>
          <cell r="I79">
            <v>10</v>
          </cell>
          <cell r="J79">
            <v>10</v>
          </cell>
          <cell r="K79">
            <v>2.9</v>
          </cell>
          <cell r="L79">
            <v>0</v>
          </cell>
        </row>
        <row r="80">
          <cell r="C80" t="str">
            <v>-</v>
          </cell>
          <cell r="D80" t="str">
            <v>-</v>
          </cell>
          <cell r="E80" t="str">
            <v xml:space="preserve">ALCOOL ETILICO USO TOPICO 70% 1000ML                                                      </v>
          </cell>
          <cell r="F80" t="str">
            <v>FR 1000ML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5.5</v>
          </cell>
          <cell r="L80">
            <v>0</v>
          </cell>
        </row>
        <row r="81">
          <cell r="C81">
            <v>269941</v>
          </cell>
          <cell r="D81">
            <v>2259</v>
          </cell>
          <cell r="E81" t="str">
            <v xml:space="preserve">ALCOOL ETILICO USO TOPICO ANTISSEPTICO 70% 100ML             FRASCO                                          </v>
          </cell>
          <cell r="F81" t="str">
            <v>FR 100ML</v>
          </cell>
          <cell r="G81">
            <v>3119</v>
          </cell>
          <cell r="H81">
            <v>3319.4166666666665</v>
          </cell>
          <cell r="I81">
            <v>3529.6666666666665</v>
          </cell>
          <cell r="J81">
            <v>12</v>
          </cell>
          <cell r="K81">
            <v>1.2</v>
          </cell>
          <cell r="L81">
            <v>1.2</v>
          </cell>
        </row>
        <row r="82">
          <cell r="C82">
            <v>269943</v>
          </cell>
          <cell r="D82">
            <v>2259</v>
          </cell>
          <cell r="E82" t="str">
            <v xml:space="preserve">ALCOOL GEL 70 A 80% 800ML                                                                 </v>
          </cell>
          <cell r="F82" t="str">
            <v>BOLSA 800ML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7.35</v>
          </cell>
          <cell r="L82">
            <v>0</v>
          </cell>
        </row>
        <row r="83">
          <cell r="C83" t="str">
            <v>-</v>
          </cell>
          <cell r="D83" t="str">
            <v>-</v>
          </cell>
          <cell r="E83" t="str">
            <v xml:space="preserve">ALCOOL GEL 70% C/BICO DOSADOR FRASCO 500 ML                                               </v>
          </cell>
          <cell r="F83" t="str">
            <v>FR 500ML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C84" t="str">
            <v>-</v>
          </cell>
          <cell r="D84" t="str">
            <v>-</v>
          </cell>
          <cell r="E84" t="str">
            <v xml:space="preserve">ALCOOL GLICERINADO C/ DISPENSADOR 70% DE 1000ML                                           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3.99</v>
          </cell>
          <cell r="L84">
            <v>0</v>
          </cell>
        </row>
        <row r="85">
          <cell r="C85" t="str">
            <v>-</v>
          </cell>
          <cell r="D85" t="str">
            <v>-</v>
          </cell>
          <cell r="E85" t="str">
            <v xml:space="preserve">ALCOOL GLICERINADO C/ DISPENSADOR 70% FRASCO DE  500ML                                    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6.8</v>
          </cell>
          <cell r="L85">
            <v>0</v>
          </cell>
        </row>
        <row r="86">
          <cell r="C86" t="str">
            <v>-</v>
          </cell>
          <cell r="D86" t="str">
            <v>-</v>
          </cell>
          <cell r="E86" t="str">
            <v xml:space="preserve">ALCOOL METILICO 1000ML                                                                    </v>
          </cell>
          <cell r="F86" t="str">
            <v>LT 1000ML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9.1999999999999993</v>
          </cell>
          <cell r="L86">
            <v>0</v>
          </cell>
        </row>
        <row r="87">
          <cell r="C87" t="str">
            <v>-</v>
          </cell>
          <cell r="D87" t="str">
            <v>-</v>
          </cell>
          <cell r="E87" t="str">
            <v xml:space="preserve">ALFAINTERFERONA 2B RECOMBINANTE 10.000.000 UI                                             </v>
          </cell>
          <cell r="F87" t="str">
            <v>F/A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70.03</v>
          </cell>
          <cell r="L87">
            <v>0</v>
          </cell>
        </row>
        <row r="88">
          <cell r="C88">
            <v>268378</v>
          </cell>
          <cell r="D88">
            <v>2277</v>
          </cell>
          <cell r="E88" t="str">
            <v xml:space="preserve">ALFENTANIL CLORIDRATO 0,5MG/ML 5ML                                                        </v>
          </cell>
          <cell r="F88" t="str">
            <v>AMP 5ML</v>
          </cell>
          <cell r="G88">
            <v>50</v>
          </cell>
          <cell r="H88">
            <v>21.555555555555557</v>
          </cell>
          <cell r="I88">
            <v>6.666666666666667</v>
          </cell>
          <cell r="J88">
            <v>9</v>
          </cell>
          <cell r="K88">
            <v>21.3</v>
          </cell>
          <cell r="L88">
            <v>20.743846000000001</v>
          </cell>
        </row>
        <row r="89">
          <cell r="C89">
            <v>267508</v>
          </cell>
          <cell r="D89">
            <v>2360</v>
          </cell>
          <cell r="E89" t="str">
            <v xml:space="preserve">ALOPURINOL 100MG                                                                          </v>
          </cell>
          <cell r="F89" t="str">
            <v>CP</v>
          </cell>
          <cell r="G89">
            <v>200</v>
          </cell>
          <cell r="H89">
            <v>484.28571428571428</v>
          </cell>
          <cell r="I89">
            <v>200</v>
          </cell>
          <cell r="J89">
            <v>7</v>
          </cell>
          <cell r="K89">
            <v>0.16</v>
          </cell>
          <cell r="L89">
            <v>0.16</v>
          </cell>
        </row>
        <row r="90">
          <cell r="C90">
            <v>268380</v>
          </cell>
          <cell r="D90">
            <v>2363</v>
          </cell>
          <cell r="E90" t="str">
            <v xml:space="preserve">ALPROSTADIL 20MCG INJET                                                                   </v>
          </cell>
          <cell r="F90" t="str">
            <v>AMP 1ML</v>
          </cell>
          <cell r="G90">
            <v>0</v>
          </cell>
          <cell r="H90">
            <v>5</v>
          </cell>
          <cell r="I90">
            <v>1.6666666666666667</v>
          </cell>
          <cell r="J90">
            <v>3</v>
          </cell>
          <cell r="K90">
            <v>85</v>
          </cell>
          <cell r="L90">
            <v>85</v>
          </cell>
        </row>
        <row r="91">
          <cell r="C91" t="str">
            <v>-</v>
          </cell>
          <cell r="D91" t="str">
            <v>-</v>
          </cell>
          <cell r="E91" t="str">
            <v xml:space="preserve">ALPROSTADIL 20MCG/ML AMPOLA 1,2ML                                    </v>
          </cell>
          <cell r="F91" t="str">
            <v>AMP 1,2ML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C92">
            <v>333142</v>
          </cell>
          <cell r="D92">
            <v>2363</v>
          </cell>
          <cell r="E92" t="str">
            <v xml:space="preserve">ALPROSTADIL 500MCG INJET                                                                  </v>
          </cell>
          <cell r="F92" t="str">
            <v>F/A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250</v>
          </cell>
          <cell r="L92">
            <v>0</v>
          </cell>
        </row>
        <row r="93">
          <cell r="C93">
            <v>436616</v>
          </cell>
          <cell r="D93">
            <v>9501</v>
          </cell>
          <cell r="E93" t="str">
            <v xml:space="preserve">ALTEPLASE (ATIVADOR DO PLASMINOGENIO TISSULAR) 1MG/ML 50ML                                </v>
          </cell>
          <cell r="F93" t="str">
            <v>F/A 50ML</v>
          </cell>
          <cell r="G93">
            <v>2</v>
          </cell>
          <cell r="H93">
            <v>1.75</v>
          </cell>
          <cell r="I93">
            <v>1</v>
          </cell>
          <cell r="J93">
            <v>4</v>
          </cell>
          <cell r="K93">
            <v>2729</v>
          </cell>
          <cell r="L93">
            <v>2729</v>
          </cell>
        </row>
        <row r="94">
          <cell r="C94">
            <v>446264</v>
          </cell>
          <cell r="D94" t="str">
            <v>-</v>
          </cell>
          <cell r="E94" t="str">
            <v xml:space="preserve">AMBROXOL 3 MG/ML 100ML XPE              </v>
          </cell>
          <cell r="F94" t="str">
            <v>FR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C95">
            <v>446263</v>
          </cell>
          <cell r="D95" t="str">
            <v>-</v>
          </cell>
          <cell r="E95" t="str">
            <v xml:space="preserve">AMBROXOL 30MG/5ML 120ML           </v>
          </cell>
          <cell r="F95" t="str">
            <v>FR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8.09</v>
          </cell>
          <cell r="L95">
            <v>0</v>
          </cell>
        </row>
        <row r="96">
          <cell r="C96">
            <v>446263</v>
          </cell>
          <cell r="D96">
            <v>5130</v>
          </cell>
          <cell r="E96" t="str">
            <v xml:space="preserve">AMBROXOL CLORIDRATO 6MG/ML                                                                </v>
          </cell>
          <cell r="F96" t="str">
            <v>FR 100ML</v>
          </cell>
          <cell r="G96">
            <v>40</v>
          </cell>
          <cell r="H96">
            <v>35.1</v>
          </cell>
          <cell r="I96">
            <v>38.333333333333336</v>
          </cell>
          <cell r="J96">
            <v>10</v>
          </cell>
          <cell r="K96">
            <v>3.55</v>
          </cell>
          <cell r="L96">
            <v>3.55</v>
          </cell>
        </row>
        <row r="97">
          <cell r="C97" t="str">
            <v>-</v>
          </cell>
          <cell r="D97" t="str">
            <v>-</v>
          </cell>
          <cell r="E97" t="str">
            <v xml:space="preserve">AMICACINA (SULFATO) 500MG 2ML AMPOLA SOL INJE     </v>
          </cell>
          <cell r="F97" t="str">
            <v>AMP 2ML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C98" t="str">
            <v>-</v>
          </cell>
          <cell r="D98" t="str">
            <v>-</v>
          </cell>
          <cell r="E98" t="str">
            <v xml:space="preserve">AMICACINA (SULFATO)100MG 1ML SOL INJET                                                    </v>
          </cell>
          <cell r="F98" t="str">
            <v>AMP 1ML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C99">
            <v>268381</v>
          </cell>
          <cell r="D99">
            <v>12320</v>
          </cell>
          <cell r="E99" t="str">
            <v xml:space="preserve">AMICACINA 250MG/ML 2ML                                                                    </v>
          </cell>
          <cell r="F99" t="str">
            <v xml:space="preserve">AMP 2ML </v>
          </cell>
          <cell r="G99">
            <v>320</v>
          </cell>
          <cell r="H99">
            <v>160.83333333333334</v>
          </cell>
          <cell r="I99">
            <v>143.33333333333334</v>
          </cell>
          <cell r="J99">
            <v>12</v>
          </cell>
          <cell r="K99">
            <v>4.0199999999999996</v>
          </cell>
          <cell r="L99">
            <v>4.0199999999999996</v>
          </cell>
        </row>
        <row r="100">
          <cell r="C100">
            <v>268383</v>
          </cell>
          <cell r="D100">
            <v>12320</v>
          </cell>
          <cell r="E100" t="str">
            <v xml:space="preserve">AMICACINA 50MG/ML 2ML                                                                     </v>
          </cell>
          <cell r="F100" t="str">
            <v xml:space="preserve">AMP 2ML </v>
          </cell>
          <cell r="G100">
            <v>40</v>
          </cell>
          <cell r="H100">
            <v>150</v>
          </cell>
          <cell r="I100">
            <v>66.666666666666671</v>
          </cell>
          <cell r="J100">
            <v>2</v>
          </cell>
          <cell r="K100">
            <v>8.59</v>
          </cell>
          <cell r="L100">
            <v>0</v>
          </cell>
        </row>
        <row r="101">
          <cell r="C101" t="str">
            <v>-</v>
          </cell>
          <cell r="D101" t="str">
            <v>-</v>
          </cell>
          <cell r="E101" t="str">
            <v xml:space="preserve">AMIDO-HIDROXIETILICO 130/04 500ML                                                         </v>
          </cell>
          <cell r="F101" t="str">
            <v>FR 500ML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18.88</v>
          </cell>
          <cell r="L101">
            <v>0</v>
          </cell>
        </row>
        <row r="102">
          <cell r="C102" t="str">
            <v>-</v>
          </cell>
          <cell r="D102" t="str">
            <v>-</v>
          </cell>
          <cell r="E102" t="str">
            <v>AMINOACIDO MULTILAM 3 X 1 BOLSA EMULS LIPIDA+BOLSA DE AA+BOLSA CARBOHID 1 KCAL/ML 1000ML (</v>
          </cell>
          <cell r="F102" t="str">
            <v>BOLSA 1000ML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130</v>
          </cell>
          <cell r="L102">
            <v>0</v>
          </cell>
        </row>
        <row r="103">
          <cell r="C103">
            <v>0</v>
          </cell>
          <cell r="D103" t="str">
            <v>-</v>
          </cell>
          <cell r="E103" t="str">
            <v>AMINOACIDOS COMPOSIÇÃO COM TAURINA E CISTEINA ISENTA DE CARBOIDRATOS E ELETRÓLITOS 10%</v>
          </cell>
          <cell r="F103" t="str">
            <v>FA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C104" t="str">
            <v>-</v>
          </cell>
          <cell r="D104" t="str">
            <v>-</v>
          </cell>
          <cell r="E104" t="str">
            <v xml:space="preserve">AMINOFILINA 100MG                                                                         </v>
          </cell>
          <cell r="F104" t="str">
            <v>CP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0.08</v>
          </cell>
          <cell r="L104">
            <v>0</v>
          </cell>
        </row>
        <row r="105">
          <cell r="C105" t="str">
            <v>-</v>
          </cell>
          <cell r="D105" t="str">
            <v>-</v>
          </cell>
          <cell r="E105" t="str">
            <v xml:space="preserve">AMINOFILINA 240MG/ML SOL ORAL                                                             </v>
          </cell>
          <cell r="F105" t="str">
            <v xml:space="preserve">FR 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C106">
            <v>292402</v>
          </cell>
          <cell r="D106">
            <v>351</v>
          </cell>
          <cell r="E106" t="str">
            <v xml:space="preserve">AMINOFILINA 24MG/ML 10ML SOL INJET                                                        </v>
          </cell>
          <cell r="F106" t="str">
            <v>AMP 10ML</v>
          </cell>
          <cell r="G106">
            <v>40</v>
          </cell>
          <cell r="H106">
            <v>100</v>
          </cell>
          <cell r="I106">
            <v>33.333333333333336</v>
          </cell>
          <cell r="J106">
            <v>2</v>
          </cell>
          <cell r="K106">
            <v>1.78</v>
          </cell>
          <cell r="L106">
            <v>0</v>
          </cell>
        </row>
        <row r="107">
          <cell r="C107">
            <v>267510</v>
          </cell>
          <cell r="D107">
            <v>2420</v>
          </cell>
          <cell r="E107" t="str">
            <v xml:space="preserve">AMIODARONA CLORIDRATO 200MG                                                               </v>
          </cell>
          <cell r="F107" t="str">
            <v>CP</v>
          </cell>
          <cell r="G107">
            <v>200</v>
          </cell>
          <cell r="H107">
            <v>367.14285714285717</v>
          </cell>
          <cell r="I107">
            <v>140</v>
          </cell>
          <cell r="J107">
            <v>7</v>
          </cell>
          <cell r="K107">
            <v>0.37</v>
          </cell>
          <cell r="L107">
            <v>0.40121299999999999</v>
          </cell>
        </row>
        <row r="108">
          <cell r="C108">
            <v>271710</v>
          </cell>
          <cell r="D108">
            <v>2420</v>
          </cell>
          <cell r="E108" t="str">
            <v xml:space="preserve">AMIODARONA CLORIDRATO 50MG/ML 3ML                                                         </v>
          </cell>
          <cell r="F108" t="str">
            <v>AMP 3ML</v>
          </cell>
          <cell r="G108">
            <v>400</v>
          </cell>
          <cell r="H108">
            <v>248.33333333333334</v>
          </cell>
          <cell r="I108">
            <v>66.666666666666671</v>
          </cell>
          <cell r="J108">
            <v>9</v>
          </cell>
          <cell r="K108">
            <v>3.1</v>
          </cell>
          <cell r="L108">
            <v>3.1070000000000002</v>
          </cell>
        </row>
        <row r="109">
          <cell r="C109">
            <v>267512</v>
          </cell>
          <cell r="D109">
            <v>5134</v>
          </cell>
          <cell r="E109" t="str">
            <v xml:space="preserve">AMITRIPTILINA CLORIDRATO 25MG                                                             </v>
          </cell>
          <cell r="F109" t="str">
            <v>CP</v>
          </cell>
          <cell r="G109">
            <v>6280</v>
          </cell>
          <cell r="H109">
            <v>2521.6666666666665</v>
          </cell>
          <cell r="I109">
            <v>1960</v>
          </cell>
          <cell r="J109">
            <v>12</v>
          </cell>
          <cell r="K109">
            <v>4.9500000000000002E-2</v>
          </cell>
          <cell r="L109">
            <v>0</v>
          </cell>
        </row>
        <row r="110">
          <cell r="C110" t="str">
            <v>-</v>
          </cell>
          <cell r="D110" t="str">
            <v>-</v>
          </cell>
          <cell r="E110" t="str">
            <v xml:space="preserve">AMOXICILINA 1000MG + SULBACTAM 500MG F/A 5ML                                              </v>
          </cell>
          <cell r="F110" t="str">
            <v>F/A 5ML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42.44</v>
          </cell>
          <cell r="L110">
            <v>0</v>
          </cell>
        </row>
        <row r="111">
          <cell r="C111">
            <v>271089</v>
          </cell>
          <cell r="D111">
            <v>2436</v>
          </cell>
          <cell r="E111" t="str">
            <v xml:space="preserve">AMOXICILINA 500MG                                                                         </v>
          </cell>
          <cell r="F111" t="str">
            <v>CP</v>
          </cell>
          <cell r="G111">
            <v>2100</v>
          </cell>
          <cell r="H111">
            <v>1041.5</v>
          </cell>
          <cell r="I111">
            <v>250.66666666666666</v>
          </cell>
          <cell r="J111">
            <v>10</v>
          </cell>
          <cell r="K111">
            <v>0.19</v>
          </cell>
          <cell r="L111">
            <v>0.19</v>
          </cell>
        </row>
        <row r="112">
          <cell r="C112">
            <v>271091</v>
          </cell>
          <cell r="D112" t="str">
            <v>-</v>
          </cell>
          <cell r="E112" t="str">
            <v xml:space="preserve">AMOXICILINA PO P/SUSP ORAL 250MG/5ML 150ML                                   </v>
          </cell>
          <cell r="F112" t="str">
            <v>FR 150ML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C113">
            <v>271111</v>
          </cell>
          <cell r="D113">
            <v>2436</v>
          </cell>
          <cell r="E113" t="str">
            <v xml:space="preserve">AMOXICILINA PO P/SUSP ORAL 50MG/ML 60ML                                                   </v>
          </cell>
          <cell r="F113" t="str">
            <v>FR 60ML</v>
          </cell>
          <cell r="G113">
            <v>60</v>
          </cell>
          <cell r="H113">
            <v>22</v>
          </cell>
          <cell r="I113">
            <v>3.3333333333333335</v>
          </cell>
          <cell r="J113">
            <v>5</v>
          </cell>
          <cell r="K113">
            <v>4.3600000000000003</v>
          </cell>
          <cell r="L113">
            <v>4.4236360000000001</v>
          </cell>
        </row>
        <row r="114">
          <cell r="C114">
            <v>448841</v>
          </cell>
          <cell r="D114">
            <v>2436</v>
          </cell>
          <cell r="E114" t="str">
            <v xml:space="preserve">AMOXICILINA+CLAVULANATO 250MG + 62,5MG/5ML 75ML SUSP ORAL                                 </v>
          </cell>
          <cell r="F114" t="str">
            <v>FR 75ML</v>
          </cell>
          <cell r="G114">
            <v>70</v>
          </cell>
          <cell r="H114">
            <v>37</v>
          </cell>
          <cell r="I114">
            <v>22.666666666666668</v>
          </cell>
          <cell r="J114">
            <v>12</v>
          </cell>
          <cell r="K114">
            <v>13</v>
          </cell>
          <cell r="L114">
            <v>13</v>
          </cell>
        </row>
        <row r="115">
          <cell r="C115">
            <v>271100</v>
          </cell>
          <cell r="D115">
            <v>2436</v>
          </cell>
          <cell r="E115" t="str">
            <v xml:space="preserve">AMOXICILINA+CLAVULANATO(POTASSICO) 1G + 200MG INJET                                       </v>
          </cell>
          <cell r="F115" t="str">
            <v>F/A</v>
          </cell>
          <cell r="G115">
            <v>800</v>
          </cell>
          <cell r="H115">
            <v>402.66666666666669</v>
          </cell>
          <cell r="I115">
            <v>566.66666666666663</v>
          </cell>
          <cell r="J115">
            <v>12</v>
          </cell>
          <cell r="K115">
            <v>8.99</v>
          </cell>
          <cell r="L115">
            <v>8.8841769999999993</v>
          </cell>
        </row>
        <row r="116">
          <cell r="C116">
            <v>271217</v>
          </cell>
          <cell r="D116">
            <v>2436</v>
          </cell>
          <cell r="E116" t="str">
            <v xml:space="preserve">AMOXICILINA+CLAVULANATO(POTASSIO)500MG + 125MG                                            </v>
          </cell>
          <cell r="F116" t="str">
            <v>CP</v>
          </cell>
          <cell r="G116">
            <v>4440</v>
          </cell>
          <cell r="H116">
            <v>703.5</v>
          </cell>
          <cell r="I116">
            <v>266</v>
          </cell>
          <cell r="J116">
            <v>12</v>
          </cell>
          <cell r="K116">
            <v>2.54</v>
          </cell>
          <cell r="L116">
            <v>0</v>
          </cell>
        </row>
        <row r="117">
          <cell r="C117">
            <v>442727</v>
          </cell>
          <cell r="D117" t="str">
            <v>-</v>
          </cell>
          <cell r="E117" t="str">
            <v xml:space="preserve">AMPICILINA 500MG F/A                                                                      </v>
          </cell>
          <cell r="F117" t="str">
            <v>F/A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</row>
        <row r="118">
          <cell r="C118" t="str">
            <v>-</v>
          </cell>
          <cell r="D118" t="str">
            <v>-</v>
          </cell>
          <cell r="E118" t="str">
            <v>AMPICILINA SUSPENSAO ORAL, 50MG, FR 60ML.</v>
          </cell>
          <cell r="F118" t="str">
            <v>FR 60ML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C119">
            <v>268207</v>
          </cell>
          <cell r="D119">
            <v>349</v>
          </cell>
          <cell r="E119" t="str">
            <v xml:space="preserve">AMPICILINA(SODICA) 1G INJET                                                               </v>
          </cell>
          <cell r="F119" t="str">
            <v>F/A</v>
          </cell>
          <cell r="G119">
            <v>200</v>
          </cell>
          <cell r="H119">
            <v>100</v>
          </cell>
          <cell r="I119">
            <v>50</v>
          </cell>
          <cell r="J119">
            <v>4</v>
          </cell>
          <cell r="K119">
            <v>4.28</v>
          </cell>
          <cell r="L119">
            <v>4.28</v>
          </cell>
        </row>
        <row r="120">
          <cell r="C120" t="str">
            <v>-</v>
          </cell>
          <cell r="D120" t="str">
            <v>-</v>
          </cell>
          <cell r="E120" t="str">
            <v xml:space="preserve">AMPICILINA+SULBACTAM 1G + 500 MG                                                          </v>
          </cell>
          <cell r="F120" t="str">
            <v>F/A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C121">
            <v>442689</v>
          </cell>
          <cell r="D121">
            <v>349</v>
          </cell>
          <cell r="E121" t="str">
            <v xml:space="preserve">AMPICILINA+SULBACTAM INJ 2G + 1G                                                          </v>
          </cell>
          <cell r="F121" t="str">
            <v>F/A</v>
          </cell>
          <cell r="G121">
            <v>20</v>
          </cell>
          <cell r="H121">
            <v>68</v>
          </cell>
          <cell r="I121">
            <v>33.333333333333336</v>
          </cell>
          <cell r="J121">
            <v>5</v>
          </cell>
          <cell r="K121">
            <v>9.8000000000000007</v>
          </cell>
          <cell r="L121">
            <v>9.8000000000000007</v>
          </cell>
        </row>
        <row r="122">
          <cell r="C122" t="str">
            <v>-</v>
          </cell>
          <cell r="D122" t="str">
            <v>-</v>
          </cell>
          <cell r="E122" t="str">
            <v xml:space="preserve">AMPRENAVIR 150MG                                                                          </v>
          </cell>
          <cell r="F122" t="str">
            <v>CP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C123" t="str">
            <v>-</v>
          </cell>
          <cell r="D123" t="str">
            <v>-</v>
          </cell>
          <cell r="E123" t="str">
            <v xml:space="preserve">ANAGERELIDA CLORIDRATO 0,5MG                                                              </v>
          </cell>
          <cell r="F123" t="str">
            <v>CP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16.97</v>
          </cell>
          <cell r="L123">
            <v>0</v>
          </cell>
        </row>
        <row r="124">
          <cell r="C124">
            <v>277649</v>
          </cell>
          <cell r="D124">
            <v>18036</v>
          </cell>
          <cell r="E124" t="str">
            <v xml:space="preserve">ANAGRELIDA CLORIDRATO 0,5MG                       </v>
          </cell>
          <cell r="F124" t="str">
            <v>CP</v>
          </cell>
          <cell r="G124">
            <v>300</v>
          </cell>
          <cell r="H124">
            <v>327.27272727272725</v>
          </cell>
          <cell r="I124">
            <v>366.66666666666669</v>
          </cell>
          <cell r="J124">
            <v>11</v>
          </cell>
          <cell r="K124">
            <v>27.49</v>
          </cell>
          <cell r="L124">
            <v>27.49</v>
          </cell>
        </row>
        <row r="125">
          <cell r="C125">
            <v>278348</v>
          </cell>
          <cell r="D125">
            <v>2482</v>
          </cell>
          <cell r="E125" t="str">
            <v xml:space="preserve">ANASTROZOL 1MG                                                                            </v>
          </cell>
          <cell r="F125" t="str">
            <v>CP</v>
          </cell>
          <cell r="G125">
            <v>9000</v>
          </cell>
          <cell r="H125">
            <v>8569</v>
          </cell>
          <cell r="I125">
            <v>8128.666666666667</v>
          </cell>
          <cell r="J125">
            <v>12</v>
          </cell>
          <cell r="K125">
            <v>0.16</v>
          </cell>
          <cell r="L125">
            <v>0.16</v>
          </cell>
        </row>
        <row r="126">
          <cell r="C126">
            <v>268395</v>
          </cell>
          <cell r="D126">
            <v>2517</v>
          </cell>
          <cell r="E126" t="str">
            <v xml:space="preserve">ANFOTERICINA B 50MG INJET                                                                 </v>
          </cell>
          <cell r="F126" t="str">
            <v>F/A</v>
          </cell>
          <cell r="G126">
            <v>0</v>
          </cell>
          <cell r="H126">
            <v>50</v>
          </cell>
          <cell r="I126">
            <v>0</v>
          </cell>
          <cell r="J126">
            <v>1</v>
          </cell>
          <cell r="K126">
            <v>31.99</v>
          </cell>
          <cell r="L126">
            <v>31.99</v>
          </cell>
        </row>
        <row r="127">
          <cell r="C127">
            <v>332888</v>
          </cell>
          <cell r="D127">
            <v>2517</v>
          </cell>
          <cell r="E127" t="str">
            <v xml:space="preserve">ANFOTERICINA B COMPLEXO LIPIDICO 100MG/20ML                                               </v>
          </cell>
          <cell r="F127" t="str">
            <v>FR 20ML</v>
          </cell>
          <cell r="G127">
            <v>60</v>
          </cell>
          <cell r="H127">
            <v>0</v>
          </cell>
          <cell r="I127">
            <v>0</v>
          </cell>
          <cell r="J127">
            <v>0</v>
          </cell>
          <cell r="K127">
            <v>1300</v>
          </cell>
          <cell r="L127">
            <v>0</v>
          </cell>
        </row>
        <row r="128">
          <cell r="C128">
            <v>332887</v>
          </cell>
          <cell r="D128" t="str">
            <v>-</v>
          </cell>
          <cell r="E128" t="str">
            <v xml:space="preserve">ANFOTERICINA B COMPLEXO LIPIDICO 5MG/ML 10ML                                              </v>
          </cell>
          <cell r="F128" t="str">
            <v>FR 10ML</v>
          </cell>
          <cell r="G128">
            <v>0</v>
          </cell>
          <cell r="H128">
            <v>41.833333333333336</v>
          </cell>
          <cell r="I128">
            <v>10</v>
          </cell>
          <cell r="J128">
            <v>6</v>
          </cell>
          <cell r="K128">
            <v>149.713919</v>
          </cell>
          <cell r="L128">
            <v>149.713919</v>
          </cell>
        </row>
        <row r="129">
          <cell r="C129">
            <v>268394</v>
          </cell>
          <cell r="D129">
            <v>2517</v>
          </cell>
          <cell r="E129" t="str">
            <v xml:space="preserve">ANFOTERICINA B LIPOSSOMAL 50MG                                                            </v>
          </cell>
          <cell r="F129" t="str">
            <v>F/A</v>
          </cell>
          <cell r="G129">
            <v>60</v>
          </cell>
          <cell r="H129">
            <v>56.222222222222221</v>
          </cell>
          <cell r="I129">
            <v>33.333333333333336</v>
          </cell>
          <cell r="J129">
            <v>9</v>
          </cell>
          <cell r="K129">
            <v>1997.39</v>
          </cell>
          <cell r="L129">
            <v>1997.39</v>
          </cell>
        </row>
        <row r="130">
          <cell r="C130">
            <v>379002</v>
          </cell>
          <cell r="D130">
            <v>5092</v>
          </cell>
          <cell r="E130" t="str">
            <v xml:space="preserve">ANIDULAFUNGINA 100MG F/A                                                                  </v>
          </cell>
          <cell r="F130" t="str">
            <v>F/A</v>
          </cell>
          <cell r="G130">
            <v>30</v>
          </cell>
          <cell r="H130">
            <v>22.375</v>
          </cell>
          <cell r="I130">
            <v>18.333333333333332</v>
          </cell>
          <cell r="J130">
            <v>8</v>
          </cell>
          <cell r="K130">
            <v>363.42</v>
          </cell>
          <cell r="L130">
            <v>363.42</v>
          </cell>
        </row>
        <row r="131">
          <cell r="C131">
            <v>268896</v>
          </cell>
          <cell r="D131">
            <v>2411</v>
          </cell>
          <cell r="E131" t="str">
            <v xml:space="preserve">ANLODIPINA 10MG                                                                           </v>
          </cell>
          <cell r="F131" t="str">
            <v>CP</v>
          </cell>
          <cell r="G131">
            <v>400</v>
          </cell>
          <cell r="H131">
            <v>475</v>
          </cell>
          <cell r="I131">
            <v>0</v>
          </cell>
          <cell r="J131">
            <v>6</v>
          </cell>
          <cell r="K131">
            <v>0.08</v>
          </cell>
          <cell r="L131">
            <v>0.08</v>
          </cell>
        </row>
        <row r="132">
          <cell r="C132">
            <v>272434</v>
          </cell>
          <cell r="D132">
            <v>2411</v>
          </cell>
          <cell r="E132" t="str">
            <v xml:space="preserve">ANLODIPINA 5MG                                                                            </v>
          </cell>
          <cell r="F132" t="str">
            <v>CP</v>
          </cell>
          <cell r="G132">
            <v>600</v>
          </cell>
          <cell r="H132">
            <v>709.09090909090912</v>
          </cell>
          <cell r="I132">
            <v>666.66666666666663</v>
          </cell>
          <cell r="J132">
            <v>11</v>
          </cell>
          <cell r="K132">
            <v>0.04</v>
          </cell>
          <cell r="L132">
            <v>0.04</v>
          </cell>
        </row>
        <row r="133">
          <cell r="C133" t="str">
            <v>-</v>
          </cell>
          <cell r="D133" t="str">
            <v>-</v>
          </cell>
          <cell r="E133" t="str">
            <v xml:space="preserve">ANTIMONIATO DE MEGLUMINA 300MG/ML AMP 5ML         </v>
          </cell>
          <cell r="F133" t="str">
            <v>AMP 5ML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C134">
            <v>457206</v>
          </cell>
          <cell r="D134">
            <v>19669</v>
          </cell>
          <cell r="E134" t="str">
            <v>APALUTAMIDA 60MG</v>
          </cell>
          <cell r="F134" t="str">
            <v>CP</v>
          </cell>
          <cell r="G134">
            <v>0</v>
          </cell>
          <cell r="H134">
            <v>360</v>
          </cell>
          <cell r="I134">
            <v>0</v>
          </cell>
          <cell r="J134">
            <v>2</v>
          </cell>
          <cell r="K134">
            <v>96.18</v>
          </cell>
          <cell r="L134">
            <v>0</v>
          </cell>
        </row>
        <row r="135">
          <cell r="C135" t="str">
            <v>-</v>
          </cell>
          <cell r="D135" t="str">
            <v>-</v>
          </cell>
          <cell r="E135" t="str">
            <v xml:space="preserve">ASPARAGINASE-L 1000UI F/A                                                                 </v>
          </cell>
          <cell r="F135" t="str">
            <v>F/A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80.58</v>
          </cell>
          <cell r="L135">
            <v>0</v>
          </cell>
        </row>
        <row r="136">
          <cell r="C136" t="str">
            <v>-</v>
          </cell>
          <cell r="D136" t="str">
            <v>-</v>
          </cell>
          <cell r="E136" t="str">
            <v xml:space="preserve">ATAZANAVIR 150MG                                                                          </v>
          </cell>
          <cell r="F136" t="str">
            <v>CP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C137" t="str">
            <v>-</v>
          </cell>
          <cell r="D137" t="str">
            <v>-</v>
          </cell>
          <cell r="E137" t="str">
            <v xml:space="preserve">ATAZANAVIR 200MG                                                                          </v>
          </cell>
          <cell r="F137" t="str">
            <v>CP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4.8723089999999996</v>
          </cell>
          <cell r="L137">
            <v>0</v>
          </cell>
        </row>
        <row r="138">
          <cell r="C138" t="str">
            <v>-</v>
          </cell>
          <cell r="D138" t="str">
            <v>-</v>
          </cell>
          <cell r="E138" t="str">
            <v xml:space="preserve">ATAZANAVIR 300MG                                                                          </v>
          </cell>
          <cell r="F138" t="str">
            <v>CP</v>
          </cell>
          <cell r="G138">
            <v>0</v>
          </cell>
          <cell r="H138">
            <v>312</v>
          </cell>
          <cell r="I138">
            <v>270</v>
          </cell>
          <cell r="J138">
            <v>10</v>
          </cell>
          <cell r="K138">
            <v>9.11</v>
          </cell>
          <cell r="L138">
            <v>0</v>
          </cell>
        </row>
        <row r="139">
          <cell r="C139" t="str">
            <v>-</v>
          </cell>
          <cell r="D139" t="str">
            <v>-</v>
          </cell>
          <cell r="E139" t="str">
            <v xml:space="preserve">ATENOLOL 100MG                                                                            </v>
          </cell>
          <cell r="F139" t="str">
            <v>CP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0.03</v>
          </cell>
          <cell r="L139">
            <v>0</v>
          </cell>
        </row>
        <row r="140">
          <cell r="C140">
            <v>267517</v>
          </cell>
          <cell r="D140">
            <v>3106</v>
          </cell>
          <cell r="E140" t="str">
            <v xml:space="preserve">ATENOLOL 50MG                                                                             </v>
          </cell>
          <cell r="F140" t="str">
            <v>CP</v>
          </cell>
          <cell r="G140">
            <v>600</v>
          </cell>
          <cell r="H140">
            <v>626.25</v>
          </cell>
          <cell r="I140">
            <v>200</v>
          </cell>
          <cell r="J140">
            <v>8</v>
          </cell>
          <cell r="K140">
            <v>7.0000000000000007E-2</v>
          </cell>
          <cell r="L140">
            <v>7.0000000000000007E-2</v>
          </cell>
        </row>
        <row r="141">
          <cell r="C141">
            <v>449866</v>
          </cell>
          <cell r="D141">
            <v>9525</v>
          </cell>
          <cell r="E141" t="str">
            <v xml:space="preserve">ATEZOLIZUMABE 60 MG/ ML - 20 ML                                                           </v>
          </cell>
          <cell r="F141" t="str">
            <v>F/A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</row>
        <row r="142">
          <cell r="C142" t="str">
            <v>-</v>
          </cell>
          <cell r="D142" t="str">
            <v>-</v>
          </cell>
          <cell r="E142" t="str">
            <v xml:space="preserve">ATORVASTATINA 10MG CPM                                                                    </v>
          </cell>
          <cell r="F142" t="str">
            <v>CP</v>
          </cell>
          <cell r="G142">
            <v>0</v>
          </cell>
          <cell r="H142">
            <v>1534.2857142857142</v>
          </cell>
          <cell r="I142">
            <v>500</v>
          </cell>
          <cell r="J142">
            <v>7</v>
          </cell>
          <cell r="K142">
            <v>0</v>
          </cell>
          <cell r="L142">
            <v>0</v>
          </cell>
        </row>
        <row r="143">
          <cell r="C143">
            <v>268396</v>
          </cell>
          <cell r="D143">
            <v>3512</v>
          </cell>
          <cell r="E143" t="str">
            <v xml:space="preserve">ATRACURIO (BESILATO) 10MG/ML 2,5ML SOL INJET                                              </v>
          </cell>
          <cell r="F143" t="str">
            <v>AMP 2,5ML</v>
          </cell>
          <cell r="G143">
            <v>100</v>
          </cell>
          <cell r="H143">
            <v>0</v>
          </cell>
          <cell r="I143">
            <v>0</v>
          </cell>
          <cell r="J143">
            <v>0</v>
          </cell>
          <cell r="K143">
            <v>36.35</v>
          </cell>
          <cell r="L143">
            <v>0</v>
          </cell>
        </row>
        <row r="144">
          <cell r="C144">
            <v>268396</v>
          </cell>
          <cell r="D144" t="str">
            <v>-</v>
          </cell>
          <cell r="E144" t="str">
            <v xml:space="preserve">ATRACURIO (BESILATO) 10MG/ML 5ML SOL INJET                                              </v>
          </cell>
          <cell r="F144" t="str">
            <v>AMP 5ML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12</v>
          </cell>
          <cell r="L144">
            <v>0</v>
          </cell>
        </row>
        <row r="145">
          <cell r="C145">
            <v>268214</v>
          </cell>
          <cell r="D145">
            <v>355</v>
          </cell>
          <cell r="E145" t="str">
            <v xml:space="preserve">ATROPINA 0,25MG/ML SOL INJET                                                              </v>
          </cell>
          <cell r="F145" t="str">
            <v>AMP 1ML</v>
          </cell>
          <cell r="G145">
            <v>1200</v>
          </cell>
          <cell r="H145">
            <v>677.5</v>
          </cell>
          <cell r="I145">
            <v>633.33333333333337</v>
          </cell>
          <cell r="J145">
            <v>12</v>
          </cell>
          <cell r="K145">
            <v>0.78</v>
          </cell>
          <cell r="L145">
            <v>0.78</v>
          </cell>
        </row>
        <row r="146">
          <cell r="C146">
            <v>271050</v>
          </cell>
          <cell r="D146">
            <v>355</v>
          </cell>
          <cell r="E146" t="str">
            <v xml:space="preserve">ATROPINA 0,5% 5ML                                                                         </v>
          </cell>
          <cell r="F146" t="str">
            <v>FR 5ML</v>
          </cell>
          <cell r="G146">
            <v>5</v>
          </cell>
          <cell r="H146">
            <v>15.5</v>
          </cell>
          <cell r="I146">
            <v>0</v>
          </cell>
          <cell r="J146">
            <v>4</v>
          </cell>
          <cell r="K146">
            <v>12</v>
          </cell>
          <cell r="L146">
            <v>12</v>
          </cell>
        </row>
        <row r="147">
          <cell r="C147">
            <v>271051</v>
          </cell>
          <cell r="D147">
            <v>355</v>
          </cell>
          <cell r="E147" t="str">
            <v xml:space="preserve">ATROPINA 1% 5ML                                                                           </v>
          </cell>
          <cell r="F147" t="str">
            <v>FR 5ML</v>
          </cell>
          <cell r="G147">
            <v>25</v>
          </cell>
          <cell r="H147">
            <v>18.625</v>
          </cell>
          <cell r="I147">
            <v>16.666666666666668</v>
          </cell>
          <cell r="J147">
            <v>8</v>
          </cell>
          <cell r="K147">
            <v>13.5</v>
          </cell>
          <cell r="L147">
            <v>13.5</v>
          </cell>
        </row>
        <row r="148">
          <cell r="C148">
            <v>439259</v>
          </cell>
          <cell r="D148">
            <v>19480</v>
          </cell>
          <cell r="E148" t="str">
            <v>AXITINIBE 5 MG</v>
          </cell>
          <cell r="F148" t="str">
            <v>CP</v>
          </cell>
          <cell r="G148">
            <v>0</v>
          </cell>
          <cell r="H148">
            <v>60</v>
          </cell>
          <cell r="I148">
            <v>0</v>
          </cell>
          <cell r="J148">
            <v>5</v>
          </cell>
          <cell r="K148">
            <v>322.54000000000002</v>
          </cell>
          <cell r="L148">
            <v>315.59500000000003</v>
          </cell>
        </row>
        <row r="149">
          <cell r="C149">
            <v>383436</v>
          </cell>
          <cell r="D149">
            <v>15134</v>
          </cell>
          <cell r="E149" t="str">
            <v xml:space="preserve">AZACITIDIMA 100MG F/A                             </v>
          </cell>
          <cell r="F149" t="str">
            <v>F/A</v>
          </cell>
          <cell r="G149">
            <v>0</v>
          </cell>
          <cell r="H149">
            <v>9.1666666666666661</v>
          </cell>
          <cell r="I149">
            <v>5</v>
          </cell>
          <cell r="J149">
            <v>6</v>
          </cell>
          <cell r="K149">
            <v>234</v>
          </cell>
          <cell r="L149">
            <v>234</v>
          </cell>
        </row>
        <row r="150">
          <cell r="C150">
            <v>268083</v>
          </cell>
          <cell r="D150">
            <v>3163</v>
          </cell>
          <cell r="E150" t="str">
            <v xml:space="preserve">AZATIOPRINA 50MG                                                                          </v>
          </cell>
          <cell r="F150" t="str">
            <v>CP</v>
          </cell>
          <cell r="G150">
            <v>20</v>
          </cell>
          <cell r="H150">
            <v>233.33333333333334</v>
          </cell>
          <cell r="I150">
            <v>133.33333333333334</v>
          </cell>
          <cell r="J150">
            <v>6</v>
          </cell>
          <cell r="K150">
            <v>1.64</v>
          </cell>
          <cell r="L150">
            <v>1.64</v>
          </cell>
        </row>
        <row r="151">
          <cell r="C151">
            <v>267140</v>
          </cell>
          <cell r="D151">
            <v>3167</v>
          </cell>
          <cell r="E151" t="str">
            <v xml:space="preserve">AZITROMICINA (DIIDRATADA) 500MG                                                           </v>
          </cell>
          <cell r="F151" t="str">
            <v>CP</v>
          </cell>
          <cell r="G151">
            <v>240</v>
          </cell>
          <cell r="H151">
            <v>233</v>
          </cell>
          <cell r="I151">
            <v>166.66666666666666</v>
          </cell>
          <cell r="J151">
            <v>10</v>
          </cell>
          <cell r="K151">
            <v>0.84</v>
          </cell>
          <cell r="L151">
            <v>0.84</v>
          </cell>
        </row>
        <row r="152">
          <cell r="C152" t="str">
            <v>-</v>
          </cell>
          <cell r="D152" t="str">
            <v>-</v>
          </cell>
          <cell r="E152" t="str">
            <v xml:space="preserve">AZITROMICINA 500MG                                                                        </v>
          </cell>
          <cell r="F152" t="str">
            <v>CP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0.28999999999999998</v>
          </cell>
          <cell r="L152">
            <v>0</v>
          </cell>
        </row>
        <row r="153">
          <cell r="C153">
            <v>268952</v>
          </cell>
          <cell r="D153">
            <v>3167</v>
          </cell>
          <cell r="E153" t="str">
            <v xml:space="preserve">AZITROMICINA 500MG F/A                                                                    </v>
          </cell>
          <cell r="F153" t="str">
            <v>F/A</v>
          </cell>
          <cell r="G153">
            <v>20</v>
          </cell>
          <cell r="H153">
            <v>30</v>
          </cell>
          <cell r="I153">
            <v>10</v>
          </cell>
          <cell r="J153">
            <v>8</v>
          </cell>
          <cell r="K153">
            <v>12.8</v>
          </cell>
          <cell r="L153">
            <v>12.8</v>
          </cell>
        </row>
        <row r="154">
          <cell r="C154" t="str">
            <v>-</v>
          </cell>
          <cell r="D154" t="str">
            <v>-</v>
          </cell>
          <cell r="E154" t="str">
            <v xml:space="preserve">AZTREONAM 1G INJET                                                                        </v>
          </cell>
          <cell r="F154" t="str">
            <v>F/A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20.95</v>
          </cell>
          <cell r="L154">
            <v>0</v>
          </cell>
        </row>
        <row r="155">
          <cell r="C155">
            <v>397396</v>
          </cell>
          <cell r="D155">
            <v>8291</v>
          </cell>
          <cell r="E155" t="str">
            <v xml:space="preserve">AZUL BRILHANTE G 0,05% </v>
          </cell>
          <cell r="F155" t="str">
            <v>F/A</v>
          </cell>
          <cell r="G155">
            <v>0</v>
          </cell>
          <cell r="H155">
            <v>10</v>
          </cell>
          <cell r="I155">
            <v>0</v>
          </cell>
          <cell r="J155">
            <v>1</v>
          </cell>
          <cell r="K155">
            <v>54.74</v>
          </cell>
          <cell r="L155">
            <v>54.74</v>
          </cell>
        </row>
        <row r="156">
          <cell r="C156">
            <v>277529</v>
          </cell>
          <cell r="D156">
            <v>3182</v>
          </cell>
          <cell r="E156" t="str">
            <v xml:space="preserve">AZUL DE METILENO 1% (METILTIONINIO CLORETO 1%)                                                                       </v>
          </cell>
          <cell r="F156" t="str">
            <v>AMP 5ML</v>
          </cell>
          <cell r="G156">
            <v>120</v>
          </cell>
          <cell r="H156">
            <v>65.833333333333329</v>
          </cell>
          <cell r="I156">
            <v>31.666666666666668</v>
          </cell>
          <cell r="J156">
            <v>6</v>
          </cell>
          <cell r="K156">
            <v>9.61</v>
          </cell>
          <cell r="L156">
            <v>0</v>
          </cell>
        </row>
        <row r="157">
          <cell r="C157">
            <v>292408</v>
          </cell>
          <cell r="D157">
            <v>3190</v>
          </cell>
          <cell r="E157" t="str">
            <v xml:space="preserve">AZUL PATENTE 2,5% 2ML                                                                     </v>
          </cell>
          <cell r="F157" t="str">
            <v>AMP 2ML</v>
          </cell>
          <cell r="G157">
            <v>20</v>
          </cell>
          <cell r="H157">
            <v>21.666666666666668</v>
          </cell>
          <cell r="I157">
            <v>6.666666666666667</v>
          </cell>
          <cell r="J157">
            <v>6</v>
          </cell>
          <cell r="K157">
            <v>36</v>
          </cell>
          <cell r="L157">
            <v>36</v>
          </cell>
        </row>
        <row r="158">
          <cell r="C158">
            <v>327563</v>
          </cell>
          <cell r="D158">
            <v>18931</v>
          </cell>
          <cell r="E158" t="str">
            <v>AZUL TRIPAN 0,1% 1ML</v>
          </cell>
          <cell r="F158" t="str">
            <v>AMP 1ML</v>
          </cell>
          <cell r="G158">
            <v>10</v>
          </cell>
          <cell r="H158">
            <v>18.888888888888889</v>
          </cell>
          <cell r="I158">
            <v>16.666666666666668</v>
          </cell>
          <cell r="J158">
            <v>9</v>
          </cell>
          <cell r="K158">
            <v>17.73</v>
          </cell>
          <cell r="L158">
            <v>17.73</v>
          </cell>
        </row>
        <row r="159">
          <cell r="C159">
            <v>271746</v>
          </cell>
          <cell r="D159">
            <v>3195</v>
          </cell>
          <cell r="E159" t="str">
            <v xml:space="preserve">BACLOFENO 10MG                                                                            </v>
          </cell>
          <cell r="F159" t="str">
            <v>CP</v>
          </cell>
          <cell r="G159">
            <v>200</v>
          </cell>
          <cell r="H159">
            <v>133.33333333333334</v>
          </cell>
          <cell r="I159">
            <v>0</v>
          </cell>
          <cell r="J159">
            <v>6</v>
          </cell>
          <cell r="K159">
            <v>0.2</v>
          </cell>
          <cell r="L159">
            <v>0</v>
          </cell>
        </row>
        <row r="160">
          <cell r="C160">
            <v>272028</v>
          </cell>
          <cell r="D160">
            <v>16631</v>
          </cell>
          <cell r="E160" t="str">
            <v xml:space="preserve">BAMIFILINA 300MG                                                                          </v>
          </cell>
          <cell r="F160" t="str">
            <v>DRÁGEA</v>
          </cell>
          <cell r="G160">
            <v>40</v>
          </cell>
          <cell r="H160">
            <v>0</v>
          </cell>
          <cell r="I160">
            <v>0</v>
          </cell>
          <cell r="J160">
            <v>0</v>
          </cell>
          <cell r="K160">
            <v>1.46</v>
          </cell>
          <cell r="L160">
            <v>0</v>
          </cell>
        </row>
        <row r="161">
          <cell r="C161" t="str">
            <v>-</v>
          </cell>
          <cell r="D161" t="str">
            <v>-</v>
          </cell>
          <cell r="E161" t="str">
            <v>BARICITINIBE 4MG</v>
          </cell>
          <cell r="F161" t="str">
            <v>CP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</row>
        <row r="162">
          <cell r="C162" t="str">
            <v>-</v>
          </cell>
          <cell r="D162" t="str">
            <v>-</v>
          </cell>
          <cell r="E162" t="str">
            <v xml:space="preserve">BARIO SULFATO 1 MG/ML SUSP GELEIA 150ML                                                   </v>
          </cell>
          <cell r="F162" t="str">
            <v>FR 150ML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8.33</v>
          </cell>
          <cell r="L162">
            <v>0</v>
          </cell>
        </row>
        <row r="163">
          <cell r="C163" t="str">
            <v>-</v>
          </cell>
          <cell r="D163" t="str">
            <v>-</v>
          </cell>
          <cell r="E163" t="str">
            <v xml:space="preserve">BARIO SULFATO 1G/ML SUSP GELEIA 150ML 150G + 2,05G                                        </v>
          </cell>
          <cell r="F163" t="str">
            <v>FR 150ML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</row>
        <row r="164">
          <cell r="C164" t="str">
            <v>-</v>
          </cell>
          <cell r="D164" t="str">
            <v>-</v>
          </cell>
          <cell r="E164" t="str">
            <v>BASILIXIMABE 20MG</v>
          </cell>
          <cell r="F164" t="str">
            <v>F/A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</row>
        <row r="165">
          <cell r="C165" t="str">
            <v>-</v>
          </cell>
          <cell r="D165" t="str">
            <v>-</v>
          </cell>
          <cell r="E165" t="str">
            <v xml:space="preserve">BECLOMETASONA DIPROPIONATO AEROSOL 250MCG 200 DOSES                                       </v>
          </cell>
          <cell r="F165" t="str">
            <v>FR 200 DOSES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16.89</v>
          </cell>
          <cell r="L165">
            <v>0</v>
          </cell>
        </row>
        <row r="166">
          <cell r="C166" t="str">
            <v>-</v>
          </cell>
          <cell r="D166" t="str">
            <v>-</v>
          </cell>
          <cell r="E166" t="str">
            <v xml:space="preserve">BENZOATO DE BENZILA EMULSAO 25% 60A 100ML                                                 </v>
          </cell>
          <cell r="F166" t="str">
            <v>FR 100ML</v>
          </cell>
          <cell r="G166">
            <v>5</v>
          </cell>
          <cell r="H166">
            <v>0</v>
          </cell>
          <cell r="I166">
            <v>0</v>
          </cell>
          <cell r="J166">
            <v>0</v>
          </cell>
          <cell r="K166">
            <v>4.37</v>
          </cell>
          <cell r="L166">
            <v>0</v>
          </cell>
        </row>
        <row r="167">
          <cell r="C167" t="str">
            <v>-</v>
          </cell>
          <cell r="D167" t="str">
            <v>-</v>
          </cell>
          <cell r="E167" t="str">
            <v xml:space="preserve">BENZOATO DE SODIO 100 MG/ML SOL ORAL 250 ML                                               </v>
          </cell>
          <cell r="F167" t="str">
            <v>FR 250ML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19.5</v>
          </cell>
          <cell r="L167">
            <v>0</v>
          </cell>
        </row>
        <row r="168">
          <cell r="C168">
            <v>311390</v>
          </cell>
          <cell r="D168">
            <v>18741</v>
          </cell>
          <cell r="E168" t="str">
            <v xml:space="preserve">BEVACIZUMABE 100MG                                                                        </v>
          </cell>
          <cell r="F168" t="str">
            <v>FR 4ML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1397.76</v>
          </cell>
          <cell r="L168">
            <v>0</v>
          </cell>
        </row>
        <row r="169">
          <cell r="C169" t="str">
            <v>-</v>
          </cell>
          <cell r="D169" t="str">
            <v>-</v>
          </cell>
          <cell r="E169" t="str">
            <v xml:space="preserve">BEVACIZUMABE 25MG/ML - 4ML FR                          </v>
          </cell>
          <cell r="F169" t="str">
            <v>FR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</row>
        <row r="170">
          <cell r="C170">
            <v>311390</v>
          </cell>
          <cell r="D170">
            <v>18741</v>
          </cell>
          <cell r="E170" t="str">
            <v xml:space="preserve">BEVACIZUMABE 400 MG - F/A.                                                                </v>
          </cell>
          <cell r="F170" t="str">
            <v>FR 16ML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5001.87</v>
          </cell>
          <cell r="L170">
            <v>0</v>
          </cell>
        </row>
        <row r="171">
          <cell r="C171">
            <v>271761</v>
          </cell>
          <cell r="D171">
            <v>3519</v>
          </cell>
          <cell r="E171" t="str">
            <v xml:space="preserve">BICALUTAMIDA 50MG                                                                         </v>
          </cell>
          <cell r="F171" t="str">
            <v>CP</v>
          </cell>
          <cell r="G171">
            <v>560</v>
          </cell>
          <cell r="H171">
            <v>250</v>
          </cell>
          <cell r="I171">
            <v>200</v>
          </cell>
          <cell r="J171">
            <v>6</v>
          </cell>
          <cell r="K171">
            <v>0.7</v>
          </cell>
          <cell r="L171">
            <v>0.7</v>
          </cell>
        </row>
        <row r="172">
          <cell r="C172">
            <v>268222</v>
          </cell>
          <cell r="D172">
            <v>1249</v>
          </cell>
          <cell r="E172" t="str">
            <v xml:space="preserve">BICARBONATO DE SODIO 8,40% 10ML SOL INJET                                                 </v>
          </cell>
          <cell r="F172" t="str">
            <v>AMP 10ML</v>
          </cell>
          <cell r="G172">
            <v>400</v>
          </cell>
          <cell r="H172">
            <v>612.5</v>
          </cell>
          <cell r="I172">
            <v>866.66666666666663</v>
          </cell>
          <cell r="J172">
            <v>12</v>
          </cell>
          <cell r="K172">
            <v>0.83</v>
          </cell>
          <cell r="L172">
            <v>0.83</v>
          </cell>
        </row>
        <row r="173">
          <cell r="C173">
            <v>268222</v>
          </cell>
          <cell r="D173">
            <v>1249</v>
          </cell>
          <cell r="E173" t="str">
            <v xml:space="preserve">BICARBONATO DE SÓDIO 8,40% 250ML SOL INJET                                                </v>
          </cell>
          <cell r="F173" t="str">
            <v>FR 250ML</v>
          </cell>
          <cell r="G173">
            <v>53</v>
          </cell>
          <cell r="H173">
            <v>43.75</v>
          </cell>
          <cell r="I173">
            <v>53</v>
          </cell>
          <cell r="J173">
            <v>12</v>
          </cell>
          <cell r="K173">
            <v>18.899999999999999</v>
          </cell>
          <cell r="L173">
            <v>18.899999999999999</v>
          </cell>
        </row>
        <row r="174">
          <cell r="C174">
            <v>270140</v>
          </cell>
          <cell r="D174">
            <v>3567</v>
          </cell>
          <cell r="E174" t="str">
            <v xml:space="preserve">BIPERIDENO 2MG                                                                            </v>
          </cell>
          <cell r="F174" t="str">
            <v>CP</v>
          </cell>
          <cell r="G174">
            <v>220</v>
          </cell>
          <cell r="H174">
            <v>0</v>
          </cell>
          <cell r="I174">
            <v>0</v>
          </cell>
          <cell r="J174">
            <v>0</v>
          </cell>
          <cell r="K174">
            <v>0.19</v>
          </cell>
          <cell r="L174">
            <v>0</v>
          </cell>
        </row>
        <row r="175">
          <cell r="C175">
            <v>269603</v>
          </cell>
          <cell r="D175">
            <v>3570</v>
          </cell>
          <cell r="E175" t="str">
            <v xml:space="preserve">BISACODIL 5MG                                                                             </v>
          </cell>
          <cell r="F175" t="str">
            <v>CP</v>
          </cell>
          <cell r="G175">
            <v>600</v>
          </cell>
          <cell r="H175">
            <v>776.66666666666663</v>
          </cell>
          <cell r="I175">
            <v>826.66666666666663</v>
          </cell>
          <cell r="J175">
            <v>12</v>
          </cell>
          <cell r="K175">
            <v>0.27</v>
          </cell>
          <cell r="L175">
            <v>0</v>
          </cell>
        </row>
        <row r="176">
          <cell r="C176">
            <v>398707</v>
          </cell>
          <cell r="D176">
            <v>3591</v>
          </cell>
          <cell r="E176" t="str">
            <v xml:space="preserve">BLEOMICINA SULFATO 15UI                                                                   </v>
          </cell>
          <cell r="F176" t="str">
            <v>F/A</v>
          </cell>
          <cell r="G176">
            <v>16</v>
          </cell>
          <cell r="H176">
            <v>10</v>
          </cell>
          <cell r="I176">
            <v>3.3333333333333335</v>
          </cell>
          <cell r="J176">
            <v>1</v>
          </cell>
          <cell r="K176">
            <v>244</v>
          </cell>
          <cell r="L176">
            <v>279.97555499999999</v>
          </cell>
        </row>
        <row r="177">
          <cell r="C177">
            <v>441571</v>
          </cell>
          <cell r="D177">
            <v>0</v>
          </cell>
          <cell r="E177" t="str">
            <v>BLINATUMOMABE 38,5MCG</v>
          </cell>
          <cell r="F177" t="str">
            <v>F/A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 t="e">
            <v>#N/A</v>
          </cell>
          <cell r="L177" t="e">
            <v>#N/A</v>
          </cell>
        </row>
        <row r="178">
          <cell r="C178">
            <v>280201</v>
          </cell>
          <cell r="D178">
            <v>18094</v>
          </cell>
          <cell r="E178" t="str">
            <v xml:space="preserve">BORTEZOMIBE 3,5MG                                                                         </v>
          </cell>
          <cell r="F178" t="str">
            <v>F/A</v>
          </cell>
          <cell r="G178">
            <v>20</v>
          </cell>
          <cell r="H178">
            <v>20.818181818181817</v>
          </cell>
          <cell r="I178">
            <v>31</v>
          </cell>
          <cell r="J178">
            <v>11</v>
          </cell>
          <cell r="K178">
            <v>25.44</v>
          </cell>
          <cell r="L178">
            <v>25.44</v>
          </cell>
        </row>
        <row r="179">
          <cell r="C179" t="str">
            <v>-</v>
          </cell>
          <cell r="D179" t="str">
            <v>-</v>
          </cell>
          <cell r="E179" t="str">
            <v xml:space="preserve">BOSENTANA 62,5MG </v>
          </cell>
          <cell r="F179" t="str">
            <v>UNIDADE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8.83</v>
          </cell>
          <cell r="L179">
            <v>0</v>
          </cell>
        </row>
        <row r="180">
          <cell r="C180">
            <v>412830</v>
          </cell>
          <cell r="D180">
            <v>12212</v>
          </cell>
          <cell r="E180" t="str">
            <v>BRENTUXIMABE VEDOTINA 50MG</v>
          </cell>
          <cell r="F180" t="str">
            <v>F/A</v>
          </cell>
          <cell r="G180">
            <v>0</v>
          </cell>
          <cell r="H180">
            <v>3.5</v>
          </cell>
          <cell r="I180">
            <v>5</v>
          </cell>
          <cell r="J180">
            <v>10</v>
          </cell>
          <cell r="K180">
            <v>14830.7</v>
          </cell>
          <cell r="L180">
            <v>14830.7</v>
          </cell>
        </row>
        <row r="181">
          <cell r="C181" t="str">
            <v>-</v>
          </cell>
          <cell r="D181" t="str">
            <v>-</v>
          </cell>
          <cell r="E181" t="str">
            <v xml:space="preserve">BRIMONIDINA + TIMOLOL 0,2% + 0,5% SOL OFTALMICA 5ML -FRASCO                               </v>
          </cell>
          <cell r="F181" t="str">
            <v>FR 5ML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41.17</v>
          </cell>
          <cell r="L181">
            <v>0</v>
          </cell>
        </row>
        <row r="182">
          <cell r="C182">
            <v>268352</v>
          </cell>
          <cell r="D182" t="str">
            <v>-</v>
          </cell>
          <cell r="E182" t="str">
            <v xml:space="preserve">BRIMONIDINA TARTARATO 0,2% 10ML SOL OFT                                                   </v>
          </cell>
          <cell r="F182" t="str">
            <v>FR 10ML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24.8</v>
          </cell>
          <cell r="L182">
            <v>0</v>
          </cell>
        </row>
        <row r="183">
          <cell r="C183">
            <v>268352</v>
          </cell>
          <cell r="D183">
            <v>12553</v>
          </cell>
          <cell r="E183" t="str">
            <v xml:space="preserve">BRIMONIDINA TARTARATO COLIRIO -DOSAGEM 2MG/ML -FRASCO 5ML                                 </v>
          </cell>
          <cell r="F183" t="str">
            <v>FR 10ML</v>
          </cell>
          <cell r="G183">
            <v>302</v>
          </cell>
          <cell r="H183">
            <v>10</v>
          </cell>
          <cell r="I183">
            <v>0</v>
          </cell>
          <cell r="J183">
            <v>1</v>
          </cell>
          <cell r="K183">
            <v>7.67</v>
          </cell>
          <cell r="L183">
            <v>0</v>
          </cell>
        </row>
        <row r="184">
          <cell r="C184" t="str">
            <v>-</v>
          </cell>
          <cell r="D184" t="str">
            <v>-</v>
          </cell>
          <cell r="E184" t="str">
            <v xml:space="preserve">BROMETO DE IPRATROPIO 20MCG/DOSE FRASCO 15ML                                              </v>
          </cell>
          <cell r="F184" t="str">
            <v>FR 15ML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0.5</v>
          </cell>
          <cell r="L184">
            <v>0</v>
          </cell>
        </row>
        <row r="185">
          <cell r="C185">
            <v>269954</v>
          </cell>
          <cell r="D185">
            <v>3929</v>
          </cell>
          <cell r="E185" t="str">
            <v xml:space="preserve">BROMOPRIDA 10MG                                                                           </v>
          </cell>
          <cell r="F185" t="str">
            <v>CP</v>
          </cell>
          <cell r="G185">
            <v>14000</v>
          </cell>
          <cell r="H185">
            <v>4016.6666666666665</v>
          </cell>
          <cell r="I185">
            <v>4080</v>
          </cell>
          <cell r="J185">
            <v>12</v>
          </cell>
          <cell r="K185">
            <v>0.1139</v>
          </cell>
          <cell r="L185">
            <v>0.1139</v>
          </cell>
        </row>
        <row r="186">
          <cell r="C186">
            <v>269956</v>
          </cell>
          <cell r="D186">
            <v>3929</v>
          </cell>
          <cell r="E186" t="str">
            <v xml:space="preserve">BROMOPRIDA 4MG/ML 10 A 20ML SOL ORAL                                                      </v>
          </cell>
          <cell r="F186" t="str">
            <v>FR 20ML</v>
          </cell>
          <cell r="G186">
            <v>80</v>
          </cell>
          <cell r="H186">
            <v>53.5</v>
          </cell>
          <cell r="I186">
            <v>46.666666666666664</v>
          </cell>
          <cell r="J186">
            <v>12</v>
          </cell>
          <cell r="K186">
            <v>2.0699999999999998</v>
          </cell>
          <cell r="L186">
            <v>2.0699999999999998</v>
          </cell>
        </row>
        <row r="187">
          <cell r="C187">
            <v>269958</v>
          </cell>
          <cell r="D187">
            <v>3929</v>
          </cell>
          <cell r="E187" t="str">
            <v xml:space="preserve">BROMOPRIDA 5MG/ML 2ML SOL INJET                                                           </v>
          </cell>
          <cell r="F187" t="str">
            <v>AMP 2ML</v>
          </cell>
          <cell r="G187">
            <v>2400</v>
          </cell>
          <cell r="H187">
            <v>2040.5454545454545</v>
          </cell>
          <cell r="I187">
            <v>1866.6666666666667</v>
          </cell>
          <cell r="J187">
            <v>11</v>
          </cell>
          <cell r="K187">
            <v>1.17</v>
          </cell>
          <cell r="L187">
            <v>1.1668419999999999</v>
          </cell>
        </row>
        <row r="188">
          <cell r="C188" t="str">
            <v>-</v>
          </cell>
          <cell r="D188" t="str">
            <v>-</v>
          </cell>
          <cell r="E188" t="str">
            <v xml:space="preserve">BUDESONIDA 3MG - CAPSULA- FRASCO COM 45 CAPSULAS                                          </v>
          </cell>
          <cell r="F188" t="str">
            <v>CP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172.33</v>
          </cell>
          <cell r="L188">
            <v>0</v>
          </cell>
        </row>
        <row r="189">
          <cell r="C189" t="str">
            <v>-</v>
          </cell>
          <cell r="D189" t="str">
            <v>-</v>
          </cell>
          <cell r="E189" t="str">
            <v xml:space="preserve">BUDESONIDA AEROSOL BUCAL 200MCG 100 DOSES                                                 </v>
          </cell>
          <cell r="F189" t="str">
            <v>FR 100 DOSES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33.049999999999997</v>
          </cell>
          <cell r="L189">
            <v>0</v>
          </cell>
        </row>
        <row r="190">
          <cell r="C190" t="str">
            <v>-</v>
          </cell>
          <cell r="D190" t="str">
            <v>-</v>
          </cell>
          <cell r="E190" t="str">
            <v xml:space="preserve">BUDESONIDA AEROSOL BUCAL 50MCG 100 DOSES                                                  </v>
          </cell>
          <cell r="F190" t="str">
            <v>FR 100 DOSES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19.91</v>
          </cell>
          <cell r="L190">
            <v>0</v>
          </cell>
        </row>
        <row r="191">
          <cell r="C191">
            <v>266706</v>
          </cell>
          <cell r="D191">
            <v>3946</v>
          </cell>
          <cell r="E191" t="str">
            <v xml:space="preserve">BUDESONIDA SPRAY NASAL 32MCG/DOSE                                                         </v>
          </cell>
          <cell r="F191" t="str">
            <v>FR 120 DOSES</v>
          </cell>
          <cell r="G191">
            <v>1640</v>
          </cell>
          <cell r="H191">
            <v>0</v>
          </cell>
          <cell r="I191">
            <v>0</v>
          </cell>
          <cell r="J191">
            <v>0</v>
          </cell>
          <cell r="K191">
            <v>13</v>
          </cell>
          <cell r="L191">
            <v>0</v>
          </cell>
        </row>
        <row r="192">
          <cell r="C192">
            <v>273893</v>
          </cell>
          <cell r="D192">
            <v>3946</v>
          </cell>
          <cell r="E192" t="str">
            <v xml:space="preserve">BUDESONIDA SUSPENSAO P/NEBULIZACAO 0,25 MG/ML 2ML FLACONETE                               </v>
          </cell>
          <cell r="F192" t="str">
            <v>FR 2ML</v>
          </cell>
          <cell r="G192">
            <v>200</v>
          </cell>
          <cell r="H192">
            <v>114.28571428571429</v>
          </cell>
          <cell r="I192">
            <v>106.66666666666667</v>
          </cell>
          <cell r="J192">
            <v>7</v>
          </cell>
          <cell r="K192">
            <v>7.47</v>
          </cell>
          <cell r="L192">
            <v>7.47</v>
          </cell>
        </row>
        <row r="193">
          <cell r="C193">
            <v>270096</v>
          </cell>
          <cell r="D193">
            <v>5144</v>
          </cell>
          <cell r="E193" t="str">
            <v xml:space="preserve">BUPIVACAINA C/EPINEFRINA 0,50% 20ML SOL INJET                                             </v>
          </cell>
          <cell r="F193" t="str">
            <v>FR 20ML</v>
          </cell>
          <cell r="G193">
            <v>5</v>
          </cell>
          <cell r="H193">
            <v>15</v>
          </cell>
          <cell r="I193">
            <v>0</v>
          </cell>
          <cell r="J193">
            <v>2</v>
          </cell>
          <cell r="K193">
            <v>18.899999999999999</v>
          </cell>
          <cell r="L193">
            <v>18.899999999999999</v>
          </cell>
        </row>
        <row r="194">
          <cell r="C194" t="str">
            <v>-</v>
          </cell>
          <cell r="D194" t="str">
            <v>-</v>
          </cell>
          <cell r="E194" t="str">
            <v xml:space="preserve">BUPIVACAINA C/VASODILATADOR 0,5% 1,8ML                                                    </v>
          </cell>
          <cell r="F194" t="str">
            <v>TUBETE 1,8ML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1.3</v>
          </cell>
          <cell r="L194">
            <v>0</v>
          </cell>
        </row>
        <row r="195">
          <cell r="C195">
            <v>270095</v>
          </cell>
          <cell r="D195">
            <v>5144</v>
          </cell>
          <cell r="E195" t="str">
            <v xml:space="preserve">BUPIVACAINA CLORIDRATO + GLICOSE 0,5% + 8% 4ML                                            </v>
          </cell>
          <cell r="F195" t="str">
            <v>AMP 4ML</v>
          </cell>
          <cell r="G195">
            <v>80</v>
          </cell>
          <cell r="H195">
            <v>77.272727272727266</v>
          </cell>
          <cell r="I195">
            <v>66.666666666666671</v>
          </cell>
          <cell r="J195">
            <v>11</v>
          </cell>
          <cell r="K195">
            <v>2.76</v>
          </cell>
          <cell r="L195">
            <v>2.7928570000000001</v>
          </cell>
        </row>
        <row r="196">
          <cell r="C196">
            <v>269574</v>
          </cell>
          <cell r="D196">
            <v>5144</v>
          </cell>
          <cell r="E196" t="str">
            <v xml:space="preserve">BUPIVACAINA CLORIDRATO S/VASOC 0,50% 20ML                                                 </v>
          </cell>
          <cell r="F196" t="str">
            <v>FR 20ML</v>
          </cell>
          <cell r="G196">
            <v>30</v>
          </cell>
          <cell r="H196">
            <v>25</v>
          </cell>
          <cell r="I196">
            <v>8.3333333333333339</v>
          </cell>
          <cell r="J196">
            <v>4</v>
          </cell>
          <cell r="K196">
            <v>4.5599999999999996</v>
          </cell>
          <cell r="L196">
            <v>4.5599999999999996</v>
          </cell>
        </row>
        <row r="197">
          <cell r="C197">
            <v>269575</v>
          </cell>
          <cell r="D197">
            <v>5144</v>
          </cell>
          <cell r="E197" t="str">
            <v xml:space="preserve">BUPIVACAINA CLORIDRATO S/VASOCONSTRITOR 0,75% 20ML                                        </v>
          </cell>
          <cell r="F197" t="str">
            <v>FR 20ML</v>
          </cell>
          <cell r="G197">
            <v>20</v>
          </cell>
          <cell r="H197">
            <v>20</v>
          </cell>
          <cell r="I197">
            <v>10</v>
          </cell>
          <cell r="J197">
            <v>3</v>
          </cell>
          <cell r="K197">
            <v>26.6</v>
          </cell>
          <cell r="L197">
            <v>26.6</v>
          </cell>
        </row>
        <row r="198">
          <cell r="C198">
            <v>269572</v>
          </cell>
          <cell r="D198">
            <v>5144</v>
          </cell>
          <cell r="E198" t="str">
            <v xml:space="preserve">BUPIVACAINA ISOBARICA 0,50% 4ML SOL INJET                                                 </v>
          </cell>
          <cell r="F198" t="str">
            <v>AMP 4ML</v>
          </cell>
          <cell r="G198">
            <v>240</v>
          </cell>
          <cell r="H198">
            <v>50</v>
          </cell>
          <cell r="I198">
            <v>13.333333333333334</v>
          </cell>
          <cell r="J198">
            <v>4</v>
          </cell>
          <cell r="K198">
            <v>10.199999999999999</v>
          </cell>
          <cell r="L198">
            <v>10.199999999999999</v>
          </cell>
        </row>
        <row r="199">
          <cell r="C199" t="str">
            <v>-</v>
          </cell>
          <cell r="D199" t="str">
            <v>-</v>
          </cell>
          <cell r="E199" t="str">
            <v xml:space="preserve">BUPRENORFINA 10 MG ADESIVO TRANSDÉRMICO           </v>
          </cell>
          <cell r="F199" t="str">
            <v>UNIDADE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C200" t="str">
            <v>-</v>
          </cell>
          <cell r="D200" t="str">
            <v>-</v>
          </cell>
          <cell r="E200" t="str">
            <v xml:space="preserve">BUPRENORFINA 5MG ADESIVO TRANSDÉRMICO             </v>
          </cell>
          <cell r="F200" t="str">
            <v>UNIDADE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</row>
        <row r="201">
          <cell r="C201" t="str">
            <v>-</v>
          </cell>
          <cell r="D201" t="str">
            <v>-</v>
          </cell>
          <cell r="E201" t="str">
            <v xml:space="preserve">BUSSULFANO 2 MG                                                                           </v>
          </cell>
          <cell r="F201" t="str">
            <v>CP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0.7</v>
          </cell>
          <cell r="L201">
            <v>0</v>
          </cell>
        </row>
        <row r="202">
          <cell r="C202">
            <v>301510</v>
          </cell>
          <cell r="D202">
            <v>4186</v>
          </cell>
          <cell r="E202" t="str">
            <v xml:space="preserve">CAL SODADA 4,30KG               BALDE                                                          </v>
          </cell>
          <cell r="F202" t="str">
            <v>BALDE 4,3KG</v>
          </cell>
          <cell r="G202">
            <v>8</v>
          </cell>
          <cell r="H202">
            <v>4</v>
          </cell>
          <cell r="I202">
            <v>0</v>
          </cell>
          <cell r="J202">
            <v>1</v>
          </cell>
          <cell r="K202">
            <v>165</v>
          </cell>
          <cell r="L202">
            <v>0</v>
          </cell>
        </row>
        <row r="203">
          <cell r="C203">
            <v>301510</v>
          </cell>
          <cell r="D203">
            <v>4186</v>
          </cell>
          <cell r="E203" t="str">
            <v xml:space="preserve">CAL SODADA 4,50KG                    BALDE                                                     </v>
          </cell>
          <cell r="F203" t="str">
            <v>BALDE 4,5KG</v>
          </cell>
          <cell r="G203">
            <v>8</v>
          </cell>
          <cell r="H203">
            <v>6.7272727272727275</v>
          </cell>
          <cell r="I203">
            <v>8</v>
          </cell>
          <cell r="J203">
            <v>11</v>
          </cell>
          <cell r="K203">
            <v>193</v>
          </cell>
          <cell r="L203">
            <v>193</v>
          </cell>
        </row>
        <row r="204">
          <cell r="C204" t="str">
            <v>-</v>
          </cell>
          <cell r="D204" t="str">
            <v>-</v>
          </cell>
          <cell r="E204" t="str">
            <v xml:space="preserve">CALCITONINA SINTETICA COMPOSICAO DE SALMAO CONCENTRACAO 100UI - AMPOLA DE 1ML             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33.066000000000003</v>
          </cell>
          <cell r="L204">
            <v>0</v>
          </cell>
        </row>
        <row r="205">
          <cell r="C205">
            <v>271101</v>
          </cell>
          <cell r="D205">
            <v>4216</v>
          </cell>
          <cell r="E205" t="str">
            <v xml:space="preserve">CALCITRIOL 0,25 MG                                                                        </v>
          </cell>
          <cell r="F205" t="str">
            <v>CP</v>
          </cell>
          <cell r="G205">
            <v>100</v>
          </cell>
          <cell r="H205">
            <v>55</v>
          </cell>
          <cell r="I205">
            <v>40</v>
          </cell>
          <cell r="J205">
            <v>6</v>
          </cell>
          <cell r="K205">
            <v>1.25</v>
          </cell>
          <cell r="L205">
            <v>1.25</v>
          </cell>
        </row>
        <row r="206">
          <cell r="C206" t="str">
            <v>-</v>
          </cell>
          <cell r="D206" t="str">
            <v>-</v>
          </cell>
          <cell r="E206" t="str">
            <v xml:space="preserve">CAPECITABINA 150 MG                                                                       </v>
          </cell>
          <cell r="F206" t="str">
            <v>CP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</row>
        <row r="207">
          <cell r="C207">
            <v>268403</v>
          </cell>
          <cell r="D207">
            <v>4488</v>
          </cell>
          <cell r="E207" t="str">
            <v xml:space="preserve">CAPECITABINA 500 MG                                                                       </v>
          </cell>
          <cell r="F207" t="str">
            <v>CP</v>
          </cell>
          <cell r="G207">
            <v>3000</v>
          </cell>
          <cell r="H207">
            <v>5720</v>
          </cell>
          <cell r="I207">
            <v>6040</v>
          </cell>
          <cell r="J207">
            <v>12</v>
          </cell>
          <cell r="K207">
            <v>1.73</v>
          </cell>
          <cell r="L207">
            <v>1.6017300000000001</v>
          </cell>
        </row>
        <row r="208">
          <cell r="C208">
            <v>267614</v>
          </cell>
          <cell r="D208">
            <v>4505</v>
          </cell>
          <cell r="E208" t="str">
            <v xml:space="preserve">CAPTOPRIL 12,5MG                                                                          </v>
          </cell>
          <cell r="F208" t="str">
            <v>CP</v>
          </cell>
          <cell r="G208">
            <v>200</v>
          </cell>
          <cell r="H208">
            <v>0</v>
          </cell>
          <cell r="I208">
            <v>0</v>
          </cell>
          <cell r="J208">
            <v>0</v>
          </cell>
          <cell r="K208">
            <v>0.2</v>
          </cell>
          <cell r="L208">
            <v>0</v>
          </cell>
        </row>
        <row r="209">
          <cell r="C209">
            <v>267613</v>
          </cell>
          <cell r="D209">
            <v>4505</v>
          </cell>
          <cell r="E209" t="str">
            <v xml:space="preserve">CAPTOPRIL 25MG                                                                            </v>
          </cell>
          <cell r="F209" t="str">
            <v>CP</v>
          </cell>
          <cell r="G209">
            <v>800</v>
          </cell>
          <cell r="H209">
            <v>614.28571428571433</v>
          </cell>
          <cell r="I209">
            <v>333.33333333333331</v>
          </cell>
          <cell r="J209">
            <v>7</v>
          </cell>
          <cell r="K209">
            <v>0.03</v>
          </cell>
          <cell r="L209">
            <v>0.03</v>
          </cell>
        </row>
        <row r="210">
          <cell r="C210">
            <v>267615</v>
          </cell>
          <cell r="D210">
            <v>4505</v>
          </cell>
          <cell r="E210" t="str">
            <v xml:space="preserve">CAPTOPRIL 50MG                                                                            </v>
          </cell>
          <cell r="F210" t="str">
            <v>CP</v>
          </cell>
          <cell r="G210">
            <v>200</v>
          </cell>
          <cell r="H210">
            <v>0</v>
          </cell>
          <cell r="I210">
            <v>0</v>
          </cell>
          <cell r="J210">
            <v>0</v>
          </cell>
          <cell r="K210">
            <v>0.08</v>
          </cell>
          <cell r="L210">
            <v>0</v>
          </cell>
        </row>
        <row r="211">
          <cell r="C211">
            <v>282220</v>
          </cell>
          <cell r="D211" t="str">
            <v>-</v>
          </cell>
          <cell r="E211" t="str">
            <v xml:space="preserve">CARBACOL 0,1MG/ML 1,5ML SOL OFT INJET                                                     </v>
          </cell>
          <cell r="F211" t="str">
            <v>AMP 1,5ML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9.4600000000000009</v>
          </cell>
          <cell r="L211">
            <v>0</v>
          </cell>
        </row>
        <row r="212">
          <cell r="C212">
            <v>282220</v>
          </cell>
          <cell r="D212">
            <v>4508</v>
          </cell>
          <cell r="E212" t="str">
            <v xml:space="preserve">CARBACOL 0,1MG/ML 2ML F/A SOL INJET INTRAOCULAR                                           </v>
          </cell>
          <cell r="F212" t="str">
            <v>AMP 2ML</v>
          </cell>
          <cell r="G212">
            <v>20</v>
          </cell>
          <cell r="H212">
            <v>23</v>
          </cell>
          <cell r="I212">
            <v>20</v>
          </cell>
          <cell r="J212">
            <v>8</v>
          </cell>
          <cell r="K212">
            <v>37</v>
          </cell>
          <cell r="L212">
            <v>37</v>
          </cell>
        </row>
        <row r="213">
          <cell r="C213">
            <v>272454</v>
          </cell>
          <cell r="D213">
            <v>4509</v>
          </cell>
          <cell r="E213" t="str">
            <v xml:space="preserve">CARBAMAZEPINA 100MG/5ML 100ML SOL ORAL                                                    </v>
          </cell>
          <cell r="F213" t="str">
            <v>FR 100ML</v>
          </cell>
          <cell r="G213">
            <v>84</v>
          </cell>
          <cell r="H213">
            <v>77.099999999999994</v>
          </cell>
          <cell r="I213">
            <v>33.333333333333336</v>
          </cell>
          <cell r="J213">
            <v>10</v>
          </cell>
          <cell r="K213">
            <v>9.23</v>
          </cell>
          <cell r="L213">
            <v>9.23</v>
          </cell>
        </row>
        <row r="214">
          <cell r="C214">
            <v>267618</v>
          </cell>
          <cell r="D214">
            <v>4509</v>
          </cell>
          <cell r="E214" t="str">
            <v xml:space="preserve">CARBAMAZEPINA 200MG                                                                       </v>
          </cell>
          <cell r="F214" t="str">
            <v>CP</v>
          </cell>
          <cell r="G214">
            <v>10200</v>
          </cell>
          <cell r="H214">
            <v>4937.5</v>
          </cell>
          <cell r="I214">
            <v>666.66666666666663</v>
          </cell>
          <cell r="J214">
            <v>8</v>
          </cell>
          <cell r="K214">
            <v>0.161</v>
          </cell>
          <cell r="L214">
            <v>0.161</v>
          </cell>
        </row>
        <row r="215">
          <cell r="C215" t="str">
            <v>-</v>
          </cell>
          <cell r="D215" t="str">
            <v>-</v>
          </cell>
          <cell r="E215" t="str">
            <v xml:space="preserve">CARBIDOPA + LEVODOPA 25MG + 250MG                                                         </v>
          </cell>
          <cell r="F215" t="str">
            <v>CP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</row>
        <row r="216">
          <cell r="C216">
            <v>268225</v>
          </cell>
          <cell r="D216">
            <v>15870</v>
          </cell>
          <cell r="E216" t="str">
            <v xml:space="preserve">CARBONATO CALCIO 500MG                                                                    </v>
          </cell>
          <cell r="F216" t="str">
            <v>CP</v>
          </cell>
          <cell r="G216">
            <v>400</v>
          </cell>
          <cell r="H216">
            <v>265</v>
          </cell>
          <cell r="I216">
            <v>160</v>
          </cell>
          <cell r="J216">
            <v>6</v>
          </cell>
          <cell r="K216">
            <v>0.08</v>
          </cell>
          <cell r="L216">
            <v>0</v>
          </cell>
        </row>
        <row r="217">
          <cell r="C217" t="str">
            <v>-</v>
          </cell>
          <cell r="D217" t="str">
            <v>-</v>
          </cell>
          <cell r="E217" t="str">
            <v xml:space="preserve">CARBONATO DE CÁLCIO 500MG + VITAMINA D3 CONCENTRACAO 1250MG EQUIVALENTE A 500MG DE CALCIO </v>
          </cell>
          <cell r="F217" t="str">
            <v>CP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0.37</v>
          </cell>
          <cell r="L217">
            <v>0</v>
          </cell>
        </row>
        <row r="218">
          <cell r="C218">
            <v>327766</v>
          </cell>
          <cell r="D218">
            <v>15870</v>
          </cell>
          <cell r="E218" t="str">
            <v>CARBONATO DE CALCIO 600MG + VITAMINA D3</v>
          </cell>
          <cell r="F218" t="str">
            <v>CP</v>
          </cell>
          <cell r="G218">
            <v>1100</v>
          </cell>
          <cell r="H218">
            <v>0</v>
          </cell>
          <cell r="I218">
            <v>0</v>
          </cell>
          <cell r="J218">
            <v>0</v>
          </cell>
          <cell r="K218">
            <v>0.39</v>
          </cell>
          <cell r="L218">
            <v>0</v>
          </cell>
        </row>
        <row r="219">
          <cell r="C219" t="str">
            <v>-</v>
          </cell>
          <cell r="D219" t="str">
            <v>-</v>
          </cell>
          <cell r="E219" t="str">
            <v xml:space="preserve">CARBONATO DE LITIO 300MG                                                                  </v>
          </cell>
          <cell r="F219" t="str">
            <v>CP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0.14000000000000001</v>
          </cell>
          <cell r="L219">
            <v>0</v>
          </cell>
        </row>
        <row r="220">
          <cell r="C220">
            <v>270409</v>
          </cell>
          <cell r="D220">
            <v>4520</v>
          </cell>
          <cell r="E220" t="str">
            <v xml:space="preserve">CARBOPLATINA 10 MG/ML 45 ML                                                               </v>
          </cell>
          <cell r="F220" t="str">
            <v>F/A 45ML</v>
          </cell>
          <cell r="G220">
            <v>20</v>
          </cell>
          <cell r="H220">
            <v>29.818181818181817</v>
          </cell>
          <cell r="I220">
            <v>41.666666666666664</v>
          </cell>
          <cell r="J220">
            <v>11</v>
          </cell>
          <cell r="K220">
            <v>225</v>
          </cell>
          <cell r="L220">
            <v>225</v>
          </cell>
        </row>
        <row r="221">
          <cell r="C221">
            <v>270411</v>
          </cell>
          <cell r="D221">
            <v>4520</v>
          </cell>
          <cell r="E221" t="str">
            <v xml:space="preserve">CARBOPLATINA 10MG/ML 15ML                                                                 </v>
          </cell>
          <cell r="F221" t="str">
            <v>F/A 15ML</v>
          </cell>
          <cell r="G221">
            <v>4</v>
          </cell>
          <cell r="H221">
            <v>29.333333333333332</v>
          </cell>
          <cell r="I221">
            <v>6.666666666666667</v>
          </cell>
          <cell r="J221">
            <v>9</v>
          </cell>
          <cell r="K221">
            <v>102.32</v>
          </cell>
          <cell r="L221">
            <v>102.32</v>
          </cell>
        </row>
        <row r="222">
          <cell r="C222">
            <v>305428</v>
          </cell>
          <cell r="D222">
            <v>18664</v>
          </cell>
          <cell r="E222" t="str">
            <v>CARBOXIMETILCELULOSE COLÍRIO 0,5% SOL OFTALMICA 5ML</v>
          </cell>
          <cell r="F222" t="str">
            <v>FR 5ML</v>
          </cell>
          <cell r="G222">
            <v>60</v>
          </cell>
          <cell r="H222">
            <v>19.09090909090909</v>
          </cell>
          <cell r="I222">
            <v>20</v>
          </cell>
          <cell r="J222">
            <v>11</v>
          </cell>
          <cell r="K222">
            <v>9.8800000000000008</v>
          </cell>
          <cell r="L222">
            <v>9.8800000000000008</v>
          </cell>
        </row>
        <row r="223">
          <cell r="C223">
            <v>305428</v>
          </cell>
          <cell r="D223" t="str">
            <v>-</v>
          </cell>
          <cell r="E223" t="str">
            <v xml:space="preserve">CARBOXIMETILCELULOSE COLIRIO 0,50% 15ML                                       </v>
          </cell>
          <cell r="F223" t="str">
            <v>FR 15ML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19</v>
          </cell>
          <cell r="L223">
            <v>0</v>
          </cell>
        </row>
        <row r="224">
          <cell r="C224">
            <v>305428</v>
          </cell>
          <cell r="D224" t="str">
            <v>-</v>
          </cell>
          <cell r="E224" t="str">
            <v xml:space="preserve">CARBOXIMETILCELULOSE SODICA 5MG/ML SOL OFT 3ML FRASCO                                     </v>
          </cell>
          <cell r="F224" t="str">
            <v>FR 3ML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11.2</v>
          </cell>
          <cell r="L224">
            <v>0</v>
          </cell>
        </row>
        <row r="225">
          <cell r="C225">
            <v>305429</v>
          </cell>
          <cell r="D225" t="str">
            <v>-</v>
          </cell>
          <cell r="E225" t="str">
            <v xml:space="preserve">CARMELOSE 1% SOLUCAO OFTALMICA 15ML                                                       </v>
          </cell>
          <cell r="F225" t="str">
            <v>FR 15ML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42.41</v>
          </cell>
          <cell r="L225">
            <v>0</v>
          </cell>
        </row>
        <row r="226">
          <cell r="C226">
            <v>267564</v>
          </cell>
          <cell r="D226">
            <v>4677</v>
          </cell>
          <cell r="E226" t="str">
            <v xml:space="preserve">CARVEDILOL 12,5MG                                                                         </v>
          </cell>
          <cell r="F226" t="str">
            <v>CP</v>
          </cell>
          <cell r="G226">
            <v>800</v>
          </cell>
          <cell r="H226">
            <v>441.81818181818181</v>
          </cell>
          <cell r="I226">
            <v>360</v>
          </cell>
          <cell r="J226">
            <v>11</v>
          </cell>
          <cell r="K226">
            <v>0.13</v>
          </cell>
          <cell r="L226">
            <v>0.13</v>
          </cell>
        </row>
        <row r="227">
          <cell r="C227">
            <v>267566</v>
          </cell>
          <cell r="D227">
            <v>4677</v>
          </cell>
          <cell r="E227" t="str">
            <v xml:space="preserve">CARVEDILOL 3,125MG                                                                        </v>
          </cell>
          <cell r="F227" t="str">
            <v>CP</v>
          </cell>
          <cell r="G227">
            <v>600</v>
          </cell>
          <cell r="H227">
            <v>677.14285714285711</v>
          </cell>
          <cell r="I227">
            <v>550</v>
          </cell>
          <cell r="J227">
            <v>7</v>
          </cell>
          <cell r="K227">
            <v>0.09</v>
          </cell>
          <cell r="L227">
            <v>0.09</v>
          </cell>
        </row>
        <row r="228">
          <cell r="C228" t="str">
            <v>-</v>
          </cell>
          <cell r="D228" t="str">
            <v>-</v>
          </cell>
          <cell r="E228" t="str">
            <v xml:space="preserve">CASPOFUNGINA ACETATO 50MG                                                                 </v>
          </cell>
          <cell r="F228" t="str">
            <v>F/A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557.28</v>
          </cell>
          <cell r="L228">
            <v>0</v>
          </cell>
        </row>
        <row r="229">
          <cell r="C229" t="str">
            <v>-</v>
          </cell>
          <cell r="D229" t="str">
            <v>-</v>
          </cell>
          <cell r="E229" t="str">
            <v xml:space="preserve">CASPOFUNGINA ACETATO 70MG                                                                 </v>
          </cell>
          <cell r="F229" t="str">
            <v>F/A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717.89</v>
          </cell>
          <cell r="L229">
            <v>0</v>
          </cell>
        </row>
        <row r="230">
          <cell r="C230">
            <v>331555</v>
          </cell>
          <cell r="D230">
            <v>4720</v>
          </cell>
          <cell r="E230" t="str">
            <v xml:space="preserve">CEFALEXINA 250MG/5ML SUSPENSAO 60ML                                                       </v>
          </cell>
          <cell r="F230" t="str">
            <v>FR 60ML</v>
          </cell>
          <cell r="G230">
            <v>60</v>
          </cell>
          <cell r="H230">
            <v>25.428571428571427</v>
          </cell>
          <cell r="I230">
            <v>23.333333333333332</v>
          </cell>
          <cell r="J230">
            <v>7</v>
          </cell>
          <cell r="K230">
            <v>10.85</v>
          </cell>
          <cell r="L230">
            <v>10.85</v>
          </cell>
        </row>
        <row r="231">
          <cell r="C231">
            <v>331555</v>
          </cell>
          <cell r="D231" t="str">
            <v>-</v>
          </cell>
          <cell r="E231" t="str">
            <v xml:space="preserve">CEFALEXINA 250MG/ML 5ML SUSPENSAO ORAL 100ML                                              </v>
          </cell>
          <cell r="F231" t="str">
            <v>FR 100ML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12.49</v>
          </cell>
          <cell r="L231">
            <v>0</v>
          </cell>
        </row>
        <row r="232">
          <cell r="C232">
            <v>267625</v>
          </cell>
          <cell r="D232">
            <v>4720</v>
          </cell>
          <cell r="E232" t="str">
            <v xml:space="preserve">CEFALEXINA 500MG                                                                          </v>
          </cell>
          <cell r="F232" t="str">
            <v>CÁPSULA</v>
          </cell>
          <cell r="G232">
            <v>3400</v>
          </cell>
          <cell r="H232">
            <v>1790.909090909091</v>
          </cell>
          <cell r="I232">
            <v>1333.3333333333333</v>
          </cell>
          <cell r="J232">
            <v>11</v>
          </cell>
          <cell r="K232">
            <v>0.57999999999999996</v>
          </cell>
          <cell r="L232">
            <v>0.57999999999999996</v>
          </cell>
        </row>
        <row r="233">
          <cell r="C233" t="str">
            <v>-</v>
          </cell>
          <cell r="D233" t="str">
            <v>-</v>
          </cell>
          <cell r="E233" t="str">
            <v>CEFALOTINA 1G</v>
          </cell>
          <cell r="F233" t="str">
            <v>F/A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20</v>
          </cell>
          <cell r="L233">
            <v>0</v>
          </cell>
        </row>
        <row r="234">
          <cell r="C234">
            <v>442693</v>
          </cell>
          <cell r="D234">
            <v>4723</v>
          </cell>
          <cell r="E234" t="str">
            <v xml:space="preserve">CEFAZOLINA 1G INJET                                                                       </v>
          </cell>
          <cell r="F234" t="str">
            <v>F/A</v>
          </cell>
          <cell r="G234">
            <v>1200</v>
          </cell>
          <cell r="H234">
            <v>805.58333333333337</v>
          </cell>
          <cell r="I234">
            <v>770</v>
          </cell>
          <cell r="J234">
            <v>12</v>
          </cell>
          <cell r="K234">
            <v>3.9</v>
          </cell>
          <cell r="L234">
            <v>3.899302</v>
          </cell>
        </row>
        <row r="235">
          <cell r="C235">
            <v>339846</v>
          </cell>
          <cell r="D235">
            <v>4724</v>
          </cell>
          <cell r="E235" t="str">
            <v xml:space="preserve">CEFEPIMA 1G INJET                                                                         </v>
          </cell>
          <cell r="F235" t="str">
            <v>F/A</v>
          </cell>
          <cell r="G235">
            <v>300</v>
          </cell>
          <cell r="H235">
            <v>189.25</v>
          </cell>
          <cell r="I235">
            <v>133.33333333333334</v>
          </cell>
          <cell r="J235">
            <v>8</v>
          </cell>
          <cell r="K235">
            <v>6.81</v>
          </cell>
          <cell r="L235">
            <v>6.81</v>
          </cell>
        </row>
        <row r="236">
          <cell r="C236">
            <v>339847</v>
          </cell>
          <cell r="D236">
            <v>4724</v>
          </cell>
          <cell r="E236" t="str">
            <v xml:space="preserve">CEFEPIMA 2G INJET                                                                         </v>
          </cell>
          <cell r="F236" t="str">
            <v>F/A</v>
          </cell>
          <cell r="G236">
            <v>400</v>
          </cell>
          <cell r="H236">
            <v>259.09090909090907</v>
          </cell>
          <cell r="I236">
            <v>350</v>
          </cell>
          <cell r="J236">
            <v>11</v>
          </cell>
          <cell r="K236">
            <v>12.99</v>
          </cell>
          <cell r="L236">
            <v>12.99</v>
          </cell>
        </row>
        <row r="237">
          <cell r="C237">
            <v>268411</v>
          </cell>
          <cell r="D237">
            <v>4726</v>
          </cell>
          <cell r="E237" t="str">
            <v xml:space="preserve">CEFOTAXIMA 1G INJET                                                                       </v>
          </cell>
          <cell r="F237" t="str">
            <v>F/A</v>
          </cell>
          <cell r="G237">
            <v>25</v>
          </cell>
          <cell r="H237">
            <v>0</v>
          </cell>
          <cell r="I237">
            <v>0</v>
          </cell>
          <cell r="J237">
            <v>0</v>
          </cell>
          <cell r="K237">
            <v>9.7899999999999991</v>
          </cell>
          <cell r="L237">
            <v>0</v>
          </cell>
        </row>
        <row r="238">
          <cell r="C238">
            <v>433101</v>
          </cell>
          <cell r="D238">
            <v>8202</v>
          </cell>
          <cell r="E238" t="str">
            <v>CEFTAROLINA 600MG</v>
          </cell>
          <cell r="F238" t="str">
            <v>F/A</v>
          </cell>
          <cell r="G238">
            <v>28</v>
          </cell>
          <cell r="H238">
            <v>0</v>
          </cell>
          <cell r="I238">
            <v>0</v>
          </cell>
          <cell r="J238">
            <v>0</v>
          </cell>
          <cell r="K238">
            <v>227.62</v>
          </cell>
          <cell r="L238">
            <v>0</v>
          </cell>
        </row>
        <row r="239">
          <cell r="C239">
            <v>442694</v>
          </cell>
          <cell r="D239">
            <v>4730</v>
          </cell>
          <cell r="E239" t="str">
            <v xml:space="preserve">CEFTAZIDIMA 1G INJET                                                                      </v>
          </cell>
          <cell r="F239" t="str">
            <v>F/A</v>
          </cell>
          <cell r="G239">
            <v>25</v>
          </cell>
          <cell r="H239">
            <v>80</v>
          </cell>
          <cell r="I239">
            <v>0</v>
          </cell>
          <cell r="J239">
            <v>5</v>
          </cell>
          <cell r="K239">
            <v>18.05</v>
          </cell>
          <cell r="L239">
            <v>18.05</v>
          </cell>
        </row>
        <row r="240">
          <cell r="C240">
            <v>456376</v>
          </cell>
          <cell r="D240">
            <v>4730</v>
          </cell>
          <cell r="E240" t="str">
            <v xml:space="preserve">CEFTAZIDIMA 2G + AVIBACTAM 500MG                                                           </v>
          </cell>
          <cell r="F240" t="str">
            <v>F/A</v>
          </cell>
          <cell r="G240">
            <v>0</v>
          </cell>
          <cell r="H240">
            <v>77.599999999999994</v>
          </cell>
          <cell r="I240">
            <v>53.333333333333336</v>
          </cell>
          <cell r="J240">
            <v>5</v>
          </cell>
          <cell r="K240">
            <v>816.68</v>
          </cell>
          <cell r="L240">
            <v>0</v>
          </cell>
        </row>
        <row r="241">
          <cell r="C241">
            <v>455737</v>
          </cell>
          <cell r="D241">
            <v>19656</v>
          </cell>
          <cell r="E241" t="str">
            <v>CEFTOLOZANA 1G + TAZOBACTAM 500MG</v>
          </cell>
          <cell r="F241" t="str">
            <v>F/A</v>
          </cell>
          <cell r="G241">
            <v>42</v>
          </cell>
          <cell r="H241">
            <v>16.666666666666668</v>
          </cell>
          <cell r="I241">
            <v>3.3333333333333335</v>
          </cell>
          <cell r="J241">
            <v>3</v>
          </cell>
          <cell r="K241">
            <v>247.99</v>
          </cell>
          <cell r="L241">
            <v>247.99</v>
          </cell>
        </row>
        <row r="242">
          <cell r="C242">
            <v>442701</v>
          </cell>
          <cell r="D242">
            <v>4731</v>
          </cell>
          <cell r="E242" t="str">
            <v xml:space="preserve">CEFTRIAXONA (INTRAVENOSO) 1G INJET                                                        </v>
          </cell>
          <cell r="F242" t="str">
            <v>F/A</v>
          </cell>
          <cell r="G242">
            <v>160</v>
          </cell>
          <cell r="H242">
            <v>411.36363636363637</v>
          </cell>
          <cell r="I242">
            <v>400</v>
          </cell>
          <cell r="J242">
            <v>11</v>
          </cell>
          <cell r="K242">
            <v>3.68</v>
          </cell>
          <cell r="L242">
            <v>3.68</v>
          </cell>
        </row>
        <row r="243">
          <cell r="C243" t="str">
            <v>-</v>
          </cell>
          <cell r="D243" t="str">
            <v>-</v>
          </cell>
          <cell r="E243" t="str">
            <v xml:space="preserve">CEFTRIAXONA IM 1G                                                                         </v>
          </cell>
          <cell r="F243" t="str">
            <v>F/A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</row>
        <row r="244">
          <cell r="C244" t="str">
            <v>-</v>
          </cell>
          <cell r="D244" t="str">
            <v>-</v>
          </cell>
          <cell r="E244" t="str">
            <v xml:space="preserve">CEFUROXIMA 500MG                                                                          </v>
          </cell>
          <cell r="F244" t="str">
            <v>CP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2.6</v>
          </cell>
          <cell r="L244">
            <v>0</v>
          </cell>
        </row>
        <row r="245">
          <cell r="C245">
            <v>442709</v>
          </cell>
          <cell r="D245">
            <v>4732</v>
          </cell>
          <cell r="E245" t="str">
            <v xml:space="preserve">CEFUROXIMA 750MG INJET                                                                    </v>
          </cell>
          <cell r="F245" t="str">
            <v>F/A</v>
          </cell>
          <cell r="G245">
            <v>100</v>
          </cell>
          <cell r="H245">
            <v>93.75</v>
          </cell>
          <cell r="I245">
            <v>83.333333333333329</v>
          </cell>
          <cell r="J245">
            <v>8</v>
          </cell>
          <cell r="K245">
            <v>7.4</v>
          </cell>
          <cell r="L245">
            <v>0</v>
          </cell>
        </row>
        <row r="246">
          <cell r="C246">
            <v>602763</v>
          </cell>
          <cell r="D246">
            <v>30073</v>
          </cell>
          <cell r="E246" t="str">
            <v xml:space="preserve">CETAMINA CLORIDRATO 50MG/ML 10ML                                                          </v>
          </cell>
          <cell r="F246" t="str">
            <v>F/A 10ML</v>
          </cell>
          <cell r="G246">
            <v>80</v>
          </cell>
          <cell r="H246">
            <v>149.4</v>
          </cell>
          <cell r="I246">
            <v>0</v>
          </cell>
          <cell r="J246">
            <v>5</v>
          </cell>
          <cell r="K246">
            <v>79.900000000000006</v>
          </cell>
          <cell r="L246">
            <v>79.900000000000006</v>
          </cell>
        </row>
        <row r="247">
          <cell r="C247">
            <v>602763</v>
          </cell>
          <cell r="D247">
            <v>30073</v>
          </cell>
          <cell r="E247" t="str">
            <v xml:space="preserve">CETAMINA CLORIDRATO 50MG/ML 2ML                                                           </v>
          </cell>
          <cell r="F247" t="str">
            <v>AMP 2ML</v>
          </cell>
          <cell r="G247">
            <v>160</v>
          </cell>
          <cell r="H247">
            <v>197.22222222222223</v>
          </cell>
          <cell r="I247">
            <v>100</v>
          </cell>
          <cell r="J247">
            <v>9</v>
          </cell>
          <cell r="K247">
            <v>12</v>
          </cell>
          <cell r="L247">
            <v>13.408234999999999</v>
          </cell>
        </row>
        <row r="248">
          <cell r="C248">
            <v>272477</v>
          </cell>
          <cell r="D248">
            <v>14275</v>
          </cell>
          <cell r="E248" t="str">
            <v xml:space="preserve">CETIRIZINA 10MG                                                                           </v>
          </cell>
          <cell r="F248" t="str">
            <v>CP</v>
          </cell>
          <cell r="G248">
            <v>4040</v>
          </cell>
          <cell r="H248">
            <v>0</v>
          </cell>
          <cell r="I248">
            <v>0</v>
          </cell>
          <cell r="J248">
            <v>0</v>
          </cell>
          <cell r="K248">
            <v>1.98</v>
          </cell>
          <cell r="L248">
            <v>0</v>
          </cell>
        </row>
        <row r="249">
          <cell r="C249">
            <v>297787</v>
          </cell>
          <cell r="D249">
            <v>14275</v>
          </cell>
          <cell r="E249" t="str">
            <v xml:space="preserve">CETIRIZINA 1MG/ML SOL ORAL                                                                </v>
          </cell>
          <cell r="F249" t="str">
            <v>FR 120ML</v>
          </cell>
          <cell r="G249">
            <v>106</v>
          </cell>
          <cell r="H249">
            <v>0</v>
          </cell>
          <cell r="I249">
            <v>0</v>
          </cell>
          <cell r="J249">
            <v>0</v>
          </cell>
          <cell r="K249">
            <v>6.75</v>
          </cell>
          <cell r="L249">
            <v>0</v>
          </cell>
        </row>
        <row r="250">
          <cell r="C250">
            <v>267151</v>
          </cell>
          <cell r="D250">
            <v>4803</v>
          </cell>
          <cell r="E250" t="str">
            <v xml:space="preserve">CETOCONAZOL 200MG                                                                         </v>
          </cell>
          <cell r="F250" t="str">
            <v>CP</v>
          </cell>
          <cell r="G250">
            <v>40</v>
          </cell>
          <cell r="H250">
            <v>50</v>
          </cell>
          <cell r="I250">
            <v>20</v>
          </cell>
          <cell r="J250">
            <v>3</v>
          </cell>
          <cell r="K250">
            <v>0.34</v>
          </cell>
          <cell r="L250">
            <v>0</v>
          </cell>
        </row>
        <row r="251">
          <cell r="C251">
            <v>308736</v>
          </cell>
          <cell r="D251">
            <v>4803</v>
          </cell>
          <cell r="E251" t="str">
            <v xml:space="preserve">CETOCONAZOL CREME 2% 30G                                                                  </v>
          </cell>
          <cell r="F251" t="str">
            <v xml:space="preserve">BISNAGA 20G </v>
          </cell>
          <cell r="G251">
            <v>40</v>
          </cell>
          <cell r="H251">
            <v>30</v>
          </cell>
          <cell r="I251">
            <v>38.333333333333336</v>
          </cell>
          <cell r="J251">
            <v>12</v>
          </cell>
          <cell r="K251">
            <v>2.96</v>
          </cell>
          <cell r="L251">
            <v>2.96</v>
          </cell>
        </row>
        <row r="252">
          <cell r="C252" t="str">
            <v>-</v>
          </cell>
          <cell r="D252" t="str">
            <v>-</v>
          </cell>
          <cell r="E252" t="str">
            <v xml:space="preserve">CETOPROFENO IM 50MG/ML 2ML                                                                </v>
          </cell>
          <cell r="F252" t="str">
            <v xml:space="preserve">AMP 2ML 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1.1200000000000001</v>
          </cell>
          <cell r="L252">
            <v>0</v>
          </cell>
        </row>
        <row r="253">
          <cell r="C253">
            <v>448844</v>
          </cell>
          <cell r="D253">
            <v>4804</v>
          </cell>
          <cell r="E253" t="str">
            <v xml:space="preserve">CETOPROFENO IV 100MG                                                                      </v>
          </cell>
          <cell r="F253" t="str">
            <v>F/A</v>
          </cell>
          <cell r="G253">
            <v>400</v>
          </cell>
          <cell r="H253">
            <v>295.83333333333331</v>
          </cell>
          <cell r="I253">
            <v>283.33333333333331</v>
          </cell>
          <cell r="J253">
            <v>12</v>
          </cell>
          <cell r="K253">
            <v>3.19</v>
          </cell>
          <cell r="L253">
            <v>3.19</v>
          </cell>
        </row>
        <row r="254">
          <cell r="C254">
            <v>390008</v>
          </cell>
          <cell r="D254">
            <v>18858</v>
          </cell>
          <cell r="E254" t="str">
            <v xml:space="preserve">CETUXIMABE CONCENTRACAO 5MG/ML SOLUCAO INJETAVEL FRASCO 20,00ML                           </v>
          </cell>
          <cell r="F254" t="str">
            <v>FR 20ML</v>
          </cell>
          <cell r="G254">
            <v>0</v>
          </cell>
          <cell r="H254">
            <v>53.5</v>
          </cell>
          <cell r="I254">
            <v>73.666666666666671</v>
          </cell>
          <cell r="J254">
            <v>12</v>
          </cell>
          <cell r="K254">
            <v>1036.22</v>
          </cell>
          <cell r="L254">
            <v>0</v>
          </cell>
        </row>
        <row r="255">
          <cell r="C255">
            <v>437888</v>
          </cell>
          <cell r="D255">
            <v>2103</v>
          </cell>
          <cell r="E255" t="str">
            <v xml:space="preserve">CIANOACRILATO EMBRICRILATO 0,5ML                                                          </v>
          </cell>
          <cell r="F255" t="str">
            <v>AMP 0,5ML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400</v>
          </cell>
          <cell r="L255">
            <v>0</v>
          </cell>
        </row>
        <row r="256">
          <cell r="C256" t="str">
            <v>-</v>
          </cell>
          <cell r="D256" t="str">
            <v>-</v>
          </cell>
          <cell r="E256" t="str">
            <v xml:space="preserve">CIANOCOBALAMINA (VIT B12) 1000MCG/ML 2ML                                                  </v>
          </cell>
          <cell r="F256" t="str">
            <v>AMP 2ML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5.5</v>
          </cell>
          <cell r="L256">
            <v>0</v>
          </cell>
        </row>
        <row r="257">
          <cell r="C257" t="str">
            <v>-</v>
          </cell>
          <cell r="D257" t="str">
            <v>-</v>
          </cell>
          <cell r="E257" t="str">
            <v xml:space="preserve">CIANOCOBALAMINA (VITAMINA B12)IM 5000MCG/ML 2ML AMPOLA SOL  INJET                         </v>
          </cell>
          <cell r="F257" t="str">
            <v>AMP 2ML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1.3</v>
          </cell>
          <cell r="L257">
            <v>0</v>
          </cell>
        </row>
        <row r="258">
          <cell r="C258">
            <v>273314</v>
          </cell>
          <cell r="D258">
            <v>4981</v>
          </cell>
          <cell r="E258" t="str">
            <v xml:space="preserve">CIANOCOBALAMINA(VIT B12) 2500 MCG/ML AMPOLA 2 ML  </v>
          </cell>
          <cell r="F258" t="str">
            <v>AMP 2ML</v>
          </cell>
          <cell r="G258">
            <v>20</v>
          </cell>
          <cell r="H258">
            <v>50</v>
          </cell>
          <cell r="I258">
            <v>0</v>
          </cell>
          <cell r="J258">
            <v>2</v>
          </cell>
          <cell r="K258">
            <v>7.27</v>
          </cell>
          <cell r="L258">
            <v>7.3087869999999997</v>
          </cell>
        </row>
        <row r="259">
          <cell r="C259">
            <v>340148</v>
          </cell>
          <cell r="D259">
            <v>4985</v>
          </cell>
          <cell r="E259" t="str">
            <v xml:space="preserve">CICLOFOSFAMIDA 1G                                                                         </v>
          </cell>
          <cell r="F259" t="str">
            <v>F/A</v>
          </cell>
          <cell r="G259">
            <v>65</v>
          </cell>
          <cell r="H259">
            <v>34.583333333333336</v>
          </cell>
          <cell r="I259">
            <v>40</v>
          </cell>
          <cell r="J259">
            <v>12</v>
          </cell>
          <cell r="K259">
            <v>60.98</v>
          </cell>
          <cell r="L259">
            <v>60.98</v>
          </cell>
        </row>
        <row r="260">
          <cell r="C260">
            <v>340149</v>
          </cell>
          <cell r="D260">
            <v>4985</v>
          </cell>
          <cell r="E260" t="str">
            <v xml:space="preserve">CICLOFOSFAMIDA 200MG                                                                      </v>
          </cell>
          <cell r="F260" t="str">
            <v>F/A</v>
          </cell>
          <cell r="G260">
            <v>5</v>
          </cell>
          <cell r="H260">
            <v>0</v>
          </cell>
          <cell r="I260">
            <v>0</v>
          </cell>
          <cell r="J260">
            <v>0</v>
          </cell>
          <cell r="K260">
            <v>10.26</v>
          </cell>
          <cell r="L260">
            <v>0</v>
          </cell>
        </row>
        <row r="261">
          <cell r="C261">
            <v>268427</v>
          </cell>
          <cell r="D261">
            <v>4985</v>
          </cell>
          <cell r="E261" t="str">
            <v xml:space="preserve">CICLOFOSFAMIDA 50MG                                                                       </v>
          </cell>
          <cell r="F261" t="str">
            <v>CP</v>
          </cell>
          <cell r="G261">
            <v>200</v>
          </cell>
          <cell r="H261">
            <v>125</v>
          </cell>
          <cell r="I261">
            <v>83.333333333333329</v>
          </cell>
          <cell r="J261">
            <v>2</v>
          </cell>
          <cell r="K261">
            <v>0.92959999999999998</v>
          </cell>
          <cell r="L261">
            <v>0.92959999999999998</v>
          </cell>
        </row>
        <row r="262">
          <cell r="C262">
            <v>272134</v>
          </cell>
          <cell r="D262">
            <v>4987</v>
          </cell>
          <cell r="E262" t="str">
            <v xml:space="preserve">CICLOPENTOLATO CLORIDRATO SOL OFT 1% 5ML                                                  </v>
          </cell>
          <cell r="F262" t="str">
            <v>FR 5ML</v>
          </cell>
          <cell r="G262">
            <v>8</v>
          </cell>
          <cell r="H262">
            <v>7.5</v>
          </cell>
          <cell r="I262">
            <v>3.3333333333333335</v>
          </cell>
          <cell r="J262">
            <v>6</v>
          </cell>
          <cell r="K262">
            <v>10.44</v>
          </cell>
          <cell r="L262">
            <v>10.44</v>
          </cell>
        </row>
        <row r="263">
          <cell r="C263">
            <v>271107</v>
          </cell>
          <cell r="D263">
            <v>4988</v>
          </cell>
          <cell r="E263" t="str">
            <v>CICLOSPORINA 100MG</v>
          </cell>
          <cell r="F263" t="str">
            <v>CP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4.72</v>
          </cell>
          <cell r="L263">
            <v>0</v>
          </cell>
        </row>
        <row r="264">
          <cell r="C264" t="str">
            <v>-</v>
          </cell>
          <cell r="D264" t="str">
            <v>-</v>
          </cell>
          <cell r="E264" t="str">
            <v xml:space="preserve">CICLOSPORINA 100MG/ML 50ML (FRASCO)                                                       </v>
          </cell>
          <cell r="F264" t="str">
            <v>F/A 50ML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246.15</v>
          </cell>
          <cell r="L264">
            <v>0</v>
          </cell>
        </row>
        <row r="265">
          <cell r="C265" t="str">
            <v>-</v>
          </cell>
          <cell r="D265" t="str">
            <v>-</v>
          </cell>
          <cell r="E265" t="str">
            <v xml:space="preserve">CICLOSPORINA 25MG CAPSULA                                                                 </v>
          </cell>
          <cell r="F265" t="str">
            <v>CÁPSULA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</row>
        <row r="266">
          <cell r="C266" t="str">
            <v>-</v>
          </cell>
          <cell r="D266" t="str">
            <v>-</v>
          </cell>
          <cell r="E266" t="str">
            <v xml:space="preserve">CICLOSPORINA 50MG CAPSULA                                                                 </v>
          </cell>
          <cell r="F266" t="str">
            <v>CÁPSULA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2.4900000000000002</v>
          </cell>
          <cell r="L266">
            <v>0</v>
          </cell>
        </row>
        <row r="267">
          <cell r="C267" t="str">
            <v>-</v>
          </cell>
          <cell r="D267" t="str">
            <v>-</v>
          </cell>
          <cell r="E267" t="str">
            <v xml:space="preserve">CICLOSPORINA 50MG/ML AMPOLA DE 1ML                                       </v>
          </cell>
          <cell r="F267" t="str">
            <v>AMP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</row>
        <row r="268">
          <cell r="C268" t="str">
            <v>-</v>
          </cell>
          <cell r="D268" t="str">
            <v>-</v>
          </cell>
          <cell r="E268" t="str">
            <v xml:space="preserve">CICLOSPORINA 50MG/ML AMPOLA DE 5ML                                                        </v>
          </cell>
          <cell r="F268" t="str">
            <v>AMP 5ML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</row>
        <row r="269">
          <cell r="C269" t="str">
            <v>-</v>
          </cell>
          <cell r="D269" t="str">
            <v>-</v>
          </cell>
          <cell r="E269" t="str">
            <v xml:space="preserve">CICLOSPORINA SOLUCAO ORAL - FRASCO                </v>
          </cell>
          <cell r="F269" t="str">
            <v>FR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</row>
        <row r="270">
          <cell r="C270">
            <v>276377</v>
          </cell>
          <cell r="D270">
            <v>17993</v>
          </cell>
          <cell r="E270" t="str">
            <v xml:space="preserve">CILOSTAZOL 50MG                                                                           </v>
          </cell>
          <cell r="F270" t="str">
            <v>CP</v>
          </cell>
          <cell r="G270">
            <v>120</v>
          </cell>
          <cell r="H270">
            <v>0</v>
          </cell>
          <cell r="I270">
            <v>0</v>
          </cell>
          <cell r="J270">
            <v>0</v>
          </cell>
          <cell r="K270">
            <v>0.33</v>
          </cell>
          <cell r="L270">
            <v>0</v>
          </cell>
        </row>
        <row r="271">
          <cell r="C271">
            <v>340167</v>
          </cell>
          <cell r="D271">
            <v>348</v>
          </cell>
          <cell r="E271" t="str">
            <v>CIMETIDINA SOLUCAO INJETAVEL 2ML</v>
          </cell>
          <cell r="F271" t="str">
            <v>AMP</v>
          </cell>
          <cell r="G271">
            <v>200</v>
          </cell>
          <cell r="H271">
            <v>200</v>
          </cell>
          <cell r="I271">
            <v>0</v>
          </cell>
          <cell r="J271">
            <v>2</v>
          </cell>
          <cell r="K271">
            <v>1.1499999999999999</v>
          </cell>
          <cell r="L271">
            <v>0</v>
          </cell>
        </row>
        <row r="272">
          <cell r="C272" t="str">
            <v>-</v>
          </cell>
          <cell r="D272" t="str">
            <v>-</v>
          </cell>
          <cell r="E272" t="str">
            <v xml:space="preserve">CINARIZINA 75MG                                                                           </v>
          </cell>
          <cell r="F272" t="str">
            <v>CP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0.11</v>
          </cell>
          <cell r="L272">
            <v>0</v>
          </cell>
        </row>
        <row r="273">
          <cell r="C273" t="str">
            <v>-</v>
          </cell>
          <cell r="D273" t="str">
            <v>-</v>
          </cell>
          <cell r="E273" t="str">
            <v xml:space="preserve">CIPROFLOXACINO + DEXAMETASONA 3,5MG + 1MG                                                 </v>
          </cell>
          <cell r="F273" t="str">
            <v>FR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</row>
        <row r="274">
          <cell r="C274" t="str">
            <v>-</v>
          </cell>
          <cell r="D274" t="str">
            <v>-</v>
          </cell>
          <cell r="E274" t="str">
            <v xml:space="preserve">CIPROFLOXACINO 50 MG/ML SUSPENSAO ORAL 150 ML                                             </v>
          </cell>
          <cell r="F274" t="str">
            <v>FR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26</v>
          </cell>
          <cell r="L274">
            <v>0</v>
          </cell>
        </row>
        <row r="275">
          <cell r="C275" t="str">
            <v>-</v>
          </cell>
          <cell r="D275" t="str">
            <v>-</v>
          </cell>
          <cell r="E275" t="str">
            <v xml:space="preserve">CIPROFLOXACINO CLORIDRATO 250MG                                                           </v>
          </cell>
          <cell r="F275" t="str">
            <v>CP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</row>
        <row r="276">
          <cell r="C276" t="str">
            <v>-</v>
          </cell>
          <cell r="D276" t="str">
            <v>-</v>
          </cell>
          <cell r="E276" t="str">
            <v xml:space="preserve">CIPROFLOXACINO CLORIDRATO 2MG/ML 100ML                                                    </v>
          </cell>
          <cell r="F276" t="str">
            <v>FR 100ML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2.2999999999999998</v>
          </cell>
          <cell r="L276">
            <v>0</v>
          </cell>
        </row>
        <row r="277">
          <cell r="C277">
            <v>267632</v>
          </cell>
          <cell r="D277">
            <v>5040</v>
          </cell>
          <cell r="E277" t="str">
            <v xml:space="preserve">CIPROFLOXACINO CLORIDRATO 500MG                                                           </v>
          </cell>
          <cell r="F277" t="str">
            <v>CP</v>
          </cell>
          <cell r="G277">
            <v>200</v>
          </cell>
          <cell r="H277">
            <v>324</v>
          </cell>
          <cell r="I277">
            <v>200</v>
          </cell>
          <cell r="J277">
            <v>5</v>
          </cell>
          <cell r="K277">
            <v>0.23</v>
          </cell>
          <cell r="L277">
            <v>0.23</v>
          </cell>
        </row>
        <row r="278">
          <cell r="C278">
            <v>268431</v>
          </cell>
          <cell r="D278">
            <v>5040</v>
          </cell>
          <cell r="E278" t="str">
            <v xml:space="preserve">CIPROFLOXACINO CLORIDRATO SOL OFT 3MG/ML 5ML                                              </v>
          </cell>
          <cell r="F278" t="str">
            <v>FR 5ML</v>
          </cell>
          <cell r="G278">
            <v>16</v>
          </cell>
          <cell r="H278">
            <v>10</v>
          </cell>
          <cell r="I278">
            <v>0</v>
          </cell>
          <cell r="J278">
            <v>2</v>
          </cell>
          <cell r="K278">
            <v>16.34</v>
          </cell>
          <cell r="L278">
            <v>0</v>
          </cell>
        </row>
        <row r="279">
          <cell r="C279">
            <v>292418</v>
          </cell>
          <cell r="D279">
            <v>5040</v>
          </cell>
          <cell r="E279" t="str">
            <v xml:space="preserve">CIPROFLOXACINO SOL INJ 200 MG-BOLSA 100ML                                                 </v>
          </cell>
          <cell r="F279" t="str">
            <v>FR 100ML</v>
          </cell>
          <cell r="G279">
            <v>400</v>
          </cell>
          <cell r="H279">
            <v>330</v>
          </cell>
          <cell r="I279">
            <v>280</v>
          </cell>
          <cell r="J279">
            <v>12</v>
          </cell>
          <cell r="K279">
            <v>5.5</v>
          </cell>
          <cell r="L279">
            <v>5.5366660000000003</v>
          </cell>
        </row>
        <row r="280">
          <cell r="C280" t="str">
            <v>-</v>
          </cell>
          <cell r="D280" t="str">
            <v>-</v>
          </cell>
          <cell r="E280" t="str">
            <v xml:space="preserve">CIPROTERONA (ACETATO) 50 MG                                                               </v>
          </cell>
          <cell r="F280" t="str">
            <v>CP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1.49</v>
          </cell>
          <cell r="L280">
            <v>0</v>
          </cell>
        </row>
        <row r="281">
          <cell r="C281" t="str">
            <v>-</v>
          </cell>
          <cell r="D281" t="str">
            <v>-</v>
          </cell>
          <cell r="E281" t="str">
            <v xml:space="preserve">CIPROTERONA 100MG                                                                         </v>
          </cell>
          <cell r="F281" t="str">
            <v>CP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9.6999999999999993</v>
          </cell>
          <cell r="L281">
            <v>0</v>
          </cell>
        </row>
        <row r="282">
          <cell r="C282">
            <v>340178</v>
          </cell>
          <cell r="D282">
            <v>14231</v>
          </cell>
          <cell r="E282" t="str">
            <v xml:space="preserve">CISATRACURIO (BESILATO) 2 MG/ML 5 ML                                                      </v>
          </cell>
          <cell r="F282" t="str">
            <v>AMP 5ML</v>
          </cell>
          <cell r="G282">
            <v>70</v>
          </cell>
          <cell r="H282">
            <v>50</v>
          </cell>
          <cell r="I282">
            <v>0</v>
          </cell>
          <cell r="J282">
            <v>1</v>
          </cell>
          <cell r="K282">
            <v>9.1999999999999993</v>
          </cell>
          <cell r="L282">
            <v>9.1999999999999993</v>
          </cell>
        </row>
        <row r="283">
          <cell r="C283">
            <v>340178</v>
          </cell>
          <cell r="D283" t="str">
            <v>-</v>
          </cell>
          <cell r="E283" t="str">
            <v xml:space="preserve">CISATRACURIO BESILATO 2 MG/ML 10ML INJET                                                  </v>
          </cell>
          <cell r="F283" t="str">
            <v>AMP 10ML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32.74</v>
          </cell>
          <cell r="L283">
            <v>0</v>
          </cell>
        </row>
        <row r="284">
          <cell r="C284">
            <v>0</v>
          </cell>
          <cell r="D284">
            <v>0</v>
          </cell>
          <cell r="E284" t="str">
            <v xml:space="preserve">CISPLATINA 100MG                                                                           </v>
          </cell>
          <cell r="F284" t="str">
            <v>FR 100ML</v>
          </cell>
          <cell r="G284">
            <v>0</v>
          </cell>
          <cell r="H284">
            <v>17</v>
          </cell>
          <cell r="I284">
            <v>0</v>
          </cell>
          <cell r="J284">
            <v>1</v>
          </cell>
          <cell r="K284">
            <v>0</v>
          </cell>
          <cell r="L284">
            <v>0</v>
          </cell>
        </row>
        <row r="285">
          <cell r="C285">
            <v>340182</v>
          </cell>
          <cell r="D285">
            <v>5052</v>
          </cell>
          <cell r="E285" t="str">
            <v xml:space="preserve">CISPLATINA 10MG                                                                           </v>
          </cell>
          <cell r="F285" t="str">
            <v>FR 10ML</v>
          </cell>
          <cell r="G285">
            <v>5</v>
          </cell>
          <cell r="H285">
            <v>0</v>
          </cell>
          <cell r="I285">
            <v>0</v>
          </cell>
          <cell r="J285">
            <v>0</v>
          </cell>
          <cell r="K285">
            <v>11.5</v>
          </cell>
          <cell r="L285">
            <v>0</v>
          </cell>
        </row>
        <row r="286">
          <cell r="C286">
            <v>340183</v>
          </cell>
          <cell r="D286">
            <v>5052</v>
          </cell>
          <cell r="E286" t="str">
            <v xml:space="preserve">CISPLATINA 50 MG                                                                          </v>
          </cell>
          <cell r="F286" t="str">
            <v>FR 50ML</v>
          </cell>
          <cell r="G286">
            <v>40</v>
          </cell>
          <cell r="H286">
            <v>33.727272727272727</v>
          </cell>
          <cell r="I286">
            <v>31.666666666666668</v>
          </cell>
          <cell r="J286">
            <v>11</v>
          </cell>
          <cell r="K286">
            <v>100</v>
          </cell>
          <cell r="L286">
            <v>96.797595999999999</v>
          </cell>
        </row>
        <row r="287">
          <cell r="C287">
            <v>443590</v>
          </cell>
          <cell r="D287">
            <v>5057</v>
          </cell>
          <cell r="E287" t="str">
            <v xml:space="preserve">CITARABINA 100 MG                                                                         </v>
          </cell>
          <cell r="F287" t="str">
            <v>F/A</v>
          </cell>
          <cell r="G287">
            <v>50</v>
          </cell>
          <cell r="H287">
            <v>17</v>
          </cell>
          <cell r="I287">
            <v>6.333333333333333</v>
          </cell>
          <cell r="J287">
            <v>7</v>
          </cell>
          <cell r="K287">
            <v>10.3</v>
          </cell>
          <cell r="L287">
            <v>10.3</v>
          </cell>
        </row>
        <row r="288">
          <cell r="C288" t="str">
            <v>-</v>
          </cell>
          <cell r="D288" t="str">
            <v>-</v>
          </cell>
          <cell r="E288" t="str">
            <v>CITARABINA 1G</v>
          </cell>
          <cell r="F288" t="str">
            <v>F/A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C289">
            <v>340190</v>
          </cell>
          <cell r="D289">
            <v>5057</v>
          </cell>
          <cell r="E289" t="str">
            <v xml:space="preserve">CITARABINA 500 MG                                                                         </v>
          </cell>
          <cell r="F289" t="str">
            <v>FR 5ML</v>
          </cell>
          <cell r="G289">
            <v>80</v>
          </cell>
          <cell r="H289">
            <v>59.583333333333336</v>
          </cell>
          <cell r="I289">
            <v>80</v>
          </cell>
          <cell r="J289">
            <v>12</v>
          </cell>
          <cell r="K289">
            <v>20</v>
          </cell>
          <cell r="L289">
            <v>20</v>
          </cell>
        </row>
        <row r="290">
          <cell r="C290">
            <v>340202</v>
          </cell>
          <cell r="D290">
            <v>5067</v>
          </cell>
          <cell r="E290" t="str">
            <v xml:space="preserve">CLADRIBINA 10 MG                                                                          </v>
          </cell>
          <cell r="F290" t="str">
            <v>FR 10ML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1153.8499999999999</v>
          </cell>
          <cell r="L290">
            <v>0</v>
          </cell>
        </row>
        <row r="291">
          <cell r="C291">
            <v>340202</v>
          </cell>
          <cell r="D291">
            <v>5067</v>
          </cell>
          <cell r="E291" t="str">
            <v xml:space="preserve">CLADRIBINA 8MG FRASCO AMPOLA                                                              </v>
          </cell>
          <cell r="F291" t="str">
            <v>F/A</v>
          </cell>
          <cell r="G291">
            <v>0</v>
          </cell>
          <cell r="H291">
            <v>1.5</v>
          </cell>
          <cell r="I291">
            <v>0</v>
          </cell>
          <cell r="J291">
            <v>2</v>
          </cell>
          <cell r="K291">
            <v>1760.8</v>
          </cell>
          <cell r="L291">
            <v>1760.8</v>
          </cell>
        </row>
        <row r="292">
          <cell r="C292">
            <v>268439</v>
          </cell>
          <cell r="D292">
            <v>5070</v>
          </cell>
          <cell r="E292" t="str">
            <v xml:space="preserve">CLARITROMICINA 500MG                                                                      </v>
          </cell>
          <cell r="F292" t="str">
            <v>CP</v>
          </cell>
          <cell r="G292">
            <v>20</v>
          </cell>
          <cell r="H292">
            <v>490</v>
          </cell>
          <cell r="I292">
            <v>0</v>
          </cell>
          <cell r="J292">
            <v>1</v>
          </cell>
          <cell r="K292">
            <v>2.0019999999999998</v>
          </cell>
          <cell r="L292">
            <v>2.0019999999999998</v>
          </cell>
        </row>
        <row r="293">
          <cell r="C293">
            <v>268440</v>
          </cell>
          <cell r="D293">
            <v>5070</v>
          </cell>
          <cell r="E293" t="str">
            <v xml:space="preserve">CLARITROMICINA 500MG F/A                                                                  </v>
          </cell>
          <cell r="F293" t="str">
            <v>F/A</v>
          </cell>
          <cell r="G293">
            <v>160</v>
          </cell>
          <cell r="H293">
            <v>42.5</v>
          </cell>
          <cell r="I293">
            <v>26.666666666666668</v>
          </cell>
          <cell r="J293">
            <v>4</v>
          </cell>
          <cell r="K293">
            <v>32</v>
          </cell>
          <cell r="L293">
            <v>32</v>
          </cell>
        </row>
        <row r="294">
          <cell r="C294">
            <v>268436</v>
          </cell>
          <cell r="D294">
            <v>5077</v>
          </cell>
          <cell r="E294" t="str">
            <v xml:space="preserve">CLINDAMICINA CLORIDRATO 300MG                                                             </v>
          </cell>
          <cell r="F294" t="str">
            <v>CÁPSULA</v>
          </cell>
          <cell r="G294">
            <v>80</v>
          </cell>
          <cell r="H294">
            <v>96</v>
          </cell>
          <cell r="I294">
            <v>80</v>
          </cell>
          <cell r="J294">
            <v>6</v>
          </cell>
          <cell r="K294">
            <v>1.25</v>
          </cell>
          <cell r="L294">
            <v>1.25</v>
          </cell>
        </row>
        <row r="295">
          <cell r="C295">
            <v>292419</v>
          </cell>
          <cell r="D295">
            <v>5077</v>
          </cell>
          <cell r="E295" t="str">
            <v xml:space="preserve">CLINDAMICINA FOSFATO 150MG/ML 4ML                                                         </v>
          </cell>
          <cell r="F295" t="str">
            <v>AMP 4ML</v>
          </cell>
          <cell r="G295">
            <v>400</v>
          </cell>
          <cell r="H295">
            <v>227.27272727272728</v>
          </cell>
          <cell r="I295">
            <v>166.66666666666666</v>
          </cell>
          <cell r="J295">
            <v>11</v>
          </cell>
          <cell r="K295">
            <v>2.7</v>
          </cell>
          <cell r="L295">
            <v>2.7</v>
          </cell>
        </row>
        <row r="296">
          <cell r="C296" t="str">
            <v>-</v>
          </cell>
          <cell r="D296" t="str">
            <v>-</v>
          </cell>
          <cell r="E296" t="str">
            <v xml:space="preserve">CLOBAZAM 10MG                                                                             </v>
          </cell>
          <cell r="F296" t="str">
            <v>CP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0.57999999999999996</v>
          </cell>
          <cell r="L296">
            <v>0</v>
          </cell>
        </row>
        <row r="297">
          <cell r="C297" t="str">
            <v>-</v>
          </cell>
          <cell r="D297" t="str">
            <v>-</v>
          </cell>
          <cell r="E297" t="str">
            <v xml:space="preserve">CLODRONATO DISSODICO 60 MG/ML 25 ML                                                       </v>
          </cell>
          <cell r="F297" t="str">
            <v>AMP 25ML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72.33</v>
          </cell>
          <cell r="L297">
            <v>0</v>
          </cell>
        </row>
        <row r="298">
          <cell r="C298" t="str">
            <v>-</v>
          </cell>
          <cell r="D298" t="str">
            <v>-</v>
          </cell>
          <cell r="E298" t="str">
            <v xml:space="preserve">CLODRONATO DISSODICO 60MG/ML - 5ML AMPOLA                                                 </v>
          </cell>
          <cell r="F298" t="str">
            <v>AMP 5ML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43.66</v>
          </cell>
          <cell r="L298">
            <v>0</v>
          </cell>
        </row>
        <row r="299">
          <cell r="C299">
            <v>270118</v>
          </cell>
          <cell r="D299">
            <v>5087</v>
          </cell>
          <cell r="E299" t="str">
            <v xml:space="preserve">CLONAZEPAM 0,5MG                                                                          </v>
          </cell>
          <cell r="F299" t="str">
            <v>CP</v>
          </cell>
          <cell r="G299">
            <v>1400</v>
          </cell>
          <cell r="H299">
            <v>835</v>
          </cell>
          <cell r="I299">
            <v>800</v>
          </cell>
          <cell r="J299">
            <v>6</v>
          </cell>
          <cell r="K299">
            <v>0.08</v>
          </cell>
          <cell r="L299">
            <v>0.08</v>
          </cell>
        </row>
        <row r="300">
          <cell r="C300">
            <v>270120</v>
          </cell>
          <cell r="D300">
            <v>5087</v>
          </cell>
          <cell r="E300" t="str">
            <v xml:space="preserve">CLONAZEPAM 2,5MG/ML 20ML SOL ORAL                                                         </v>
          </cell>
          <cell r="F300" t="str">
            <v>FR 20ML</v>
          </cell>
          <cell r="G300">
            <v>60</v>
          </cell>
          <cell r="H300">
            <v>61.363636363636367</v>
          </cell>
          <cell r="I300">
            <v>78.333333333333329</v>
          </cell>
          <cell r="J300">
            <v>11</v>
          </cell>
          <cell r="K300">
            <v>2.0425</v>
          </cell>
          <cell r="L300">
            <v>2.0425</v>
          </cell>
        </row>
        <row r="301">
          <cell r="C301">
            <v>270119</v>
          </cell>
          <cell r="D301">
            <v>5087</v>
          </cell>
          <cell r="E301" t="str">
            <v xml:space="preserve">CLONAZEPAM 2MG                                                                            </v>
          </cell>
          <cell r="F301" t="str">
            <v>CP</v>
          </cell>
          <cell r="G301">
            <v>2400</v>
          </cell>
          <cell r="H301">
            <v>1334.2857142857142</v>
          </cell>
          <cell r="I301">
            <v>320</v>
          </cell>
          <cell r="J301">
            <v>7</v>
          </cell>
          <cell r="K301">
            <v>4.7500000000000001E-2</v>
          </cell>
          <cell r="L301">
            <v>4.7500000000000001E-2</v>
          </cell>
        </row>
        <row r="302">
          <cell r="C302">
            <v>272043</v>
          </cell>
          <cell r="D302">
            <v>5156</v>
          </cell>
          <cell r="E302" t="str">
            <v xml:space="preserve">CLONIDINA 100MCG                                                                          </v>
          </cell>
          <cell r="F302" t="str">
            <v>CP</v>
          </cell>
          <cell r="G302">
            <v>600</v>
          </cell>
          <cell r="H302">
            <v>460.90909090909093</v>
          </cell>
          <cell r="I302">
            <v>160</v>
          </cell>
          <cell r="J302">
            <v>11</v>
          </cell>
          <cell r="K302">
            <v>0.49299999999999999</v>
          </cell>
          <cell r="L302">
            <v>0.49299999999999999</v>
          </cell>
        </row>
        <row r="303">
          <cell r="C303">
            <v>340206</v>
          </cell>
          <cell r="D303">
            <v>5156</v>
          </cell>
          <cell r="E303" t="str">
            <v xml:space="preserve">CLONIDINA 150 MCG 1 ML                                                                    </v>
          </cell>
          <cell r="F303" t="str">
            <v xml:space="preserve">AMP 1ML </v>
          </cell>
          <cell r="G303">
            <v>200</v>
          </cell>
          <cell r="H303">
            <v>75</v>
          </cell>
          <cell r="I303">
            <v>50</v>
          </cell>
          <cell r="J303">
            <v>10</v>
          </cell>
          <cell r="K303">
            <v>4.2</v>
          </cell>
          <cell r="L303">
            <v>4.2</v>
          </cell>
        </row>
        <row r="304">
          <cell r="C304">
            <v>272045</v>
          </cell>
          <cell r="D304">
            <v>5090</v>
          </cell>
          <cell r="E304" t="str">
            <v xml:space="preserve">CLOPIDOGREL 75 MG                                                                         </v>
          </cell>
          <cell r="F304" t="str">
            <v>CP</v>
          </cell>
          <cell r="G304">
            <v>280</v>
          </cell>
          <cell r="H304">
            <v>180</v>
          </cell>
          <cell r="I304">
            <v>0</v>
          </cell>
          <cell r="J304">
            <v>7</v>
          </cell>
          <cell r="K304">
            <v>0.35</v>
          </cell>
          <cell r="L304">
            <v>0</v>
          </cell>
        </row>
        <row r="305">
          <cell r="C305">
            <v>270445</v>
          </cell>
          <cell r="D305">
            <v>5094</v>
          </cell>
          <cell r="E305" t="str">
            <v xml:space="preserve">CLORAMBUCIL 2 MG                                                                          </v>
          </cell>
          <cell r="F305" t="str">
            <v>CP</v>
          </cell>
          <cell r="G305">
            <v>200</v>
          </cell>
          <cell r="H305">
            <v>256.25</v>
          </cell>
          <cell r="I305">
            <v>166.66666666666666</v>
          </cell>
          <cell r="J305">
            <v>8</v>
          </cell>
          <cell r="K305">
            <v>3.72</v>
          </cell>
          <cell r="L305">
            <v>3.72</v>
          </cell>
        </row>
        <row r="306">
          <cell r="C306">
            <v>274918</v>
          </cell>
          <cell r="D306">
            <v>15247</v>
          </cell>
          <cell r="E306" t="str">
            <v xml:space="preserve">CLORANFENICOL + VITAMINA A + AMINOACIDOS + METIONIONA POMADA OFT 0,5% + 10.000UI          </v>
          </cell>
          <cell r="F306" t="str">
            <v>BISNAGA 45G</v>
          </cell>
          <cell r="G306">
            <v>20</v>
          </cell>
          <cell r="H306">
            <v>14</v>
          </cell>
          <cell r="I306">
            <v>5</v>
          </cell>
          <cell r="J306">
            <v>5</v>
          </cell>
          <cell r="K306">
            <v>16.5</v>
          </cell>
          <cell r="L306">
            <v>16.5</v>
          </cell>
        </row>
        <row r="307">
          <cell r="C307" t="str">
            <v>-</v>
          </cell>
          <cell r="D307" t="str">
            <v>-</v>
          </cell>
          <cell r="E307" t="str">
            <v xml:space="preserve">CLORANFENICOL 1G                                                                          </v>
          </cell>
          <cell r="F307" t="str">
            <v>F/A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C308" t="str">
            <v>-</v>
          </cell>
          <cell r="D308" t="str">
            <v>-</v>
          </cell>
          <cell r="E308" t="str">
            <v xml:space="preserve">CLORANFENICOL SOL OFT 0,5% 10 ML                                                          </v>
          </cell>
          <cell r="F308" t="str">
            <v>FR 10ML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C309" t="str">
            <v>-</v>
          </cell>
          <cell r="D309" t="str">
            <v>-</v>
          </cell>
          <cell r="E309" t="str">
            <v xml:space="preserve">CLORDIAZEPOXIDO 25MG                                                                      </v>
          </cell>
          <cell r="F309" t="str">
            <v>CP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</row>
        <row r="310">
          <cell r="C310" t="str">
            <v>-</v>
          </cell>
          <cell r="D310" t="str">
            <v>-</v>
          </cell>
          <cell r="E310" t="str">
            <v>CLORETO DE FERRO III ASPECTO FISICO PO CRISTALINO MARROM AMARELADO COMPOSICAO FECL3.6H2O P</v>
          </cell>
          <cell r="F310" t="str">
            <v>FR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60</v>
          </cell>
          <cell r="L310">
            <v>0</v>
          </cell>
        </row>
        <row r="311">
          <cell r="C311">
            <v>267161</v>
          </cell>
          <cell r="D311">
            <v>5116</v>
          </cell>
          <cell r="E311" t="str">
            <v xml:space="preserve">CLORETO DE POTASSIO 10% 10 ML                                                             </v>
          </cell>
          <cell r="F311" t="str">
            <v>AMP 10ML</v>
          </cell>
          <cell r="G311">
            <v>1800</v>
          </cell>
          <cell r="H311">
            <v>1233.3333333333333</v>
          </cell>
          <cell r="I311">
            <v>1000</v>
          </cell>
          <cell r="J311">
            <v>12</v>
          </cell>
          <cell r="K311">
            <v>0.3</v>
          </cell>
          <cell r="L311">
            <v>0.3</v>
          </cell>
        </row>
        <row r="312">
          <cell r="C312">
            <v>267164</v>
          </cell>
          <cell r="D312">
            <v>5116</v>
          </cell>
          <cell r="E312" t="str">
            <v xml:space="preserve">CLORETO DE POTASSIO 6% 100ML SOL ORAL                                                     </v>
          </cell>
          <cell r="F312" t="str">
            <v>FR 100ML</v>
          </cell>
          <cell r="G312">
            <v>40</v>
          </cell>
          <cell r="H312">
            <v>45.666666666666664</v>
          </cell>
          <cell r="I312">
            <v>16.666666666666668</v>
          </cell>
          <cell r="J312">
            <v>6</v>
          </cell>
          <cell r="K312">
            <v>2.72</v>
          </cell>
          <cell r="L312">
            <v>2.8703699999999999</v>
          </cell>
        </row>
        <row r="313">
          <cell r="C313">
            <v>267164</v>
          </cell>
          <cell r="D313" t="str">
            <v>-</v>
          </cell>
          <cell r="E313" t="str">
            <v xml:space="preserve">CLORETO DE POTASSIO SOLUCAO ORAL S/ACUCAR 6% 150 ML                                       </v>
          </cell>
          <cell r="F313" t="str">
            <v>FR 150ML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3.22</v>
          </cell>
          <cell r="L313">
            <v>0</v>
          </cell>
        </row>
        <row r="314">
          <cell r="C314">
            <v>452796</v>
          </cell>
          <cell r="D314">
            <v>5118</v>
          </cell>
          <cell r="E314" t="str">
            <v xml:space="preserve">CLORETO DE SÓDIO 0,9% 1000ML SOL INJET  SISTEMA FECHADO ISENTO PVC (FRASCO/BOLSA)                                           </v>
          </cell>
          <cell r="F314" t="str">
            <v>FR/BLS 1000ML</v>
          </cell>
          <cell r="G314">
            <v>1477</v>
          </cell>
          <cell r="H314">
            <v>1501.1666666666667</v>
          </cell>
          <cell r="I314">
            <v>1579</v>
          </cell>
          <cell r="J314">
            <v>12</v>
          </cell>
          <cell r="K314">
            <v>7.4</v>
          </cell>
          <cell r="L314">
            <v>7.3413620000000002</v>
          </cell>
        </row>
        <row r="315">
          <cell r="C315">
            <v>452796</v>
          </cell>
          <cell r="D315">
            <v>5118</v>
          </cell>
          <cell r="E315" t="str">
            <v xml:space="preserve">CLORETO DE SÓDIO 0,9% 100ML SOL INJET  SISTEMA FECHADO  ISENTO DE PVC (FRASCO/BOLSA)                                         </v>
          </cell>
          <cell r="F315" t="str">
            <v>FR/BLS 100ML</v>
          </cell>
          <cell r="G315">
            <v>8023</v>
          </cell>
          <cell r="H315">
            <v>7775.416666666667</v>
          </cell>
          <cell r="I315">
            <v>8142</v>
          </cell>
          <cell r="J315">
            <v>12</v>
          </cell>
          <cell r="K315">
            <v>2.7</v>
          </cell>
          <cell r="L315">
            <v>2.6850710000000002</v>
          </cell>
        </row>
        <row r="316">
          <cell r="C316" t="str">
            <v>-</v>
          </cell>
          <cell r="D316" t="str">
            <v>-</v>
          </cell>
          <cell r="E316" t="str">
            <v xml:space="preserve">CLORETO DE SODIO 0,9% 250ML ISENTA DE PVC BOLSA                                           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1.06</v>
          </cell>
          <cell r="L316">
            <v>0</v>
          </cell>
        </row>
        <row r="317">
          <cell r="C317">
            <v>452796</v>
          </cell>
          <cell r="D317">
            <v>5118</v>
          </cell>
          <cell r="E317" t="str">
            <v xml:space="preserve">CLORETO DE SÓDIO 0,9% 250ML SOL INJET SISTEMA FECHADO ISENTO DE PVC (FRASCO/BOLSA)                               </v>
          </cell>
          <cell r="F317" t="str">
            <v>FR/BLS 250ML</v>
          </cell>
          <cell r="G317">
            <v>1982</v>
          </cell>
          <cell r="H317">
            <v>2089.25</v>
          </cell>
          <cell r="I317">
            <v>2110.3333333333335</v>
          </cell>
          <cell r="J317">
            <v>12</v>
          </cell>
          <cell r="K317">
            <v>3.3</v>
          </cell>
          <cell r="L317">
            <v>3.280303</v>
          </cell>
        </row>
        <row r="318">
          <cell r="C318" t="str">
            <v>-</v>
          </cell>
          <cell r="D318" t="str">
            <v>-</v>
          </cell>
          <cell r="E318" t="str">
            <v xml:space="preserve">CLORETO DE SODIO 0,9% 250ML SOLUCAO                                                       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1.45</v>
          </cell>
          <cell r="L318">
            <v>0</v>
          </cell>
        </row>
        <row r="319">
          <cell r="C319">
            <v>452796</v>
          </cell>
          <cell r="D319">
            <v>5118</v>
          </cell>
          <cell r="E319" t="str">
            <v xml:space="preserve">CLORETO DE SÓDIO 0,9% 500ML SOL INJET  SISTEMA FECHADO  ISENTO DE PVC (FRASCO/BOLSA)                                         </v>
          </cell>
          <cell r="F319" t="str">
            <v>FR/BLS 500ML</v>
          </cell>
          <cell r="G319">
            <v>3184</v>
          </cell>
          <cell r="H319">
            <v>2678.25</v>
          </cell>
          <cell r="I319">
            <v>2674</v>
          </cell>
          <cell r="J319">
            <v>12</v>
          </cell>
          <cell r="K319">
            <v>3.9</v>
          </cell>
          <cell r="L319">
            <v>3.9</v>
          </cell>
        </row>
        <row r="320">
          <cell r="C320" t="str">
            <v>-</v>
          </cell>
          <cell r="D320" t="str">
            <v>-</v>
          </cell>
          <cell r="E320" t="str">
            <v xml:space="preserve">CLORETO DE SODIO 0,9% BOLSA 1000ML ( C/DUPLO INVOLUCRO)    </v>
          </cell>
          <cell r="F320" t="str">
            <v>BOLSA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</row>
        <row r="321">
          <cell r="C321" t="str">
            <v>-</v>
          </cell>
          <cell r="D321" t="str">
            <v>-</v>
          </cell>
          <cell r="E321" t="str">
            <v xml:space="preserve">CLORETO DE SODIO 0,9% BOLSA 500ML ( C/DUPLO INVOLUCRO)    </v>
          </cell>
          <cell r="F321" t="str">
            <v>BOLSA 500ML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C322" t="str">
            <v>-</v>
          </cell>
          <cell r="D322" t="str">
            <v>-</v>
          </cell>
          <cell r="E322" t="str">
            <v xml:space="preserve">CLORETO DE SODIO 0,9% SOLUCAO FRASCO PE TWIST-OFF- 500ML- IRRIGACAO                       </v>
          </cell>
          <cell r="F322" t="str">
            <v>FR 500ML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1.1599999999999999</v>
          </cell>
          <cell r="L322">
            <v>0</v>
          </cell>
        </row>
        <row r="323">
          <cell r="C323" t="str">
            <v>-</v>
          </cell>
          <cell r="D323" t="str">
            <v>-</v>
          </cell>
          <cell r="E323" t="str">
            <v xml:space="preserve">CLORETO DE SODIO 0,9%/2000ML INJET                                                        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3.74</v>
          </cell>
          <cell r="L323">
            <v>0</v>
          </cell>
        </row>
        <row r="324">
          <cell r="C324" t="str">
            <v>-</v>
          </cell>
          <cell r="D324" t="str">
            <v>-</v>
          </cell>
          <cell r="E324" t="str">
            <v xml:space="preserve">CLORETO DE SODIO 0,9%/500ML ISENTA DE PVC (BOLSA)                                         </v>
          </cell>
          <cell r="F324" t="str">
            <v>BOLSA 500ML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1.52</v>
          </cell>
          <cell r="L324">
            <v>0</v>
          </cell>
        </row>
        <row r="325">
          <cell r="C325" t="str">
            <v>-</v>
          </cell>
          <cell r="D325" t="str">
            <v>-</v>
          </cell>
          <cell r="E325" t="str">
            <v xml:space="preserve">CLORETO DE SODIO 10% 10ML SOL INJETAVEL                                                   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0.1</v>
          </cell>
          <cell r="L325">
            <v>0</v>
          </cell>
        </row>
        <row r="326">
          <cell r="C326">
            <v>267574</v>
          </cell>
          <cell r="D326">
            <v>5118</v>
          </cell>
          <cell r="E326" t="str">
            <v xml:space="preserve">CLORETO DE SODIO 20% 10 ML                                                                </v>
          </cell>
          <cell r="F326" t="str">
            <v xml:space="preserve">AMP 10ML </v>
          </cell>
          <cell r="G326">
            <v>1200</v>
          </cell>
          <cell r="H326">
            <v>1200</v>
          </cell>
          <cell r="I326">
            <v>1133.3333333333333</v>
          </cell>
          <cell r="J326">
            <v>12</v>
          </cell>
          <cell r="K326">
            <v>0.35</v>
          </cell>
          <cell r="L326">
            <v>0.35</v>
          </cell>
        </row>
        <row r="327">
          <cell r="C327">
            <v>268237</v>
          </cell>
          <cell r="D327">
            <v>5118</v>
          </cell>
          <cell r="E327" t="str">
            <v xml:space="preserve">CLORETO DE SÓDIO SOLUCAO ISOTÔNICA 0,9% 10 ML    (AMPOLA)                                   </v>
          </cell>
          <cell r="F327" t="str">
            <v>AMP 10ML</v>
          </cell>
          <cell r="G327">
            <v>9476</v>
          </cell>
          <cell r="H327">
            <v>10800.416666666666</v>
          </cell>
          <cell r="I327">
            <v>10246.666666666666</v>
          </cell>
          <cell r="J327">
            <v>12</v>
          </cell>
          <cell r="K327">
            <v>0.18</v>
          </cell>
          <cell r="L327">
            <v>0.18</v>
          </cell>
        </row>
        <row r="328">
          <cell r="C328" t="str">
            <v>-</v>
          </cell>
          <cell r="D328" t="str">
            <v>-</v>
          </cell>
          <cell r="E328" t="str">
            <v xml:space="preserve">CLOREXIDINA ALCOOLICA 0,5% 1000ML                                                         </v>
          </cell>
          <cell r="F328" t="str">
            <v>FR 1000ML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7.09</v>
          </cell>
          <cell r="L328">
            <v>0</v>
          </cell>
        </row>
        <row r="329">
          <cell r="C329">
            <v>269878</v>
          </cell>
          <cell r="D329">
            <v>17357</v>
          </cell>
          <cell r="E329" t="str">
            <v xml:space="preserve">CLOREXIDINA ALCOOLICA 0,5% 100ML                                                          </v>
          </cell>
          <cell r="F329" t="str">
            <v>FR 100ML</v>
          </cell>
          <cell r="G329">
            <v>0</v>
          </cell>
          <cell r="H329">
            <v>57.833333333333336</v>
          </cell>
          <cell r="I329">
            <v>35.333333333333336</v>
          </cell>
          <cell r="J329">
            <v>12</v>
          </cell>
          <cell r="K329">
            <v>1.65</v>
          </cell>
          <cell r="L329">
            <v>1.807631</v>
          </cell>
        </row>
        <row r="330">
          <cell r="C330" t="str">
            <v>-</v>
          </cell>
          <cell r="D330" t="str">
            <v>-</v>
          </cell>
          <cell r="E330" t="str">
            <v>CLOREXIDINA COLUTORIO 0,12% - 100ML</v>
          </cell>
          <cell r="F330" t="str">
            <v>FR 100ML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9.1999999999999993</v>
          </cell>
          <cell r="L330">
            <v>0</v>
          </cell>
        </row>
        <row r="331">
          <cell r="C331" t="str">
            <v>-</v>
          </cell>
          <cell r="D331" t="str">
            <v>-</v>
          </cell>
          <cell r="E331" t="str">
            <v xml:space="preserve">CLOREXIDINA COLUTORIO 0,12% 1000ML                                                        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39.4</v>
          </cell>
          <cell r="L331">
            <v>0</v>
          </cell>
        </row>
        <row r="332">
          <cell r="C332">
            <v>341174</v>
          </cell>
          <cell r="D332">
            <v>17357</v>
          </cell>
          <cell r="E332" t="str">
            <v xml:space="preserve">CLOREXIDINA COLUTORIO 0,12%- 250ML             FRASCO   </v>
          </cell>
          <cell r="F332" t="str">
            <v>FR 250ML</v>
          </cell>
          <cell r="G332">
            <v>22</v>
          </cell>
          <cell r="H332">
            <v>28.333333333333332</v>
          </cell>
          <cell r="I332">
            <v>34.666666666666664</v>
          </cell>
          <cell r="J332">
            <v>12</v>
          </cell>
          <cell r="K332">
            <v>5.73</v>
          </cell>
          <cell r="L332">
            <v>0</v>
          </cell>
        </row>
        <row r="333">
          <cell r="C333" t="str">
            <v>-</v>
          </cell>
          <cell r="D333" t="str">
            <v>-</v>
          </cell>
          <cell r="E333" t="str">
            <v xml:space="preserve">CLOREXIDINA DEGERMANTE 2% 1000ML                  </v>
          </cell>
          <cell r="F333" t="str">
            <v>FR 1000ML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</row>
        <row r="334">
          <cell r="C334" t="str">
            <v>-</v>
          </cell>
          <cell r="D334" t="str">
            <v>-</v>
          </cell>
          <cell r="E334" t="str">
            <v xml:space="preserve">CLOREXIDINA DEGERMANTE 4% 1000ML                                                          </v>
          </cell>
          <cell r="F334" t="str">
            <v>FR 1000ML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37</v>
          </cell>
          <cell r="L334">
            <v>0</v>
          </cell>
        </row>
        <row r="335">
          <cell r="C335" t="str">
            <v>-</v>
          </cell>
          <cell r="D335" t="str">
            <v>-</v>
          </cell>
          <cell r="E335" t="str">
            <v>CLOREXIDINA DIGLICONATO + XILITOL,CONCENTRACAO 0,1</v>
          </cell>
          <cell r="F335" t="str">
            <v>FR 200ML</v>
          </cell>
          <cell r="G335">
            <v>108</v>
          </cell>
          <cell r="H335">
            <v>0</v>
          </cell>
          <cell r="I335">
            <v>0</v>
          </cell>
          <cell r="J335">
            <v>0</v>
          </cell>
          <cell r="K335">
            <v>27.58</v>
          </cell>
          <cell r="L335">
            <v>0</v>
          </cell>
        </row>
        <row r="336">
          <cell r="C336">
            <v>269877</v>
          </cell>
          <cell r="D336">
            <v>17357</v>
          </cell>
          <cell r="E336" t="str">
            <v>CLOREXIDINA DIGLUCONATO SOL DEGERMANTE - 2% -100ML       FRASCO</v>
          </cell>
          <cell r="F336" t="str">
            <v>FR 100ML</v>
          </cell>
          <cell r="G336">
            <v>95</v>
          </cell>
          <cell r="H336">
            <v>57.416666666666664</v>
          </cell>
          <cell r="I336">
            <v>45.666666666666664</v>
          </cell>
          <cell r="J336">
            <v>12</v>
          </cell>
          <cell r="K336">
            <v>1.8</v>
          </cell>
          <cell r="L336">
            <v>1.8</v>
          </cell>
        </row>
        <row r="337">
          <cell r="C337">
            <v>444051</v>
          </cell>
          <cell r="D337">
            <v>17357</v>
          </cell>
          <cell r="E337" t="str">
            <v>CLOREXIDINA DIGLUCONATO SOL ALCOÓLICA - 2% - 100ML    FRASCO</v>
          </cell>
          <cell r="F337" t="str">
            <v>FR 100ML</v>
          </cell>
          <cell r="G337">
            <v>636</v>
          </cell>
          <cell r="H337">
            <v>604.33333333333337</v>
          </cell>
          <cell r="I337">
            <v>684.33333333333337</v>
          </cell>
          <cell r="J337">
            <v>12</v>
          </cell>
          <cell r="K337">
            <v>2.4</v>
          </cell>
          <cell r="L337">
            <v>2.4</v>
          </cell>
        </row>
        <row r="338">
          <cell r="C338">
            <v>269880</v>
          </cell>
          <cell r="D338">
            <v>17357</v>
          </cell>
          <cell r="E338" t="str">
            <v>CLOREXIDINA DIGLUCONATO SOL AQUOSA - 2% - 100ML       FRASCO</v>
          </cell>
          <cell r="F338" t="str">
            <v>FR 100ML</v>
          </cell>
          <cell r="G338">
            <v>161</v>
          </cell>
          <cell r="H338">
            <v>202.2</v>
          </cell>
          <cell r="I338">
            <v>62</v>
          </cell>
          <cell r="J338">
            <v>5</v>
          </cell>
          <cell r="K338">
            <v>3.4</v>
          </cell>
          <cell r="L338">
            <v>3.4</v>
          </cell>
        </row>
        <row r="339">
          <cell r="C339" t="str">
            <v>-</v>
          </cell>
          <cell r="D339" t="str">
            <v>-</v>
          </cell>
          <cell r="E339" t="str">
            <v xml:space="preserve">CLOREXIDINA DIGLUCONATO CONCENTRACAO 0,12  2000 ML FORMA FARM COLUTORIO     </v>
          </cell>
          <cell r="F339" t="str">
            <v xml:space="preserve">FR 2000ML 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63</v>
          </cell>
          <cell r="L339">
            <v>0</v>
          </cell>
        </row>
        <row r="340">
          <cell r="C340">
            <v>398566</v>
          </cell>
          <cell r="D340">
            <v>17357</v>
          </cell>
          <cell r="E340" t="str">
            <v>CLOREXIDINA DIGLUCONATO CONCENTRACAO  GEL - 2% 50G BISNAGA</v>
          </cell>
          <cell r="F340" t="str">
            <v>BISNAGA 50G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41.21</v>
          </cell>
          <cell r="L340">
            <v>0</v>
          </cell>
        </row>
        <row r="341">
          <cell r="C341" t="str">
            <v>-</v>
          </cell>
          <cell r="D341" t="str">
            <v>-</v>
          </cell>
          <cell r="E341" t="str">
            <v xml:space="preserve">CLOREXIDINA DIGLICONATO DOSAGEM 0,2 100 ML AP     </v>
          </cell>
          <cell r="F341" t="str">
            <v>FR 100ML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1.5</v>
          </cell>
          <cell r="L341">
            <v>0</v>
          </cell>
        </row>
        <row r="342">
          <cell r="C342">
            <v>296990</v>
          </cell>
          <cell r="D342">
            <v>17357</v>
          </cell>
          <cell r="E342" t="str">
            <v>CLOREXIDINA DIGLICONATO DOSAGEM 1% SOLUCAO TOPICA AQUOSA</v>
          </cell>
          <cell r="F342" t="str">
            <v>FR 100ML</v>
          </cell>
          <cell r="G342">
            <v>0</v>
          </cell>
          <cell r="H342">
            <v>82.416666666666671</v>
          </cell>
          <cell r="I342">
            <v>110.33333333333333</v>
          </cell>
          <cell r="J342">
            <v>12</v>
          </cell>
          <cell r="K342">
            <v>1.51</v>
          </cell>
          <cell r="L342">
            <v>1.55603</v>
          </cell>
        </row>
        <row r="343">
          <cell r="C343">
            <v>341174</v>
          </cell>
          <cell r="D343">
            <v>17357</v>
          </cell>
          <cell r="E343" t="str">
            <v xml:space="preserve">CLOREXIDINA DIGLUCONATO + XYLITOL 0,12%  250ML             FRASCO                                 </v>
          </cell>
          <cell r="F343" t="str">
            <v>FR 250ML</v>
          </cell>
          <cell r="G343">
            <v>33</v>
          </cell>
          <cell r="H343">
            <v>23.4</v>
          </cell>
          <cell r="I343">
            <v>0</v>
          </cell>
          <cell r="J343">
            <v>5</v>
          </cell>
          <cell r="K343">
            <v>3.9</v>
          </cell>
          <cell r="L343">
            <v>0</v>
          </cell>
        </row>
        <row r="344">
          <cell r="C344">
            <v>341174</v>
          </cell>
          <cell r="D344">
            <v>17357</v>
          </cell>
          <cell r="E344" t="str">
            <v xml:space="preserve">CLOREXIDINA DIGLUCONATO + XYLITOL 0,12%  500ML                  FRASCO                    </v>
          </cell>
          <cell r="F344" t="str">
            <v>FR 500ML</v>
          </cell>
          <cell r="G344">
            <v>43</v>
          </cell>
          <cell r="H344">
            <v>0</v>
          </cell>
          <cell r="I344">
            <v>0</v>
          </cell>
          <cell r="J344">
            <v>0</v>
          </cell>
          <cell r="K344">
            <v>14.8</v>
          </cell>
          <cell r="L344">
            <v>0</v>
          </cell>
        </row>
        <row r="345">
          <cell r="C345" t="str">
            <v>-</v>
          </cell>
          <cell r="D345" t="str">
            <v>-</v>
          </cell>
          <cell r="E345" t="str">
            <v xml:space="preserve">CLOREXIDINA GLICONATO 2% APLICAÇÃO DEGERMANTE 500ML - FRASCO                              </v>
          </cell>
          <cell r="F345" t="str">
            <v>FR 500ML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7.9</v>
          </cell>
          <cell r="L345">
            <v>0</v>
          </cell>
        </row>
        <row r="346">
          <cell r="C346">
            <v>269877</v>
          </cell>
          <cell r="D346">
            <v>17357</v>
          </cell>
          <cell r="E346" t="str">
            <v xml:space="preserve">CLOREXIDINA DIGLUCONATO SOL DEGERMANTE - 4%  100 ML          FRASCO                          </v>
          </cell>
          <cell r="F346" t="str">
            <v>FR 100ML</v>
          </cell>
          <cell r="G346">
            <v>674</v>
          </cell>
          <cell r="H346">
            <v>430.75</v>
          </cell>
          <cell r="I346">
            <v>329</v>
          </cell>
          <cell r="J346">
            <v>12</v>
          </cell>
          <cell r="K346">
            <v>4.16</v>
          </cell>
          <cell r="L346">
            <v>4.16</v>
          </cell>
        </row>
        <row r="347">
          <cell r="C347" t="str">
            <v>-</v>
          </cell>
          <cell r="D347" t="str">
            <v>-</v>
          </cell>
          <cell r="E347" t="str">
            <v xml:space="preserve">CLOREXIDINA SOLUCAO TOPICA 0,5% 100ML                                                     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C348">
            <v>276877</v>
          </cell>
          <cell r="D348">
            <v>16281</v>
          </cell>
          <cell r="E348" t="str">
            <v xml:space="preserve">CLOREXIDINE 2% ESTERIL ESCOVA DE DEGERMACAO EMBALADA INDIVIDUALMENTE                      </v>
          </cell>
          <cell r="F348" t="str">
            <v>UNIDADE</v>
          </cell>
          <cell r="G348">
            <v>2859</v>
          </cell>
          <cell r="H348">
            <v>2879.4166666666665</v>
          </cell>
          <cell r="I348">
            <v>2708</v>
          </cell>
          <cell r="J348">
            <v>12</v>
          </cell>
          <cell r="K348">
            <v>1.35</v>
          </cell>
          <cell r="L348">
            <v>1.3500319999999999</v>
          </cell>
        </row>
        <row r="349">
          <cell r="C349">
            <v>340207</v>
          </cell>
          <cell r="D349">
            <v>5275</v>
          </cell>
          <cell r="E349" t="str">
            <v xml:space="preserve">CLORPROMAZINA 40MG/ML 20ML SOL ORAL                                                       </v>
          </cell>
          <cell r="F349" t="str">
            <v>FR 20ML</v>
          </cell>
          <cell r="G349">
            <v>2</v>
          </cell>
          <cell r="H349">
            <v>1</v>
          </cell>
          <cell r="I349">
            <v>0</v>
          </cell>
          <cell r="J349">
            <v>1</v>
          </cell>
          <cell r="K349">
            <v>6.74</v>
          </cell>
          <cell r="L349">
            <v>0</v>
          </cell>
        </row>
        <row r="350">
          <cell r="C350" t="str">
            <v>-</v>
          </cell>
          <cell r="D350" t="str">
            <v>-</v>
          </cell>
          <cell r="E350" t="str">
            <v xml:space="preserve">CLORPROMAZINA CLORIDRATO 100MG                                                            </v>
          </cell>
          <cell r="F350" t="str">
            <v>CP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0.19</v>
          </cell>
          <cell r="L350">
            <v>0</v>
          </cell>
        </row>
        <row r="351">
          <cell r="C351">
            <v>267635</v>
          </cell>
          <cell r="D351">
            <v>5275</v>
          </cell>
          <cell r="E351" t="str">
            <v xml:space="preserve">CLORPROMAZINA CLORIDRATO 25MG                                                             </v>
          </cell>
          <cell r="F351" t="str">
            <v>CP</v>
          </cell>
          <cell r="G351">
            <v>10</v>
          </cell>
          <cell r="H351">
            <v>200</v>
          </cell>
          <cell r="I351">
            <v>66.666666666666671</v>
          </cell>
          <cell r="J351">
            <v>2</v>
          </cell>
          <cell r="K351">
            <v>0.28999999999999998</v>
          </cell>
          <cell r="L351">
            <v>0</v>
          </cell>
        </row>
        <row r="352">
          <cell r="C352">
            <v>268069</v>
          </cell>
          <cell r="D352">
            <v>5275</v>
          </cell>
          <cell r="E352" t="str">
            <v xml:space="preserve">CLORPROMAZINA CLORIDRATO 5MG/ML 5ML                                                       </v>
          </cell>
          <cell r="F352" t="str">
            <v>AMP 5ML</v>
          </cell>
          <cell r="G352">
            <v>40</v>
          </cell>
          <cell r="H352">
            <v>0</v>
          </cell>
          <cell r="I352">
            <v>0</v>
          </cell>
          <cell r="J352">
            <v>0</v>
          </cell>
          <cell r="K352">
            <v>2.2999999999999998</v>
          </cell>
          <cell r="L352">
            <v>2.2999999999999998</v>
          </cell>
        </row>
        <row r="353">
          <cell r="C353" t="str">
            <v>-</v>
          </cell>
          <cell r="D353" t="str">
            <v>-</v>
          </cell>
          <cell r="E353" t="str">
            <v xml:space="preserve">CLORTALIDONA 25MG                                                                         </v>
          </cell>
          <cell r="F353" t="str">
            <v>CP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0.09</v>
          </cell>
          <cell r="L353">
            <v>0</v>
          </cell>
        </row>
        <row r="354">
          <cell r="C354" t="str">
            <v>-</v>
          </cell>
          <cell r="D354" t="str">
            <v>-</v>
          </cell>
          <cell r="E354" t="str">
            <v xml:space="preserve">CLOZAPINA 100MG COMPRIMIDO                                                                </v>
          </cell>
          <cell r="F354" t="str">
            <v>CP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</row>
        <row r="355">
          <cell r="C355">
            <v>270907</v>
          </cell>
          <cell r="D355">
            <v>10422</v>
          </cell>
          <cell r="E355" t="str">
            <v xml:space="preserve">CODEINA + PARACETAMOL 30MG + 500MG                                                        </v>
          </cell>
          <cell r="F355" t="str">
            <v>CP</v>
          </cell>
          <cell r="G355">
            <v>12120</v>
          </cell>
          <cell r="H355">
            <v>3158.25</v>
          </cell>
          <cell r="I355">
            <v>2</v>
          </cell>
          <cell r="J355">
            <v>8</v>
          </cell>
          <cell r="K355">
            <v>0.45</v>
          </cell>
          <cell r="L355">
            <v>0</v>
          </cell>
        </row>
        <row r="356">
          <cell r="C356" t="str">
            <v>-</v>
          </cell>
          <cell r="D356" t="str">
            <v>-</v>
          </cell>
          <cell r="E356" t="str">
            <v xml:space="preserve">CODEINA 3MG/ML                                                                            </v>
          </cell>
          <cell r="F356" t="str">
            <v>FR 120ML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23.94</v>
          </cell>
          <cell r="L356">
            <v>0</v>
          </cell>
        </row>
        <row r="357">
          <cell r="C357">
            <v>268103</v>
          </cell>
          <cell r="D357" t="str">
            <v>-</v>
          </cell>
          <cell r="E357" t="str">
            <v xml:space="preserve">CODEINA 60MG                                                                              </v>
          </cell>
          <cell r="F357" t="str">
            <v>CP</v>
          </cell>
          <cell r="G357">
            <v>80</v>
          </cell>
          <cell r="H357">
            <v>0</v>
          </cell>
          <cell r="I357">
            <v>0</v>
          </cell>
          <cell r="J357">
            <v>0</v>
          </cell>
          <cell r="K357">
            <v>1.17</v>
          </cell>
          <cell r="L357">
            <v>0</v>
          </cell>
        </row>
        <row r="358">
          <cell r="C358">
            <v>272782</v>
          </cell>
          <cell r="D358">
            <v>17391</v>
          </cell>
          <cell r="E358" t="str">
            <v xml:space="preserve">CODEINA FOSFATO 30 MG                             </v>
          </cell>
          <cell r="F358" t="str">
            <v>CP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0.82</v>
          </cell>
          <cell r="L358">
            <v>0</v>
          </cell>
        </row>
        <row r="359">
          <cell r="C359" t="str">
            <v>-</v>
          </cell>
          <cell r="D359" t="str">
            <v>-</v>
          </cell>
          <cell r="E359" t="str">
            <v xml:space="preserve">CODEINA FOSFATO 30MG                        </v>
          </cell>
          <cell r="F359" t="str">
            <v>AMP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</row>
        <row r="360">
          <cell r="C360" t="str">
            <v>-</v>
          </cell>
          <cell r="D360" t="str">
            <v>-</v>
          </cell>
          <cell r="E360" t="str">
            <v>COLA BIOLOGICA DE ALBUMINA PURIFICADA 45 + GLUTARALDEIDO 10 COM ACESSORIOS DE QUATRO PONTA</v>
          </cell>
          <cell r="F360" t="str">
            <v>FR 2ML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6439</v>
          </cell>
          <cell r="L360">
            <v>0</v>
          </cell>
        </row>
        <row r="361">
          <cell r="C361" t="str">
            <v>-</v>
          </cell>
          <cell r="D361" t="str">
            <v>-</v>
          </cell>
          <cell r="E361" t="str">
            <v xml:space="preserve">COLAGENASE + CLORANFENICOL 30G                                                            </v>
          </cell>
          <cell r="F361" t="str">
            <v>BISNAGA 30G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6.2</v>
          </cell>
          <cell r="L361">
            <v>0</v>
          </cell>
        </row>
        <row r="362">
          <cell r="C362">
            <v>268958</v>
          </cell>
          <cell r="D362">
            <v>5331</v>
          </cell>
          <cell r="E362" t="str">
            <v xml:space="preserve">COLAGENASE POM. 0,6UI/G 30G                                                               </v>
          </cell>
          <cell r="F362" t="str">
            <v>BISNAGA 30G</v>
          </cell>
          <cell r="G362">
            <v>250</v>
          </cell>
          <cell r="H362">
            <v>105.81818181818181</v>
          </cell>
          <cell r="I362">
            <v>118.33333333333333</v>
          </cell>
          <cell r="J362">
            <v>11</v>
          </cell>
          <cell r="K362">
            <v>13.07</v>
          </cell>
          <cell r="L362">
            <v>13.07</v>
          </cell>
        </row>
        <row r="363">
          <cell r="C363" t="str">
            <v>-</v>
          </cell>
          <cell r="D363" t="str">
            <v>-</v>
          </cell>
          <cell r="E363" t="str">
            <v xml:space="preserve">COLAGENASE POMADA 1,2U/G 30G                      </v>
          </cell>
          <cell r="F363" t="str">
            <v>BISNAGA 30G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7</v>
          </cell>
          <cell r="L363">
            <v>0</v>
          </cell>
        </row>
        <row r="364">
          <cell r="C364">
            <v>267642</v>
          </cell>
          <cell r="D364">
            <v>5340</v>
          </cell>
          <cell r="E364" t="str">
            <v xml:space="preserve">COLCHICINA 0,5 MG                                                                         </v>
          </cell>
          <cell r="F364" t="str">
            <v>CP</v>
          </cell>
          <cell r="G364">
            <v>40</v>
          </cell>
          <cell r="H364">
            <v>40</v>
          </cell>
          <cell r="I364">
            <v>0</v>
          </cell>
          <cell r="J364">
            <v>3</v>
          </cell>
          <cell r="K364">
            <v>0.31</v>
          </cell>
          <cell r="L364">
            <v>0</v>
          </cell>
        </row>
        <row r="365">
          <cell r="C365">
            <v>270990</v>
          </cell>
          <cell r="D365">
            <v>17827</v>
          </cell>
          <cell r="E365" t="str">
            <v xml:space="preserve">COLESTIRAMINA 4 G                                                                         </v>
          </cell>
          <cell r="F365" t="str">
            <v xml:space="preserve">ENV </v>
          </cell>
          <cell r="G365">
            <v>40</v>
          </cell>
          <cell r="H365">
            <v>50</v>
          </cell>
          <cell r="I365">
            <v>0</v>
          </cell>
          <cell r="J365">
            <v>1</v>
          </cell>
          <cell r="K365">
            <v>13.8</v>
          </cell>
          <cell r="L365">
            <v>0</v>
          </cell>
        </row>
        <row r="366">
          <cell r="C366">
            <v>450291</v>
          </cell>
          <cell r="D366" t="str">
            <v>-</v>
          </cell>
          <cell r="E366" t="str">
            <v xml:space="preserve">COMPLEXO PROTROMBINICO HUMANO 500UI                                                       </v>
          </cell>
          <cell r="F366" t="str">
            <v>F/A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</row>
        <row r="367">
          <cell r="C367">
            <v>364742</v>
          </cell>
          <cell r="D367" t="str">
            <v>-</v>
          </cell>
          <cell r="E367" t="str">
            <v xml:space="preserve">CONCENTRADO POLIELETROLITICO P/HEMODIALISE(SOLUÇÃO ÁCIDA) 5000ML                                  </v>
          </cell>
          <cell r="F367" t="str">
            <v>GL 5LT</v>
          </cell>
          <cell r="G367">
            <v>344</v>
          </cell>
          <cell r="H367">
            <v>223.33333333333334</v>
          </cell>
          <cell r="I367">
            <v>220</v>
          </cell>
          <cell r="J367">
            <v>12</v>
          </cell>
          <cell r="K367">
            <v>19.53</v>
          </cell>
          <cell r="L367">
            <v>19.53</v>
          </cell>
        </row>
        <row r="368">
          <cell r="C368">
            <v>394853</v>
          </cell>
          <cell r="D368" t="str">
            <v>-</v>
          </cell>
          <cell r="E368" t="str">
            <v xml:space="preserve">CONCENTRADO POLIELETROLITICO P/HEMODIALISE( SOLUÇÃO BÁSICA)5000ML                                  </v>
          </cell>
          <cell r="F368" t="str">
            <v>GL 5LT</v>
          </cell>
          <cell r="G368">
            <v>350</v>
          </cell>
          <cell r="H368">
            <v>237</v>
          </cell>
          <cell r="I368">
            <v>240</v>
          </cell>
          <cell r="J368">
            <v>12</v>
          </cell>
          <cell r="K368">
            <v>17.940000000000001</v>
          </cell>
          <cell r="L368">
            <v>17.940000000000001</v>
          </cell>
        </row>
        <row r="369">
          <cell r="C369">
            <v>268466</v>
          </cell>
          <cell r="D369">
            <v>5804</v>
          </cell>
          <cell r="E369" t="str">
            <v xml:space="preserve">CONTRASTE NAO IONICO DE BAIXA OSMOLARIDADE 300MG/ML 50 ML F/A                             </v>
          </cell>
          <cell r="F369" t="str">
            <v>FR 50ML</v>
          </cell>
          <cell r="G369">
            <v>900</v>
          </cell>
          <cell r="H369">
            <v>530.58333333333337</v>
          </cell>
          <cell r="I369">
            <v>603.33333333333337</v>
          </cell>
          <cell r="J369">
            <v>12</v>
          </cell>
          <cell r="K369">
            <v>72.349999999999994</v>
          </cell>
          <cell r="L369">
            <v>68.026703999999995</v>
          </cell>
        </row>
        <row r="370">
          <cell r="C370" t="str">
            <v>-</v>
          </cell>
          <cell r="D370" t="str">
            <v>-</v>
          </cell>
          <cell r="E370" t="str">
            <v xml:space="preserve">CONTRASTE NAO IONICO DE BAIXA OSMOLARIDADE 300MG/ML 500 ML F/A                             </v>
          </cell>
          <cell r="F370" t="str">
            <v>F/A 500ML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</row>
        <row r="371">
          <cell r="C371">
            <v>342903</v>
          </cell>
          <cell r="D371">
            <v>5804</v>
          </cell>
          <cell r="E371" t="str">
            <v xml:space="preserve">CONTRASTE NAO IONICO DE BAIXA OSMOLARIDADE 350MG A 370MG/ML 500 ML </v>
          </cell>
          <cell r="F371" t="str">
            <v>F/A 500ML</v>
          </cell>
          <cell r="G371">
            <v>125</v>
          </cell>
          <cell r="H371">
            <v>0</v>
          </cell>
          <cell r="I371">
            <v>0</v>
          </cell>
          <cell r="J371">
            <v>0</v>
          </cell>
          <cell r="K371">
            <v>260</v>
          </cell>
          <cell r="L371">
            <v>0</v>
          </cell>
        </row>
        <row r="372">
          <cell r="C372" t="str">
            <v>-</v>
          </cell>
          <cell r="D372" t="str">
            <v>-</v>
          </cell>
          <cell r="E372" t="str">
            <v xml:space="preserve">CONTRASTE RADIOLOGICO DE OLEO DE PAPOULA CONC 100% IODADO COM 480MG/ML                    </v>
          </cell>
          <cell r="F372" t="str">
            <v>FR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C373" t="str">
            <v>-</v>
          </cell>
          <cell r="D373" t="str">
            <v>-</v>
          </cell>
          <cell r="E373" t="str">
            <v xml:space="preserve">CONTRASTE RADIOLOGICO DE OLEO DE PAPOULA IODADO CONCENTRACAO A 38% P/P C/480L DE IODO     </v>
          </cell>
          <cell r="F373" t="str">
            <v>FR 480ML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136.72999999999999</v>
          </cell>
          <cell r="L373">
            <v>0</v>
          </cell>
        </row>
        <row r="374">
          <cell r="C374" t="str">
            <v>-</v>
          </cell>
          <cell r="D374" t="str">
            <v>-</v>
          </cell>
          <cell r="E374" t="str">
            <v xml:space="preserve">CONTRASTE RADIOLOGICO NAO IONICO 270 MG/ML                                                </v>
          </cell>
          <cell r="F374" t="str">
            <v>FR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C375">
            <v>342903</v>
          </cell>
          <cell r="D375" t="str">
            <v>-</v>
          </cell>
          <cell r="E375" t="str">
            <v xml:space="preserve">CONTRASTE RADIOLOGICO NAO IONICO DE BAIXA OSMOLARIDADE 350 A 370MG/ML 50 ML                       </v>
          </cell>
          <cell r="F375" t="str">
            <v>FR 50ML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127</v>
          </cell>
          <cell r="L375">
            <v>0</v>
          </cell>
        </row>
        <row r="376">
          <cell r="C376">
            <v>0</v>
          </cell>
          <cell r="D376" t="str">
            <v>-</v>
          </cell>
          <cell r="E376" t="str">
            <v>CONTRASTE RADIOLOGICO NAO IONICO DE BAIXA OSMOLARIDADE IODO  300MG/ML 100ML</v>
          </cell>
          <cell r="F376" t="str">
            <v>FR 100 ML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228.08</v>
          </cell>
          <cell r="L376">
            <v>0</v>
          </cell>
        </row>
        <row r="377">
          <cell r="C377">
            <v>356170</v>
          </cell>
          <cell r="D377">
            <v>5804</v>
          </cell>
          <cell r="E377" t="str">
            <v xml:space="preserve">CONTRASTE RADIOLOGICO SULFATO DE BARIO 100% SUSP 150 ML                                   </v>
          </cell>
          <cell r="F377" t="str">
            <v>FR 150ML</v>
          </cell>
          <cell r="G377">
            <v>0</v>
          </cell>
          <cell r="H377">
            <v>3</v>
          </cell>
          <cell r="I377">
            <v>0</v>
          </cell>
          <cell r="J377">
            <v>3</v>
          </cell>
          <cell r="K377">
            <v>16.7</v>
          </cell>
          <cell r="L377">
            <v>0</v>
          </cell>
        </row>
        <row r="378">
          <cell r="C378">
            <v>327212</v>
          </cell>
          <cell r="D378">
            <v>13893</v>
          </cell>
          <cell r="E378" t="str">
            <v>CORANTE LUGOL FORTE LIQUIDO SOLUCAO A 5%  100ML   FRASCO</v>
          </cell>
          <cell r="F378" t="str">
            <v>FR 100ML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42.68</v>
          </cell>
          <cell r="L378">
            <v>0</v>
          </cell>
        </row>
        <row r="379">
          <cell r="C379" t="str">
            <v>-</v>
          </cell>
          <cell r="D379" t="str">
            <v>-</v>
          </cell>
          <cell r="E379" t="str">
            <v xml:space="preserve">CORANTE LUGOL FORTE LIQUIDO SOLUCAO A 5%  250 ML    FRASCO  </v>
          </cell>
          <cell r="F379" t="str">
            <v>FR  250ML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50</v>
          </cell>
          <cell r="L379">
            <v>0</v>
          </cell>
        </row>
        <row r="380">
          <cell r="C380">
            <v>327212</v>
          </cell>
          <cell r="D380">
            <v>13893</v>
          </cell>
          <cell r="E380" t="str">
            <v>CORANTE LUGOL FORTE LIQUIDO SOLUCAO A 5%  30ML  FRASCO</v>
          </cell>
          <cell r="F380" t="str">
            <v>FR 30ML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20</v>
          </cell>
          <cell r="L380">
            <v>0</v>
          </cell>
        </row>
        <row r="381">
          <cell r="C381" t="str">
            <v>-</v>
          </cell>
          <cell r="D381" t="str">
            <v>-</v>
          </cell>
          <cell r="E381" t="str">
            <v xml:space="preserve">CORANTE PARA PAPANICOLAU AE 36 1000 ML                                                    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47</v>
          </cell>
          <cell r="L381">
            <v>0</v>
          </cell>
        </row>
        <row r="382">
          <cell r="C382" t="str">
            <v>-</v>
          </cell>
          <cell r="D382" t="str">
            <v>-</v>
          </cell>
          <cell r="E382" t="str">
            <v xml:space="preserve">CUMARINA + TROXERRUTINA 15 + 90 MG                                                        </v>
          </cell>
          <cell r="F382" t="str">
            <v>DRÁGEA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0.25</v>
          </cell>
          <cell r="L382">
            <v>0</v>
          </cell>
        </row>
        <row r="383">
          <cell r="C383" t="str">
            <v>-</v>
          </cell>
          <cell r="D383" t="str">
            <v>-</v>
          </cell>
          <cell r="E383" t="str">
            <v xml:space="preserve">CURATIVO PROPILENOGLICOL + BETAINA 0,5 GEL - FRASCO 100ML                                 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59.7</v>
          </cell>
          <cell r="L383">
            <v>0</v>
          </cell>
        </row>
        <row r="384">
          <cell r="C384" t="str">
            <v>-</v>
          </cell>
          <cell r="D384" t="str">
            <v>-</v>
          </cell>
          <cell r="E384" t="str">
            <v xml:space="preserve">CURATIVO PROPILENOGLICOL + BETAINA 0,5 SOLUCAO AQUOSA-FRASCO100ML                         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48.5</v>
          </cell>
          <cell r="L384">
            <v>0</v>
          </cell>
        </row>
        <row r="385">
          <cell r="C385" t="str">
            <v>-</v>
          </cell>
          <cell r="D385" t="str">
            <v>-</v>
          </cell>
          <cell r="E385" t="str">
            <v xml:space="preserve">CURATIVO PROPILENOGLICOL + BETAINA 0,5 SOLUCAO AQUOSA-FRASCO350ML                         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108</v>
          </cell>
          <cell r="L385">
            <v>0</v>
          </cell>
        </row>
        <row r="386">
          <cell r="C386" t="str">
            <v>-</v>
          </cell>
          <cell r="D386" t="str">
            <v>-</v>
          </cell>
          <cell r="E386" t="str">
            <v xml:space="preserve">DACARBAZINA 100 MG                                                                        </v>
          </cell>
          <cell r="F386" t="str">
            <v>F/A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15.26</v>
          </cell>
          <cell r="L386">
            <v>0</v>
          </cell>
        </row>
        <row r="387">
          <cell r="C387">
            <v>270438</v>
          </cell>
          <cell r="D387">
            <v>6030</v>
          </cell>
          <cell r="E387" t="str">
            <v xml:space="preserve">DACARBAZINA 200 MG                                                                        </v>
          </cell>
          <cell r="F387" t="str">
            <v>F/A</v>
          </cell>
          <cell r="G387">
            <v>12</v>
          </cell>
          <cell r="H387">
            <v>0</v>
          </cell>
          <cell r="I387">
            <v>0</v>
          </cell>
          <cell r="J387">
            <v>0</v>
          </cell>
          <cell r="K387">
            <v>26</v>
          </cell>
          <cell r="L387">
            <v>26.522874999999999</v>
          </cell>
        </row>
        <row r="388">
          <cell r="C388" t="str">
            <v>-</v>
          </cell>
          <cell r="D388" t="str">
            <v>-</v>
          </cell>
          <cell r="E388" t="str">
            <v xml:space="preserve">DACLATASVIR 30 MG                                 </v>
          </cell>
          <cell r="F388" t="str">
            <v>CP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</row>
        <row r="389">
          <cell r="C389" t="str">
            <v>-</v>
          </cell>
          <cell r="D389" t="str">
            <v>-</v>
          </cell>
          <cell r="E389" t="str">
            <v xml:space="preserve">DACLATASVIR 60 MG                                 </v>
          </cell>
          <cell r="F389" t="str">
            <v>CP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</row>
        <row r="390">
          <cell r="C390" t="str">
            <v>-</v>
          </cell>
          <cell r="D390" t="str">
            <v>-</v>
          </cell>
          <cell r="E390" t="str">
            <v xml:space="preserve">DACTINOMICINA 0,5MG                                                                       </v>
          </cell>
          <cell r="F390" t="str">
            <v>CP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23.36</v>
          </cell>
          <cell r="L390">
            <v>0</v>
          </cell>
        </row>
        <row r="391">
          <cell r="C391" t="str">
            <v>-</v>
          </cell>
          <cell r="D391" t="str">
            <v>-</v>
          </cell>
          <cell r="E391" t="str">
            <v>DANAZOL 100 MG</v>
          </cell>
          <cell r="F391" t="str">
            <v>CP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2.08121</v>
          </cell>
          <cell r="L391">
            <v>0</v>
          </cell>
        </row>
        <row r="392">
          <cell r="C392" t="str">
            <v>-</v>
          </cell>
          <cell r="D392" t="str">
            <v>-</v>
          </cell>
          <cell r="E392" t="str">
            <v>DANAZOL 200 MG</v>
          </cell>
          <cell r="F392" t="str">
            <v>CP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2.82</v>
          </cell>
          <cell r="L392">
            <v>0</v>
          </cell>
        </row>
        <row r="393">
          <cell r="C393">
            <v>272475</v>
          </cell>
          <cell r="D393">
            <v>13666</v>
          </cell>
          <cell r="E393" t="str">
            <v xml:space="preserve">DANTROLENO SODICO 20 MG KIT C/12 FRS                                                      </v>
          </cell>
          <cell r="F393" t="str">
            <v>F/A</v>
          </cell>
          <cell r="G393">
            <v>0</v>
          </cell>
          <cell r="H393">
            <v>24</v>
          </cell>
          <cell r="I393">
            <v>0</v>
          </cell>
          <cell r="J393">
            <v>1</v>
          </cell>
          <cell r="K393">
            <v>315.25</v>
          </cell>
          <cell r="L393">
            <v>315.25</v>
          </cell>
        </row>
        <row r="394">
          <cell r="C394" t="str">
            <v>-</v>
          </cell>
          <cell r="D394" t="str">
            <v>-</v>
          </cell>
          <cell r="E394" t="str">
            <v xml:space="preserve">DAPSONA 100MG COMPRIMIDO                          </v>
          </cell>
          <cell r="F394" t="str">
            <v>F/A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</row>
        <row r="395">
          <cell r="C395">
            <v>373415</v>
          </cell>
          <cell r="D395">
            <v>1927</v>
          </cell>
          <cell r="E395" t="str">
            <v xml:space="preserve">DAPTOMICINA 500MG FRASCO-AMPOLA                                                           </v>
          </cell>
          <cell r="F395" t="str">
            <v>F/A</v>
          </cell>
          <cell r="G395">
            <v>50</v>
          </cell>
          <cell r="H395">
            <v>25.5</v>
          </cell>
          <cell r="I395">
            <v>16.666666666666668</v>
          </cell>
          <cell r="J395">
            <v>8</v>
          </cell>
          <cell r="K395">
            <v>92</v>
          </cell>
          <cell r="L395">
            <v>0</v>
          </cell>
        </row>
        <row r="396">
          <cell r="C396">
            <v>441461</v>
          </cell>
          <cell r="D396">
            <v>2031</v>
          </cell>
          <cell r="E396" t="str">
            <v>DARATUMUMABE 100MG/ML 5ML</v>
          </cell>
          <cell r="F396" t="str">
            <v>SERINGA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1846.46</v>
          </cell>
          <cell r="L396">
            <v>0</v>
          </cell>
        </row>
        <row r="397">
          <cell r="C397">
            <v>475967</v>
          </cell>
          <cell r="D397">
            <v>2031</v>
          </cell>
          <cell r="E397" t="str">
            <v>DARATUMUMABE 120MG/ML 5ML SC</v>
          </cell>
          <cell r="F397" t="str">
            <v>SERINGA</v>
          </cell>
          <cell r="G397">
            <v>0</v>
          </cell>
          <cell r="H397">
            <v>1.1818181818181819</v>
          </cell>
          <cell r="I397">
            <v>1.3333333333333333</v>
          </cell>
          <cell r="J397">
            <v>11</v>
          </cell>
          <cell r="K397">
            <v>24447.27</v>
          </cell>
          <cell r="L397">
            <v>0</v>
          </cell>
        </row>
        <row r="398">
          <cell r="C398">
            <v>441461</v>
          </cell>
          <cell r="D398">
            <v>2031</v>
          </cell>
          <cell r="E398" t="str">
            <v>DARATUMUMABE 400MG/ML 20ML</v>
          </cell>
          <cell r="F398" t="str">
            <v>SERINGA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7385.66</v>
          </cell>
          <cell r="L398">
            <v>0</v>
          </cell>
        </row>
        <row r="399">
          <cell r="C399">
            <v>470668</v>
          </cell>
          <cell r="D399">
            <v>19848</v>
          </cell>
          <cell r="E399" t="str">
            <v>DAROLUTAMIDA 300MG</v>
          </cell>
          <cell r="F399" t="str">
            <v>CP</v>
          </cell>
          <cell r="G399">
            <v>0</v>
          </cell>
          <cell r="H399">
            <v>330</v>
          </cell>
          <cell r="I399">
            <v>320</v>
          </cell>
          <cell r="J399">
            <v>12</v>
          </cell>
          <cell r="K399">
            <v>95.2</v>
          </cell>
          <cell r="L399">
            <v>95.973180999999997</v>
          </cell>
        </row>
        <row r="400">
          <cell r="C400" t="str">
            <v>-</v>
          </cell>
          <cell r="D400" t="str">
            <v>-</v>
          </cell>
          <cell r="E400" t="str">
            <v xml:space="preserve">DARUNAVIR 300MG                                                                           </v>
          </cell>
          <cell r="F400" t="str">
            <v>CP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9.14</v>
          </cell>
          <cell r="L400">
            <v>0</v>
          </cell>
        </row>
        <row r="401">
          <cell r="C401" t="str">
            <v>-</v>
          </cell>
          <cell r="D401" t="str">
            <v>-</v>
          </cell>
          <cell r="E401" t="str">
            <v xml:space="preserve">DARUNAVIR 600 MG                                  </v>
          </cell>
          <cell r="F401" t="str">
            <v>CP</v>
          </cell>
          <cell r="G401">
            <v>0</v>
          </cell>
          <cell r="H401">
            <v>162</v>
          </cell>
          <cell r="I401">
            <v>160</v>
          </cell>
          <cell r="J401">
            <v>10</v>
          </cell>
          <cell r="K401">
            <v>0</v>
          </cell>
          <cell r="L401">
            <v>0</v>
          </cell>
        </row>
        <row r="402">
          <cell r="C402">
            <v>412031</v>
          </cell>
          <cell r="D402">
            <v>16536</v>
          </cell>
          <cell r="E402" t="str">
            <v xml:space="preserve">DASATINIBE 100 MG                                 </v>
          </cell>
          <cell r="F402" t="str">
            <v>CP</v>
          </cell>
          <cell r="G402">
            <v>0</v>
          </cell>
          <cell r="H402">
            <v>207.27272727272728</v>
          </cell>
          <cell r="I402">
            <v>190</v>
          </cell>
          <cell r="J402">
            <v>11</v>
          </cell>
          <cell r="K402">
            <v>12.4031</v>
          </cell>
          <cell r="L402">
            <v>18.861799999999999</v>
          </cell>
        </row>
        <row r="403">
          <cell r="C403" t="str">
            <v>-</v>
          </cell>
          <cell r="D403" t="str">
            <v>-</v>
          </cell>
          <cell r="E403" t="str">
            <v xml:space="preserve">DASATINIBE 20MG COMPRIMIDO                                                                </v>
          </cell>
          <cell r="F403" t="str">
            <v>CP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33.75</v>
          </cell>
          <cell r="L403">
            <v>0</v>
          </cell>
        </row>
        <row r="404">
          <cell r="C404" t="str">
            <v>-</v>
          </cell>
          <cell r="D404" t="str">
            <v>-</v>
          </cell>
          <cell r="E404" t="str">
            <v xml:space="preserve">DASATINIBE 50MG COMPRIMIDO                                                                </v>
          </cell>
          <cell r="F404" t="str">
            <v>CP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67.78</v>
          </cell>
          <cell r="L404">
            <v>0</v>
          </cell>
        </row>
        <row r="405">
          <cell r="C405">
            <v>270377</v>
          </cell>
          <cell r="D405">
            <v>6037</v>
          </cell>
          <cell r="E405" t="str">
            <v xml:space="preserve">DAUNORRUBICINA CLORIDRATO 20MG                                                            </v>
          </cell>
          <cell r="F405" t="str">
            <v>F/A</v>
          </cell>
          <cell r="G405">
            <v>15</v>
          </cell>
          <cell r="H405">
            <v>24.75</v>
          </cell>
          <cell r="I405">
            <v>6.666666666666667</v>
          </cell>
          <cell r="J405">
            <v>8</v>
          </cell>
          <cell r="K405">
            <v>108.89</v>
          </cell>
          <cell r="L405">
            <v>108.89</v>
          </cell>
        </row>
        <row r="406">
          <cell r="C406" t="str">
            <v>-</v>
          </cell>
          <cell r="D406" t="str">
            <v>-</v>
          </cell>
          <cell r="E406" t="str">
            <v xml:space="preserve">DEFEROXAMINA MESILATO 500 MG                                                              </v>
          </cell>
          <cell r="F406" t="str">
            <v>CP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</row>
        <row r="407">
          <cell r="C407" t="str">
            <v>-</v>
          </cell>
          <cell r="D407" t="str">
            <v>-</v>
          </cell>
          <cell r="E407" t="str">
            <v xml:space="preserve">DEGARELIX 120MG    </v>
          </cell>
          <cell r="F407" t="str">
            <v>F/A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382.49</v>
          </cell>
          <cell r="L407">
            <v>0</v>
          </cell>
        </row>
        <row r="408">
          <cell r="C408" t="str">
            <v>-</v>
          </cell>
          <cell r="D408" t="str">
            <v>-</v>
          </cell>
          <cell r="E408" t="str">
            <v xml:space="preserve">DEGARELIX 80 MG                                   </v>
          </cell>
          <cell r="F408" t="str">
            <v>SERINGA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479.14</v>
          </cell>
          <cell r="L408">
            <v>0</v>
          </cell>
        </row>
        <row r="409">
          <cell r="C409">
            <v>607404</v>
          </cell>
          <cell r="D409">
            <v>30111</v>
          </cell>
          <cell r="E409" t="str">
            <v xml:space="preserve">DELAFLOXACINO MEGLUMINA 300MG </v>
          </cell>
          <cell r="F409" t="str">
            <v>F/A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</row>
        <row r="410">
          <cell r="C410">
            <v>421223</v>
          </cell>
          <cell r="D410">
            <v>1650</v>
          </cell>
          <cell r="E410" t="str">
            <v xml:space="preserve">DENOSUMABE 60 MG/ML </v>
          </cell>
          <cell r="F410" t="str">
            <v>SERINGA</v>
          </cell>
          <cell r="G410">
            <v>0</v>
          </cell>
          <cell r="H410">
            <v>1.75</v>
          </cell>
          <cell r="I410">
            <v>0.33333333333333331</v>
          </cell>
          <cell r="J410">
            <v>4</v>
          </cell>
          <cell r="K410">
            <v>545</v>
          </cell>
          <cell r="L410">
            <v>676.57272699999999</v>
          </cell>
        </row>
        <row r="411">
          <cell r="C411" t="str">
            <v>-</v>
          </cell>
          <cell r="D411" t="str">
            <v>-</v>
          </cell>
          <cell r="E411" t="str">
            <v>DESINFETANTE COMPOSICAO A BASE DE ACIDO CITRICO TE</v>
          </cell>
          <cell r="F411" t="str">
            <v>GL 5LT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70.790000000000006</v>
          </cell>
          <cell r="L411">
            <v>0</v>
          </cell>
        </row>
        <row r="412">
          <cell r="C412">
            <v>276283</v>
          </cell>
          <cell r="D412">
            <v>6102</v>
          </cell>
          <cell r="E412" t="str">
            <v xml:space="preserve">DESLANOSIDO 0,2MG/ML 2ML AMPOLA SOL INJET                                                 </v>
          </cell>
          <cell r="F412" t="str">
            <v xml:space="preserve">AMP 2ML </v>
          </cell>
          <cell r="G412">
            <v>40</v>
          </cell>
          <cell r="H412">
            <v>50</v>
          </cell>
          <cell r="I412">
            <v>0</v>
          </cell>
          <cell r="J412">
            <v>2</v>
          </cell>
          <cell r="K412">
            <v>2.46</v>
          </cell>
          <cell r="L412">
            <v>2.46</v>
          </cell>
        </row>
        <row r="413">
          <cell r="C413" t="str">
            <v>-</v>
          </cell>
          <cell r="D413" t="str">
            <v>-</v>
          </cell>
          <cell r="E413" t="str">
            <v xml:space="preserve">DESMOPRESSINA 0,2MG COMPRIMIDO                                                            </v>
          </cell>
          <cell r="F413" t="str">
            <v>CP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4.0599999999999996</v>
          </cell>
          <cell r="L413">
            <v>0</v>
          </cell>
        </row>
        <row r="414">
          <cell r="C414">
            <v>268575</v>
          </cell>
          <cell r="D414">
            <v>6106</v>
          </cell>
          <cell r="E414" t="str">
            <v xml:space="preserve">DESMOPRESSINA ACETATO 4MCG/ML (AMPOLA)                                                    </v>
          </cell>
          <cell r="F414" t="str">
            <v xml:space="preserve">AMP 1ML 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28.42</v>
          </cell>
          <cell r="L414">
            <v>28.42</v>
          </cell>
        </row>
        <row r="415">
          <cell r="C415">
            <v>268074</v>
          </cell>
          <cell r="D415">
            <v>6106</v>
          </cell>
          <cell r="E415" t="str">
            <v xml:space="preserve">DESMOPRESSINA SOL INTRANASAL 0,1 MG/ML 2,5 ML                                             </v>
          </cell>
          <cell r="F415" t="str">
            <v>FR 2,5ML</v>
          </cell>
          <cell r="G415">
            <v>4</v>
          </cell>
          <cell r="H415">
            <v>2.5</v>
          </cell>
          <cell r="I415">
            <v>0</v>
          </cell>
          <cell r="J415">
            <v>2</v>
          </cell>
          <cell r="K415">
            <v>118.81</v>
          </cell>
          <cell r="L415">
            <v>118.81</v>
          </cell>
        </row>
        <row r="416">
          <cell r="C416" t="str">
            <v>-</v>
          </cell>
          <cell r="D416" t="str">
            <v>-</v>
          </cell>
          <cell r="E416" t="str">
            <v xml:space="preserve">DESMOPRESSINA SPRAY NASAL 0,1MG/ML 5ML                         </v>
          </cell>
          <cell r="F416" t="str">
            <v>FR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</row>
        <row r="417">
          <cell r="C417">
            <v>328077</v>
          </cell>
          <cell r="D417">
            <v>14235</v>
          </cell>
          <cell r="E417" t="str">
            <v xml:space="preserve">DETERGENTE ENZIMATICO (MINIMO 3 ENZIMAS) 1000ML                       FRASCO                    </v>
          </cell>
          <cell r="F417" t="str">
            <v>FR 1000ML</v>
          </cell>
          <cell r="G417">
            <v>29</v>
          </cell>
          <cell r="H417">
            <v>1</v>
          </cell>
          <cell r="I417">
            <v>0.33333333333333331</v>
          </cell>
          <cell r="J417">
            <v>1</v>
          </cell>
          <cell r="K417">
            <v>20.5</v>
          </cell>
          <cell r="L417">
            <v>20.5</v>
          </cell>
        </row>
        <row r="418">
          <cell r="C418">
            <v>328077</v>
          </cell>
          <cell r="D418">
            <v>14235</v>
          </cell>
          <cell r="E418" t="str">
            <v xml:space="preserve">DETERGENTE ENZIMATICO (MINIMO 3 ENZIMAS) 5000ML             GALAO                              </v>
          </cell>
          <cell r="F418" t="str">
            <v>GL 5LT</v>
          </cell>
          <cell r="G418">
            <v>13</v>
          </cell>
          <cell r="H418">
            <v>9.8333333333333339</v>
          </cell>
          <cell r="I418">
            <v>10.333333333333334</v>
          </cell>
          <cell r="J418">
            <v>12</v>
          </cell>
          <cell r="K418">
            <v>238</v>
          </cell>
          <cell r="L418">
            <v>238</v>
          </cell>
        </row>
        <row r="419">
          <cell r="C419" t="str">
            <v>-</v>
          </cell>
          <cell r="D419" t="str">
            <v>-</v>
          </cell>
          <cell r="E419" t="str">
            <v xml:space="preserve">DETERGENTE ENZIMATICO MINIMO 3 ENZIMAS 4000 ML                                            </v>
          </cell>
          <cell r="F419" t="str">
            <v>FR 4L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89</v>
          </cell>
          <cell r="L419">
            <v>0</v>
          </cell>
        </row>
        <row r="420">
          <cell r="C420">
            <v>267187</v>
          </cell>
          <cell r="D420" t="str">
            <v>-</v>
          </cell>
          <cell r="E420" t="str">
            <v xml:space="preserve">DEXAMENTASONA SUSP OFT 0,10% 5ML                                                          </v>
          </cell>
          <cell r="F420" t="str">
            <v>FR 5ML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4.2699999999999996</v>
          </cell>
          <cell r="L420">
            <v>0</v>
          </cell>
        </row>
        <row r="421">
          <cell r="C421" t="str">
            <v>-</v>
          </cell>
          <cell r="D421" t="str">
            <v>-</v>
          </cell>
          <cell r="E421" t="str">
            <v xml:space="preserve">DEXAMETASONA + NEOMICINA SULFATO + POLIMIXINA B SULFATO SUSP OFT 1MG + 3,5MG + 6          </v>
          </cell>
          <cell r="F421" t="str">
            <v>FR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8.73</v>
          </cell>
          <cell r="L421">
            <v>0</v>
          </cell>
        </row>
        <row r="422">
          <cell r="C422">
            <v>268243</v>
          </cell>
          <cell r="D422" t="str">
            <v>-</v>
          </cell>
          <cell r="E422" t="str">
            <v xml:space="preserve">DEXAMETASONA 0,5MG/5ML - ELIXIR 100 ML            </v>
          </cell>
          <cell r="F422" t="str">
            <v>FR 100ML</v>
          </cell>
          <cell r="G422">
            <v>0</v>
          </cell>
          <cell r="H422">
            <v>21.666666666666668</v>
          </cell>
          <cell r="I422">
            <v>0</v>
          </cell>
          <cell r="J422">
            <v>3</v>
          </cell>
          <cell r="K422">
            <v>2.33</v>
          </cell>
          <cell r="L422">
            <v>2.33</v>
          </cell>
        </row>
        <row r="423">
          <cell r="C423" t="str">
            <v>-</v>
          </cell>
          <cell r="D423" t="str">
            <v>-</v>
          </cell>
          <cell r="E423" t="str">
            <v xml:space="preserve">DEXAMETASONA 4 MG/ML AMPOLA                                                               </v>
          </cell>
          <cell r="F423" t="str">
            <v>AMP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0.37</v>
          </cell>
          <cell r="L423">
            <v>0</v>
          </cell>
        </row>
        <row r="424">
          <cell r="C424">
            <v>267643</v>
          </cell>
          <cell r="D424">
            <v>6143</v>
          </cell>
          <cell r="E424" t="str">
            <v xml:space="preserve">DEXAMETASONA ACETATO 0,10% 10G                                                            </v>
          </cell>
          <cell r="F424" t="str">
            <v xml:space="preserve">BISNAGA 10G </v>
          </cell>
          <cell r="G424">
            <v>300</v>
          </cell>
          <cell r="H424">
            <v>271.42857142857144</v>
          </cell>
          <cell r="I424">
            <v>0</v>
          </cell>
          <cell r="J424">
            <v>7</v>
          </cell>
          <cell r="K424">
            <v>1.65</v>
          </cell>
          <cell r="L424">
            <v>0</v>
          </cell>
        </row>
        <row r="425">
          <cell r="C425">
            <v>269388</v>
          </cell>
          <cell r="D425">
            <v>6143</v>
          </cell>
          <cell r="E425" t="str">
            <v xml:space="preserve">DEXAMETASONA ACETATO 4 MG                                                                 </v>
          </cell>
          <cell r="F425" t="str">
            <v>CP</v>
          </cell>
          <cell r="G425">
            <v>3200</v>
          </cell>
          <cell r="H425">
            <v>2023.3333333333333</v>
          </cell>
          <cell r="I425">
            <v>473.33333333333331</v>
          </cell>
          <cell r="J425">
            <v>12</v>
          </cell>
          <cell r="K425">
            <v>0.25</v>
          </cell>
          <cell r="L425">
            <v>0</v>
          </cell>
        </row>
        <row r="426">
          <cell r="C426">
            <v>268243</v>
          </cell>
          <cell r="D426">
            <v>6143</v>
          </cell>
          <cell r="E426" t="str">
            <v xml:space="preserve">DEXAMETASONA ELEXIR 0,1 MG/ML 120 ML                                                      </v>
          </cell>
          <cell r="F426" t="str">
            <v>FR 120ML</v>
          </cell>
          <cell r="G426">
            <v>20</v>
          </cell>
          <cell r="H426">
            <v>0</v>
          </cell>
          <cell r="I426">
            <v>0</v>
          </cell>
          <cell r="J426">
            <v>0</v>
          </cell>
          <cell r="K426">
            <v>3.15</v>
          </cell>
          <cell r="L426">
            <v>0</v>
          </cell>
        </row>
        <row r="427">
          <cell r="C427">
            <v>292427</v>
          </cell>
          <cell r="D427">
            <v>6143</v>
          </cell>
          <cell r="E427" t="str">
            <v xml:space="preserve">DEXAMETASONA FOSFATO DISSODICO 4 MG/ML 2,5 ML                                             </v>
          </cell>
          <cell r="F427" t="str">
            <v>F/A 2,5ML</v>
          </cell>
          <cell r="G427">
            <v>2000</v>
          </cell>
          <cell r="H427">
            <v>1325</v>
          </cell>
          <cell r="I427">
            <v>1030</v>
          </cell>
          <cell r="J427">
            <v>12</v>
          </cell>
          <cell r="K427">
            <v>0.7</v>
          </cell>
          <cell r="L427">
            <v>0.7</v>
          </cell>
        </row>
        <row r="428">
          <cell r="C428">
            <v>267187</v>
          </cell>
          <cell r="D428">
            <v>6143</v>
          </cell>
          <cell r="E428" t="str">
            <v xml:space="preserve">DEXAMETASONA SUSP OFT 0,10% 5 ML                                                          </v>
          </cell>
          <cell r="F428" t="str">
            <v>FR 5ML</v>
          </cell>
          <cell r="G428">
            <v>54</v>
          </cell>
          <cell r="H428">
            <v>0</v>
          </cell>
          <cell r="I428">
            <v>0</v>
          </cell>
          <cell r="J428">
            <v>0</v>
          </cell>
          <cell r="K428">
            <v>7.69</v>
          </cell>
          <cell r="L428">
            <v>0</v>
          </cell>
        </row>
        <row r="429">
          <cell r="C429" t="str">
            <v>-</v>
          </cell>
          <cell r="D429" t="str">
            <v>-</v>
          </cell>
          <cell r="E429" t="str">
            <v xml:space="preserve">DEXAMETASONA+NEOMICINA+POLIMIXINA B SULFATO POMADA OFT 1MG/G+3 5MG/G+6                    </v>
          </cell>
          <cell r="F429" t="str">
            <v>FR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14.2</v>
          </cell>
          <cell r="L429">
            <v>0</v>
          </cell>
        </row>
        <row r="430">
          <cell r="C430">
            <v>267645</v>
          </cell>
          <cell r="D430">
            <v>9035</v>
          </cell>
          <cell r="E430" t="str">
            <v xml:space="preserve">DEXCLORFENIRAMINA 2 MG                                                                    </v>
          </cell>
          <cell r="F430" t="str">
            <v>CP</v>
          </cell>
          <cell r="G430">
            <v>1700</v>
          </cell>
          <cell r="H430">
            <v>1458.3333333333333</v>
          </cell>
          <cell r="I430">
            <v>2086.6666666666665</v>
          </cell>
          <cell r="J430">
            <v>12</v>
          </cell>
          <cell r="K430">
            <v>0.06</v>
          </cell>
          <cell r="L430">
            <v>0.06</v>
          </cell>
        </row>
        <row r="431">
          <cell r="C431" t="str">
            <v>-</v>
          </cell>
          <cell r="D431" t="str">
            <v>-</v>
          </cell>
          <cell r="E431" t="str">
            <v xml:space="preserve">DEXCLORFENIRAMINA 2 MG/5ML DOSADOR ORAL 5ML                                               </v>
          </cell>
          <cell r="F431" t="str">
            <v>FR 5ML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0.8</v>
          </cell>
          <cell r="L431">
            <v>0</v>
          </cell>
        </row>
        <row r="432">
          <cell r="C432">
            <v>298454</v>
          </cell>
          <cell r="D432" t="str">
            <v>-</v>
          </cell>
          <cell r="E432" t="str">
            <v xml:space="preserve">DEXCLORFENIRAMINA MALEATO SOL ORAL 2MG/5ML 120ML               </v>
          </cell>
          <cell r="F432" t="str">
            <v>FR 120ML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2.4300000000000002</v>
          </cell>
          <cell r="L432">
            <v>0</v>
          </cell>
        </row>
        <row r="433">
          <cell r="C433">
            <v>298454</v>
          </cell>
          <cell r="D433">
            <v>9035</v>
          </cell>
          <cell r="E433" t="str">
            <v xml:space="preserve">DEXCLORFENIRAMINA MALEATO SOLUCAO ORAL 0,04% 100 ML                                       </v>
          </cell>
          <cell r="F433" t="str">
            <v>FR 100ML</v>
          </cell>
          <cell r="G433">
            <v>50</v>
          </cell>
          <cell r="H433">
            <v>38.5</v>
          </cell>
          <cell r="I433">
            <v>66.666666666666671</v>
          </cell>
          <cell r="J433">
            <v>10</v>
          </cell>
          <cell r="K433">
            <v>2.25</v>
          </cell>
          <cell r="L433">
            <v>2.25</v>
          </cell>
        </row>
        <row r="434">
          <cell r="C434">
            <v>478931</v>
          </cell>
          <cell r="D434" t="str">
            <v>-</v>
          </cell>
          <cell r="E434" t="str">
            <v>DEXMEDETOMIDINA CLORIDRATO 4MCG/ML FRASCO AMPOLA 100ML</v>
          </cell>
          <cell r="F434" t="str">
            <v>F/A 100ML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</row>
        <row r="435">
          <cell r="C435">
            <v>352204</v>
          </cell>
          <cell r="D435">
            <v>5160</v>
          </cell>
          <cell r="E435" t="str">
            <v xml:space="preserve">DEXMEDETOMIDINA, CLORIDRATO 100MCG/ML 2ML                                                 </v>
          </cell>
          <cell r="F435" t="str">
            <v>F/A 2ML</v>
          </cell>
          <cell r="G435">
            <v>320</v>
          </cell>
          <cell r="H435">
            <v>826.25</v>
          </cell>
          <cell r="I435">
            <v>756.66666666666663</v>
          </cell>
          <cell r="J435">
            <v>12</v>
          </cell>
          <cell r="K435">
            <v>6.89</v>
          </cell>
          <cell r="L435">
            <v>0</v>
          </cell>
        </row>
        <row r="436">
          <cell r="C436">
            <v>299236</v>
          </cell>
          <cell r="D436">
            <v>16185</v>
          </cell>
          <cell r="E436" t="str">
            <v xml:space="preserve">DEXPANTENOL 50MG/G CREME 30G                                                              </v>
          </cell>
          <cell r="F436" t="str">
            <v>BISNAGA 30G</v>
          </cell>
          <cell r="G436">
            <v>20</v>
          </cell>
          <cell r="H436">
            <v>46.25</v>
          </cell>
          <cell r="I436">
            <v>36.666666666666664</v>
          </cell>
          <cell r="J436">
            <v>8</v>
          </cell>
          <cell r="K436">
            <v>5.22</v>
          </cell>
          <cell r="L436">
            <v>5.22</v>
          </cell>
        </row>
        <row r="437">
          <cell r="C437">
            <v>294202</v>
          </cell>
          <cell r="D437">
            <v>16476</v>
          </cell>
          <cell r="E437" t="str">
            <v xml:space="preserve">DEXRAZOXANO 500MG PO LIOFILO INJETAVEL                                      </v>
          </cell>
          <cell r="F437" t="str">
            <v>F/A</v>
          </cell>
          <cell r="G437">
            <v>0</v>
          </cell>
          <cell r="H437">
            <v>5</v>
          </cell>
          <cell r="I437">
            <v>0.66666666666666663</v>
          </cell>
          <cell r="J437">
            <v>3</v>
          </cell>
          <cell r="K437">
            <v>1269</v>
          </cell>
          <cell r="L437">
            <v>1269</v>
          </cell>
        </row>
        <row r="438">
          <cell r="C438" t="str">
            <v>-</v>
          </cell>
          <cell r="D438" t="str">
            <v>-</v>
          </cell>
          <cell r="E438" t="str">
            <v xml:space="preserve">DEXTRAN 40 EM SOLUCAO FISIOLOGICA 10%/500ML                                               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3.63</v>
          </cell>
          <cell r="L438">
            <v>0</v>
          </cell>
        </row>
        <row r="439">
          <cell r="C439">
            <v>324737</v>
          </cell>
          <cell r="D439">
            <v>6152</v>
          </cell>
          <cell r="E439" t="str">
            <v>DEXTROSE TIPO PURA DE MILHO- DEXTROSOL COMPOSICAO BÁSICA AÇÚCAR DE MILHO USO INFANTIL 300ML</v>
          </cell>
          <cell r="F439" t="str">
            <v>FR</v>
          </cell>
          <cell r="G439">
            <v>0</v>
          </cell>
          <cell r="H439">
            <v>20</v>
          </cell>
          <cell r="I439">
            <v>0</v>
          </cell>
          <cell r="J439">
            <v>1</v>
          </cell>
          <cell r="K439">
            <v>4.0999999999999996</v>
          </cell>
          <cell r="L439">
            <v>0</v>
          </cell>
        </row>
        <row r="440">
          <cell r="C440">
            <v>267197</v>
          </cell>
          <cell r="D440">
            <v>6168</v>
          </cell>
          <cell r="E440" t="str">
            <v xml:space="preserve">DIAZEPAM 10MG                                                                             </v>
          </cell>
          <cell r="F440" t="str">
            <v>CP</v>
          </cell>
          <cell r="G440">
            <v>1400</v>
          </cell>
          <cell r="H440">
            <v>490</v>
          </cell>
          <cell r="I440">
            <v>0</v>
          </cell>
          <cell r="J440">
            <v>6</v>
          </cell>
          <cell r="K440">
            <v>4.9500000000000002E-2</v>
          </cell>
          <cell r="L440">
            <v>4.9500000000000002E-2</v>
          </cell>
        </row>
        <row r="441">
          <cell r="C441">
            <v>267195</v>
          </cell>
          <cell r="D441">
            <v>6168</v>
          </cell>
          <cell r="E441" t="str">
            <v xml:space="preserve">DIAZEPAM 5MG                                                                              </v>
          </cell>
          <cell r="F441" t="str">
            <v>CP</v>
          </cell>
          <cell r="G441">
            <v>500</v>
          </cell>
          <cell r="H441">
            <v>625</v>
          </cell>
          <cell r="I441">
            <v>0</v>
          </cell>
          <cell r="J441">
            <v>4</v>
          </cell>
          <cell r="K441">
            <v>0.05</v>
          </cell>
          <cell r="L441">
            <v>0.05</v>
          </cell>
        </row>
        <row r="442">
          <cell r="C442">
            <v>267194</v>
          </cell>
          <cell r="D442">
            <v>6168</v>
          </cell>
          <cell r="E442" t="str">
            <v xml:space="preserve">DIAZEPAM 5MG/ML 2ML                                                                       </v>
          </cell>
          <cell r="F442" t="str">
            <v>AMP 2ML</v>
          </cell>
          <cell r="G442">
            <v>200</v>
          </cell>
          <cell r="H442">
            <v>199.33333333333334</v>
          </cell>
          <cell r="I442">
            <v>148</v>
          </cell>
          <cell r="J442">
            <v>9</v>
          </cell>
          <cell r="K442">
            <v>1</v>
          </cell>
          <cell r="L442">
            <v>0.97857099999999997</v>
          </cell>
        </row>
        <row r="443">
          <cell r="C443" t="str">
            <v>-</v>
          </cell>
          <cell r="D443" t="str">
            <v>-</v>
          </cell>
          <cell r="E443" t="str">
            <v xml:space="preserve">DIAZEPAM 5MG/ML 2ML                                                                       </v>
          </cell>
          <cell r="F443" t="str">
            <v>AMP 2ML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0.32</v>
          </cell>
          <cell r="L443">
            <v>0</v>
          </cell>
        </row>
        <row r="444">
          <cell r="C444" t="str">
            <v>-</v>
          </cell>
          <cell r="D444" t="str">
            <v>-</v>
          </cell>
          <cell r="E444" t="str">
            <v xml:space="preserve">DIAZOXIDO 15MG/ML 20ML AMPOLA SOL INJET                                                   </v>
          </cell>
          <cell r="F444" t="str">
            <v>AMP 20ML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48.09</v>
          </cell>
          <cell r="L444">
            <v>0</v>
          </cell>
        </row>
        <row r="445">
          <cell r="C445" t="str">
            <v>-</v>
          </cell>
          <cell r="D445" t="str">
            <v>-</v>
          </cell>
          <cell r="E445" t="str">
            <v xml:space="preserve">DICLOFENACO DE POTASSIO 15 MG/ML FRASCO 15ML                                              </v>
          </cell>
          <cell r="F445" t="str">
            <v>FR 15ML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5.39</v>
          </cell>
          <cell r="L445">
            <v>0</v>
          </cell>
        </row>
        <row r="446">
          <cell r="C446" t="str">
            <v>-</v>
          </cell>
          <cell r="D446" t="str">
            <v>-</v>
          </cell>
          <cell r="E446" t="str">
            <v xml:space="preserve">DICLOFENACO DE SODIO SOLUCAO ORAL 15 MG/ML 10 ML                                          </v>
          </cell>
          <cell r="F446" t="str">
            <v>FR 10ML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0.55000000000000004</v>
          </cell>
          <cell r="L446">
            <v>0</v>
          </cell>
        </row>
        <row r="447">
          <cell r="C447" t="str">
            <v>-</v>
          </cell>
          <cell r="D447" t="str">
            <v>-</v>
          </cell>
          <cell r="E447" t="str">
            <v xml:space="preserve">DICLOFENACO POTASSICO 50 MG                                                               </v>
          </cell>
          <cell r="F447" t="str">
            <v>CP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0.08</v>
          </cell>
          <cell r="L447">
            <v>0</v>
          </cell>
        </row>
        <row r="448">
          <cell r="C448" t="str">
            <v>-</v>
          </cell>
          <cell r="D448" t="str">
            <v>-</v>
          </cell>
          <cell r="E448" t="str">
            <v xml:space="preserve">DICLOFENACO POTASSICO SUSPENSAO ORAL 15 MG/ML 10 ML                                       </v>
          </cell>
          <cell r="F448" t="str">
            <v>FR 10ML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0.55000000000000004</v>
          </cell>
          <cell r="L448">
            <v>0</v>
          </cell>
        </row>
        <row r="449">
          <cell r="C449" t="str">
            <v>-</v>
          </cell>
          <cell r="D449" t="str">
            <v>-</v>
          </cell>
          <cell r="E449" t="str">
            <v xml:space="preserve">DICLOFENACO RESINATO 15MG/ML SOL ORAL 20ML        </v>
          </cell>
          <cell r="F449" t="str">
            <v>FR 20ML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3.32</v>
          </cell>
          <cell r="L449">
            <v>0</v>
          </cell>
        </row>
        <row r="450">
          <cell r="C450" t="str">
            <v>-</v>
          </cell>
          <cell r="D450" t="str">
            <v>-</v>
          </cell>
          <cell r="E450" t="str">
            <v>DIDANOSINA 100MG</v>
          </cell>
          <cell r="F450" t="str">
            <v>CP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C451" t="str">
            <v>-</v>
          </cell>
          <cell r="D451" t="str">
            <v>-</v>
          </cell>
          <cell r="E451" t="str">
            <v xml:space="preserve">DIDANOSINA 10MG/MG SOLUCAO ORAL                                                           </v>
          </cell>
          <cell r="F451" t="str">
            <v>FR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61.73</v>
          </cell>
          <cell r="L451">
            <v>0</v>
          </cell>
        </row>
        <row r="452">
          <cell r="C452" t="str">
            <v>-</v>
          </cell>
          <cell r="D452" t="str">
            <v>-</v>
          </cell>
          <cell r="E452" t="str">
            <v xml:space="preserve">DIDANOSINA EC 250MG                                                                       </v>
          </cell>
          <cell r="F452" t="str">
            <v>CP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1.7974000000000001</v>
          </cell>
          <cell r="L452">
            <v>0</v>
          </cell>
        </row>
        <row r="453">
          <cell r="C453" t="str">
            <v>-</v>
          </cell>
          <cell r="D453" t="str">
            <v>-</v>
          </cell>
          <cell r="E453" t="str">
            <v xml:space="preserve">DIDANOSINA EC 400MG                                                                       </v>
          </cell>
          <cell r="F453" t="str">
            <v>CP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2.9649999999999999</v>
          </cell>
          <cell r="L453">
            <v>0</v>
          </cell>
        </row>
        <row r="454">
          <cell r="C454" t="str">
            <v>-</v>
          </cell>
          <cell r="D454" t="str">
            <v>-</v>
          </cell>
          <cell r="E454" t="str">
            <v xml:space="preserve">DIDANOSINA EC 400MG                                                                       </v>
          </cell>
          <cell r="F454" t="str">
            <v>CP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3.077137</v>
          </cell>
          <cell r="L454">
            <v>0</v>
          </cell>
        </row>
        <row r="455">
          <cell r="C455" t="str">
            <v>-</v>
          </cell>
          <cell r="D455" t="str">
            <v>-</v>
          </cell>
          <cell r="E455" t="str">
            <v xml:space="preserve">DIDANOSINA SOLUCAO 4% 400ML                                                               </v>
          </cell>
          <cell r="F455" t="str">
            <v>FR 400ML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61.73</v>
          </cell>
          <cell r="L455">
            <v>0</v>
          </cell>
        </row>
        <row r="456">
          <cell r="C456">
            <v>272217</v>
          </cell>
          <cell r="D456">
            <v>5162</v>
          </cell>
          <cell r="E456" t="str">
            <v xml:space="preserve">DIFENIDRAMINA 50 MG/1 ML                                                                  </v>
          </cell>
          <cell r="F456" t="str">
            <v xml:space="preserve">AMP 1ML </v>
          </cell>
          <cell r="G456">
            <v>60</v>
          </cell>
          <cell r="H456">
            <v>119.33333333333333</v>
          </cell>
          <cell r="I456">
            <v>50</v>
          </cell>
          <cell r="J456">
            <v>9</v>
          </cell>
          <cell r="K456">
            <v>19.54</v>
          </cell>
          <cell r="L456">
            <v>19.54</v>
          </cell>
        </row>
        <row r="457">
          <cell r="C457">
            <v>267647</v>
          </cell>
          <cell r="D457">
            <v>6200</v>
          </cell>
          <cell r="E457" t="str">
            <v xml:space="preserve">DIGOXINA 0,25 MG                                                                          </v>
          </cell>
          <cell r="F457" t="str">
            <v>CP</v>
          </cell>
          <cell r="G457">
            <v>100</v>
          </cell>
          <cell r="H457">
            <v>30</v>
          </cell>
          <cell r="I457">
            <v>10</v>
          </cell>
          <cell r="J457">
            <v>1</v>
          </cell>
          <cell r="K457">
            <v>0.23</v>
          </cell>
          <cell r="L457">
            <v>0.23</v>
          </cell>
        </row>
        <row r="458">
          <cell r="C458" t="str">
            <v>-</v>
          </cell>
          <cell r="D458" t="str">
            <v>-</v>
          </cell>
          <cell r="E458" t="str">
            <v xml:space="preserve">DIGOXINA ELIXIR PEDIATRICO 0,05 MG/ML 60 ML                                               </v>
          </cell>
          <cell r="F458" t="str">
            <v xml:space="preserve">FR 60ML 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2.75</v>
          </cell>
          <cell r="L458">
            <v>0</v>
          </cell>
        </row>
        <row r="459">
          <cell r="C459">
            <v>267569</v>
          </cell>
          <cell r="D459" t="str">
            <v>-</v>
          </cell>
          <cell r="E459" t="str">
            <v xml:space="preserve">DILTIAZEM 30 MG                                                                </v>
          </cell>
          <cell r="F459" t="str">
            <v>CP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</row>
        <row r="460">
          <cell r="C460">
            <v>267568</v>
          </cell>
          <cell r="D460">
            <v>5164</v>
          </cell>
          <cell r="E460" t="str">
            <v xml:space="preserve">DILTIAZEM CLORIDRATO 60 MG                                                                </v>
          </cell>
          <cell r="F460" t="str">
            <v>CP</v>
          </cell>
          <cell r="G460">
            <v>200</v>
          </cell>
          <cell r="H460">
            <v>150</v>
          </cell>
          <cell r="I460">
            <v>0</v>
          </cell>
          <cell r="J460">
            <v>2</v>
          </cell>
          <cell r="K460">
            <v>0.25</v>
          </cell>
          <cell r="L460">
            <v>0.24166599999999999</v>
          </cell>
        </row>
        <row r="461">
          <cell r="C461">
            <v>269592</v>
          </cell>
          <cell r="D461">
            <v>6216</v>
          </cell>
          <cell r="E461" t="str">
            <v xml:space="preserve">DIMETICONA 40 MG                                                                          </v>
          </cell>
          <cell r="F461" t="str">
            <v>CP</v>
          </cell>
          <cell r="G461">
            <v>3400</v>
          </cell>
          <cell r="H461">
            <v>2166.6666666666665</v>
          </cell>
          <cell r="I461">
            <v>1986.6666666666667</v>
          </cell>
          <cell r="J461">
            <v>12</v>
          </cell>
          <cell r="K461">
            <v>0.09</v>
          </cell>
          <cell r="L461">
            <v>0.09</v>
          </cell>
        </row>
        <row r="462">
          <cell r="C462">
            <v>392118</v>
          </cell>
          <cell r="D462" t="str">
            <v>-</v>
          </cell>
          <cell r="E462" t="str">
            <v xml:space="preserve">DIMETICONA SOL ORAL 75 MG/ML 15ML          </v>
          </cell>
          <cell r="F462" t="str">
            <v>FR</v>
          </cell>
          <cell r="G462">
            <v>0</v>
          </cell>
          <cell r="H462">
            <v>200</v>
          </cell>
          <cell r="I462">
            <v>0</v>
          </cell>
          <cell r="J462">
            <v>5</v>
          </cell>
          <cell r="K462">
            <v>1.8446</v>
          </cell>
          <cell r="L462">
            <v>0</v>
          </cell>
        </row>
        <row r="463">
          <cell r="C463">
            <v>392118</v>
          </cell>
          <cell r="D463">
            <v>6216</v>
          </cell>
          <cell r="E463" t="str">
            <v xml:space="preserve">DIMETICONA SOLUCAO ORAL 75 MG/ML 10 ML                                                    </v>
          </cell>
          <cell r="F463" t="str">
            <v>FR 10ML</v>
          </cell>
          <cell r="G463">
            <v>480</v>
          </cell>
          <cell r="H463">
            <v>296.66666666666669</v>
          </cell>
          <cell r="I463">
            <v>310</v>
          </cell>
          <cell r="J463">
            <v>9</v>
          </cell>
          <cell r="K463">
            <v>1.29</v>
          </cell>
          <cell r="L463">
            <v>1.29</v>
          </cell>
        </row>
        <row r="464">
          <cell r="C464">
            <v>366166</v>
          </cell>
          <cell r="D464">
            <v>14936</v>
          </cell>
          <cell r="E464" t="str">
            <v xml:space="preserve">DIOXIDO DE CARBONO CIL T 33KG INCOLOR USO MEDICINAL FORM QUIM CO2 GRAU DE PUREZA TEOR MIN </v>
          </cell>
          <cell r="F464" t="str">
            <v>KG</v>
          </cell>
          <cell r="G464">
            <v>27</v>
          </cell>
          <cell r="H464">
            <v>49.5</v>
          </cell>
          <cell r="I464">
            <v>33</v>
          </cell>
          <cell r="J464">
            <v>6</v>
          </cell>
          <cell r="K464">
            <v>19</v>
          </cell>
          <cell r="L464">
            <v>0</v>
          </cell>
        </row>
        <row r="465">
          <cell r="C465">
            <v>366166</v>
          </cell>
          <cell r="D465">
            <v>14936</v>
          </cell>
          <cell r="E465" t="str">
            <v>DIOXIDO DE CARBONO PARA USO MEDICINAL COM PUREZA MINIMA MAIOR QUE 99,5% USP CIL G 4,5KG AS</v>
          </cell>
          <cell r="F465" t="str">
            <v>KG</v>
          </cell>
          <cell r="G465">
            <v>27</v>
          </cell>
          <cell r="H465">
            <v>0</v>
          </cell>
          <cell r="I465">
            <v>0</v>
          </cell>
          <cell r="J465">
            <v>0</v>
          </cell>
          <cell r="K465">
            <v>16.84</v>
          </cell>
          <cell r="L465">
            <v>0</v>
          </cell>
        </row>
        <row r="466">
          <cell r="C466">
            <v>267203</v>
          </cell>
          <cell r="D466">
            <v>17708</v>
          </cell>
          <cell r="E466" t="str">
            <v xml:space="preserve">DIPIRONA 500 MG                                                                           </v>
          </cell>
          <cell r="F466" t="str">
            <v>CP</v>
          </cell>
          <cell r="G466">
            <v>44000</v>
          </cell>
          <cell r="H466">
            <v>53750</v>
          </cell>
          <cell r="I466">
            <v>17000</v>
          </cell>
          <cell r="J466">
            <v>12</v>
          </cell>
          <cell r="K466">
            <v>0.11</v>
          </cell>
          <cell r="L466">
            <v>0.11</v>
          </cell>
        </row>
        <row r="467">
          <cell r="C467">
            <v>268252</v>
          </cell>
          <cell r="D467">
            <v>17708</v>
          </cell>
          <cell r="E467" t="str">
            <v xml:space="preserve">DIPIRONA 500 MG/ML 2 ML                                                                   </v>
          </cell>
          <cell r="F467" t="str">
            <v xml:space="preserve">AMP 2ML </v>
          </cell>
          <cell r="G467">
            <v>8000</v>
          </cell>
          <cell r="H467">
            <v>8219.9166666666661</v>
          </cell>
          <cell r="I467">
            <v>7556.666666666667</v>
          </cell>
          <cell r="J467">
            <v>12</v>
          </cell>
          <cell r="K467">
            <v>0.45</v>
          </cell>
          <cell r="L467">
            <v>0.45</v>
          </cell>
        </row>
        <row r="468">
          <cell r="C468">
            <v>267205</v>
          </cell>
          <cell r="D468">
            <v>17708</v>
          </cell>
          <cell r="E468" t="str">
            <v xml:space="preserve">DIPIRONA SOLUCAO ORAL 500 MG/ML 10 ML                                                     </v>
          </cell>
          <cell r="F468" t="str">
            <v>FR 10ML</v>
          </cell>
          <cell r="G468">
            <v>800</v>
          </cell>
          <cell r="H468">
            <v>334.16666666666669</v>
          </cell>
          <cell r="I468">
            <v>466.66666666666669</v>
          </cell>
          <cell r="J468">
            <v>12</v>
          </cell>
          <cell r="K468">
            <v>1.08</v>
          </cell>
          <cell r="L468">
            <v>1.08</v>
          </cell>
        </row>
        <row r="469">
          <cell r="C469">
            <v>268446</v>
          </cell>
          <cell r="D469">
            <v>5166</v>
          </cell>
          <cell r="E469" t="str">
            <v xml:space="preserve">DOBUTAMINA (CLORIDRATO) 12,5 MG/ML 20 ML                                                  </v>
          </cell>
          <cell r="F469" t="str">
            <v>AMP 20ML</v>
          </cell>
          <cell r="G469">
            <v>80</v>
          </cell>
          <cell r="H469">
            <v>72</v>
          </cell>
          <cell r="I469">
            <v>60</v>
          </cell>
          <cell r="J469">
            <v>5</v>
          </cell>
          <cell r="K469">
            <v>6.03</v>
          </cell>
          <cell r="L469">
            <v>6.03</v>
          </cell>
        </row>
        <row r="470">
          <cell r="C470">
            <v>455883</v>
          </cell>
          <cell r="D470">
            <v>6376</v>
          </cell>
          <cell r="E470" t="str">
            <v xml:space="preserve">DOCETAXEL 20MG                                                                            </v>
          </cell>
          <cell r="F470" t="str">
            <v>FR 0,5ML</v>
          </cell>
          <cell r="G470">
            <v>5</v>
          </cell>
          <cell r="H470">
            <v>10</v>
          </cell>
          <cell r="I470">
            <v>3.3333333333333335</v>
          </cell>
          <cell r="J470">
            <v>3</v>
          </cell>
          <cell r="K470">
            <v>43</v>
          </cell>
          <cell r="L470">
            <v>43</v>
          </cell>
        </row>
        <row r="471">
          <cell r="C471">
            <v>455884</v>
          </cell>
          <cell r="D471">
            <v>7431</v>
          </cell>
          <cell r="E471" t="str">
            <v xml:space="preserve">DOCETAXEL 80MG                                                                            </v>
          </cell>
          <cell r="F471" t="str">
            <v>FR 2ML</v>
          </cell>
          <cell r="G471">
            <v>80</v>
          </cell>
          <cell r="H471">
            <v>50.833333333333336</v>
          </cell>
          <cell r="I471">
            <v>43.333333333333336</v>
          </cell>
          <cell r="J471">
            <v>12</v>
          </cell>
          <cell r="K471">
            <v>48</v>
          </cell>
          <cell r="L471">
            <v>48</v>
          </cell>
        </row>
        <row r="472">
          <cell r="C472" t="str">
            <v>-</v>
          </cell>
          <cell r="D472" t="str">
            <v>-</v>
          </cell>
          <cell r="E472" t="str">
            <v xml:space="preserve">DOLUTEGRAVIR SODICO 50 MG                         </v>
          </cell>
          <cell r="F472" t="str">
            <v>CP</v>
          </cell>
          <cell r="G472">
            <v>0</v>
          </cell>
          <cell r="H472">
            <v>1505</v>
          </cell>
          <cell r="I472">
            <v>1470</v>
          </cell>
          <cell r="J472">
            <v>12</v>
          </cell>
          <cell r="K472">
            <v>0</v>
          </cell>
          <cell r="L472">
            <v>0</v>
          </cell>
        </row>
        <row r="473">
          <cell r="C473">
            <v>269963</v>
          </cell>
          <cell r="D473">
            <v>6381</v>
          </cell>
          <cell r="E473" t="str">
            <v xml:space="preserve">DOMPERIDONA SUSPENSAO ORAL 1 MG/ML 100 ML                                                 </v>
          </cell>
          <cell r="F473" t="str">
            <v>FR 100ML</v>
          </cell>
          <cell r="G473">
            <v>40</v>
          </cell>
          <cell r="H473">
            <v>17.75</v>
          </cell>
          <cell r="I473">
            <v>9.6666666666666661</v>
          </cell>
          <cell r="J473">
            <v>4</v>
          </cell>
          <cell r="K473">
            <v>9.8000000000000007</v>
          </cell>
          <cell r="L473">
            <v>9.8000000000000007</v>
          </cell>
        </row>
        <row r="474">
          <cell r="C474">
            <v>268960</v>
          </cell>
          <cell r="D474">
            <v>6382</v>
          </cell>
          <cell r="E474" t="str">
            <v xml:space="preserve">DOPAMINA 5 MG/ML 10 ML                                                                    </v>
          </cell>
          <cell r="F474" t="str">
            <v>AMP 10ML</v>
          </cell>
          <cell r="G474">
            <v>32</v>
          </cell>
          <cell r="H474">
            <v>40</v>
          </cell>
          <cell r="I474">
            <v>0</v>
          </cell>
          <cell r="J474">
            <v>2</v>
          </cell>
          <cell r="K474">
            <v>5.41</v>
          </cell>
          <cell r="L474">
            <v>5.41</v>
          </cell>
        </row>
        <row r="475">
          <cell r="C475" t="str">
            <v>-</v>
          </cell>
          <cell r="D475" t="str">
            <v>-</v>
          </cell>
          <cell r="E475" t="str">
            <v xml:space="preserve">DORZOLAMIDA CLORIDRATO 2% + TIMOLOL 0,5% SOL OFT FR 5 ML                                  </v>
          </cell>
          <cell r="F475" t="str">
            <v>FR 5ML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12.38</v>
          </cell>
          <cell r="L475">
            <v>0</v>
          </cell>
        </row>
        <row r="476">
          <cell r="C476">
            <v>272580</v>
          </cell>
          <cell r="D476">
            <v>14226</v>
          </cell>
          <cell r="E476" t="str">
            <v xml:space="preserve">DORZOLAMIDA CLORIDRATO SOL OFT 0,02MG                                                     </v>
          </cell>
          <cell r="F476" t="str">
            <v>FR 5ML</v>
          </cell>
          <cell r="G476">
            <v>304</v>
          </cell>
          <cell r="H476">
            <v>10</v>
          </cell>
          <cell r="I476">
            <v>0</v>
          </cell>
          <cell r="J476">
            <v>1</v>
          </cell>
          <cell r="K476">
            <v>12.35</v>
          </cell>
          <cell r="L476">
            <v>0</v>
          </cell>
        </row>
        <row r="477">
          <cell r="C477">
            <v>268493</v>
          </cell>
          <cell r="D477">
            <v>9675</v>
          </cell>
          <cell r="E477" t="str">
            <v xml:space="preserve">DOXAZOSINA 2MG                                    </v>
          </cell>
          <cell r="F477" t="str">
            <v>CP</v>
          </cell>
          <cell r="G477">
            <v>6080</v>
          </cell>
          <cell r="H477">
            <v>0</v>
          </cell>
          <cell r="I477">
            <v>0</v>
          </cell>
          <cell r="J477">
            <v>0</v>
          </cell>
          <cell r="K477">
            <v>0.09</v>
          </cell>
          <cell r="L477">
            <v>0</v>
          </cell>
        </row>
        <row r="478">
          <cell r="C478" t="str">
            <v>-</v>
          </cell>
          <cell r="D478" t="str">
            <v>-</v>
          </cell>
          <cell r="E478" t="str">
            <v xml:space="preserve">DOXICICLINA 100MG   </v>
          </cell>
          <cell r="F478" t="str">
            <v>CP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</row>
        <row r="479">
          <cell r="C479">
            <v>268450</v>
          </cell>
          <cell r="D479">
            <v>5168</v>
          </cell>
          <cell r="E479" t="str">
            <v xml:space="preserve">DOXORRUBICINA 10MG                                                                        </v>
          </cell>
          <cell r="F479" t="str">
            <v>F/A</v>
          </cell>
          <cell r="G479">
            <v>4</v>
          </cell>
          <cell r="H479">
            <v>16.75</v>
          </cell>
          <cell r="I479">
            <v>11.333333333333334</v>
          </cell>
          <cell r="J479">
            <v>4</v>
          </cell>
          <cell r="K479">
            <v>64</v>
          </cell>
          <cell r="L479">
            <v>0</v>
          </cell>
        </row>
        <row r="480">
          <cell r="C480">
            <v>268451</v>
          </cell>
          <cell r="D480">
            <v>5168</v>
          </cell>
          <cell r="E480" t="str">
            <v xml:space="preserve">DOXORRUBICINA 50MG                                                                        </v>
          </cell>
          <cell r="F480" t="str">
            <v>F/A</v>
          </cell>
          <cell r="G480">
            <v>60</v>
          </cell>
          <cell r="H480">
            <v>40.583333333333336</v>
          </cell>
          <cell r="I480">
            <v>51.666666666666664</v>
          </cell>
          <cell r="J480">
            <v>12</v>
          </cell>
          <cell r="K480">
            <v>38</v>
          </cell>
          <cell r="L480">
            <v>38</v>
          </cell>
        </row>
        <row r="481">
          <cell r="C481">
            <v>271953</v>
          </cell>
          <cell r="D481">
            <v>6408</v>
          </cell>
          <cell r="E481" t="str">
            <v xml:space="preserve">DROPERIDOL 2,5MG/ML 1ML INJET                                                             </v>
          </cell>
          <cell r="F481" t="str">
            <v>AMP 1ML</v>
          </cell>
          <cell r="G481">
            <v>20</v>
          </cell>
          <cell r="H481">
            <v>73.333333333333329</v>
          </cell>
          <cell r="I481">
            <v>83.333333333333329</v>
          </cell>
          <cell r="J481">
            <v>6</v>
          </cell>
          <cell r="K481">
            <v>10.199999999999999</v>
          </cell>
          <cell r="L481">
            <v>10.199999999999999</v>
          </cell>
        </row>
        <row r="482">
          <cell r="C482">
            <v>454939</v>
          </cell>
          <cell r="D482" t="str">
            <v>-</v>
          </cell>
          <cell r="E482" t="str">
            <v>DURVALUMABE 50MG/ML</v>
          </cell>
          <cell r="F482" t="str">
            <v>FR 10ML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 t="e">
            <v>#N/A</v>
          </cell>
          <cell r="L482" t="e">
            <v>#N/A</v>
          </cell>
        </row>
        <row r="483">
          <cell r="C483">
            <v>368694</v>
          </cell>
          <cell r="D483">
            <v>2554</v>
          </cell>
          <cell r="E483" t="str">
            <v>ECULIZUMABE 10MG/ML  30ML</v>
          </cell>
          <cell r="F483" t="str">
            <v>FR 30ML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</row>
        <row r="484">
          <cell r="C484" t="str">
            <v>-</v>
          </cell>
          <cell r="D484" t="str">
            <v>-</v>
          </cell>
          <cell r="E484" t="str">
            <v xml:space="preserve">EFAVIRENZ 200MG                                                                           </v>
          </cell>
          <cell r="F484" t="str">
            <v>CP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0.32116</v>
          </cell>
          <cell r="L484">
            <v>0</v>
          </cell>
        </row>
        <row r="485">
          <cell r="C485" t="str">
            <v>-</v>
          </cell>
          <cell r="D485" t="str">
            <v>-</v>
          </cell>
          <cell r="E485" t="str">
            <v xml:space="preserve">EFAVIRENZ 600MG                                                                           </v>
          </cell>
          <cell r="F485" t="str">
            <v>CP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1.35</v>
          </cell>
          <cell r="L485">
            <v>0</v>
          </cell>
        </row>
        <row r="486">
          <cell r="C486" t="str">
            <v>-</v>
          </cell>
          <cell r="D486" t="str">
            <v>-</v>
          </cell>
          <cell r="E486" t="str">
            <v xml:space="preserve">EFAVIRENZ SOLUCAO ORAL                                                                    </v>
          </cell>
          <cell r="F486" t="str">
            <v>FR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35.682929999999999</v>
          </cell>
          <cell r="L486">
            <v>0</v>
          </cell>
        </row>
        <row r="487">
          <cell r="C487">
            <v>287687</v>
          </cell>
          <cell r="D487">
            <v>12329</v>
          </cell>
          <cell r="E487" t="str">
            <v xml:space="preserve">EFEDRINA SULFATO 50MG/ML 1ML                                                              </v>
          </cell>
          <cell r="F487" t="str">
            <v xml:space="preserve">AMP 1ML </v>
          </cell>
          <cell r="G487">
            <v>300</v>
          </cell>
          <cell r="H487">
            <v>242.75</v>
          </cell>
          <cell r="I487">
            <v>262.66666666666669</v>
          </cell>
          <cell r="J487">
            <v>12</v>
          </cell>
          <cell r="K487">
            <v>5.5</v>
          </cell>
          <cell r="L487">
            <v>5.5</v>
          </cell>
        </row>
        <row r="488">
          <cell r="C488" t="str">
            <v>-</v>
          </cell>
          <cell r="D488" t="str">
            <v>-</v>
          </cell>
          <cell r="E488" t="str">
            <v xml:space="preserve">EMBUCRILATO 1MG/ML 0,5ML                                                                  </v>
          </cell>
          <cell r="F488" t="str">
            <v>AMP 0,5ML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</row>
        <row r="489">
          <cell r="C489">
            <v>267651</v>
          </cell>
          <cell r="D489">
            <v>9038</v>
          </cell>
          <cell r="E489" t="str">
            <v xml:space="preserve">ENALAPRIL MALEATO 10MG                                                                    </v>
          </cell>
          <cell r="F489" t="str">
            <v>CP</v>
          </cell>
          <cell r="G489">
            <v>1000</v>
          </cell>
          <cell r="H489">
            <v>583.33333333333337</v>
          </cell>
          <cell r="I489">
            <v>0</v>
          </cell>
          <cell r="J489">
            <v>6</v>
          </cell>
          <cell r="K489">
            <v>0.04</v>
          </cell>
          <cell r="L489">
            <v>0</v>
          </cell>
        </row>
        <row r="490">
          <cell r="C490">
            <v>267650</v>
          </cell>
          <cell r="D490">
            <v>9038</v>
          </cell>
          <cell r="E490" t="str">
            <v xml:space="preserve">ENALAPRIL MALEATO 5MG                                                                     </v>
          </cell>
          <cell r="F490" t="str">
            <v>CP</v>
          </cell>
          <cell r="G490">
            <v>400</v>
          </cell>
          <cell r="H490">
            <v>828</v>
          </cell>
          <cell r="I490">
            <v>500</v>
          </cell>
          <cell r="J490">
            <v>5</v>
          </cell>
          <cell r="K490">
            <v>0.06</v>
          </cell>
          <cell r="L490">
            <v>0.06</v>
          </cell>
        </row>
        <row r="491">
          <cell r="C491" t="str">
            <v>-</v>
          </cell>
          <cell r="D491" t="str">
            <v>-</v>
          </cell>
          <cell r="E491" t="str">
            <v xml:space="preserve">ENFLURANO 100ML                                                                           </v>
          </cell>
          <cell r="F491" t="str">
            <v>FR 100ML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</row>
        <row r="492">
          <cell r="C492" t="str">
            <v>-</v>
          </cell>
          <cell r="D492" t="str">
            <v>-</v>
          </cell>
          <cell r="E492" t="str">
            <v xml:space="preserve">ENFUVIRTIDA 90 MG/ML                                                                      </v>
          </cell>
          <cell r="F492" t="str">
            <v>FR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2588.2600000000002</v>
          </cell>
          <cell r="L492">
            <v>0</v>
          </cell>
        </row>
        <row r="493">
          <cell r="C493">
            <v>448982</v>
          </cell>
          <cell r="D493">
            <v>6577</v>
          </cell>
          <cell r="E493" t="str">
            <v xml:space="preserve">ENOXAPARINA SODICA 20MG 0,2ML                                     </v>
          </cell>
          <cell r="F493" t="str">
            <v>SERINGA</v>
          </cell>
          <cell r="G493">
            <v>720</v>
          </cell>
          <cell r="H493">
            <v>397</v>
          </cell>
          <cell r="I493">
            <v>120</v>
          </cell>
          <cell r="J493">
            <v>10</v>
          </cell>
          <cell r="K493">
            <v>10.5</v>
          </cell>
          <cell r="L493">
            <v>10.5</v>
          </cell>
        </row>
        <row r="494">
          <cell r="C494">
            <v>448982</v>
          </cell>
          <cell r="D494">
            <v>6577</v>
          </cell>
          <cell r="E494" t="str">
            <v xml:space="preserve">ENOXAPARINA SODICA 40MG 0,4ML                           </v>
          </cell>
          <cell r="F494" t="str">
            <v>SERINGA</v>
          </cell>
          <cell r="G494">
            <v>1750</v>
          </cell>
          <cell r="H494">
            <v>1105</v>
          </cell>
          <cell r="I494">
            <v>1006.6666666666666</v>
          </cell>
          <cell r="J494">
            <v>12</v>
          </cell>
          <cell r="K494">
            <v>10.67</v>
          </cell>
          <cell r="L494">
            <v>10.67</v>
          </cell>
        </row>
        <row r="495">
          <cell r="C495">
            <v>448982</v>
          </cell>
          <cell r="D495">
            <v>6577</v>
          </cell>
          <cell r="E495" t="str">
            <v xml:space="preserve">ENOXAPARINA SODICA 60MG 0,6ML                            </v>
          </cell>
          <cell r="F495" t="str">
            <v>SERINGA</v>
          </cell>
          <cell r="G495">
            <v>1100</v>
          </cell>
          <cell r="H495">
            <v>414</v>
          </cell>
          <cell r="I495">
            <v>153.33333333333334</v>
          </cell>
          <cell r="J495">
            <v>10</v>
          </cell>
          <cell r="K495">
            <v>14.9</v>
          </cell>
          <cell r="L495">
            <v>14.9</v>
          </cell>
        </row>
        <row r="496">
          <cell r="C496">
            <v>448982</v>
          </cell>
          <cell r="D496">
            <v>6577</v>
          </cell>
          <cell r="E496" t="str">
            <v xml:space="preserve">ENOXAPARINA SODICA 80MG 0,8ML                                       </v>
          </cell>
          <cell r="F496" t="str">
            <v>SERINGA</v>
          </cell>
          <cell r="G496">
            <v>1000</v>
          </cell>
          <cell r="H496">
            <v>233.33333333333334</v>
          </cell>
          <cell r="I496">
            <v>320</v>
          </cell>
          <cell r="J496">
            <v>12</v>
          </cell>
          <cell r="K496">
            <v>19</v>
          </cell>
          <cell r="L496">
            <v>18.936111</v>
          </cell>
        </row>
        <row r="497">
          <cell r="C497">
            <v>433690</v>
          </cell>
          <cell r="D497">
            <v>16266</v>
          </cell>
          <cell r="E497" t="str">
            <v>ENZALUTAMIDA 40MG</v>
          </cell>
          <cell r="F497" t="str">
            <v>CP</v>
          </cell>
          <cell r="G497">
            <v>0</v>
          </cell>
          <cell r="H497">
            <v>154</v>
          </cell>
          <cell r="I497">
            <v>112</v>
          </cell>
          <cell r="J497">
            <v>8</v>
          </cell>
          <cell r="K497">
            <v>98.39</v>
          </cell>
          <cell r="L497">
            <v>98.39</v>
          </cell>
        </row>
        <row r="498">
          <cell r="C498" t="str">
            <v>-</v>
          </cell>
          <cell r="D498" t="str">
            <v>-</v>
          </cell>
          <cell r="E498" t="str">
            <v xml:space="preserve">ENZIMAS PANCREATICAS(AMILASE+LIPASE+PROTEASE)25.000UI COMPRIMIDO                          </v>
          </cell>
          <cell r="F498" t="str">
            <v>CÁPSULA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2.34</v>
          </cell>
          <cell r="L498">
            <v>0</v>
          </cell>
        </row>
        <row r="499">
          <cell r="C499">
            <v>268255</v>
          </cell>
          <cell r="D499">
            <v>6614</v>
          </cell>
          <cell r="E499" t="str">
            <v xml:space="preserve">EPINEFRINA 1MG/ML 1ML                                                                     </v>
          </cell>
          <cell r="F499" t="str">
            <v xml:space="preserve">AMP 1ML </v>
          </cell>
          <cell r="G499">
            <v>1300</v>
          </cell>
          <cell r="H499">
            <v>1137.7272727272727</v>
          </cell>
          <cell r="I499">
            <v>850</v>
          </cell>
          <cell r="J499">
            <v>11</v>
          </cell>
          <cell r="K499">
            <v>0.82</v>
          </cell>
          <cell r="L499">
            <v>0.82</v>
          </cell>
        </row>
        <row r="500">
          <cell r="C500">
            <v>270364</v>
          </cell>
          <cell r="D500" t="str">
            <v>-</v>
          </cell>
          <cell r="E500" t="str">
            <v xml:space="preserve">EPIRRUBICINA CLORIDRATO 10MG                                                              </v>
          </cell>
          <cell r="F500" t="str">
            <v>F/A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34.5</v>
          </cell>
          <cell r="L500">
            <v>0</v>
          </cell>
        </row>
        <row r="501">
          <cell r="C501">
            <v>270366</v>
          </cell>
          <cell r="D501" t="str">
            <v>-</v>
          </cell>
          <cell r="E501" t="str">
            <v xml:space="preserve">EPIRRUBICINA CLORIDRATO 50MG                                                              </v>
          </cell>
          <cell r="F501" t="str">
            <v>F/A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72</v>
          </cell>
          <cell r="L501">
            <v>0</v>
          </cell>
        </row>
        <row r="502">
          <cell r="C502">
            <v>440310</v>
          </cell>
          <cell r="D502">
            <v>2601</v>
          </cell>
          <cell r="E502" t="str">
            <v>ERIBULINA 1MG/2ML</v>
          </cell>
          <cell r="F502" t="str">
            <v>F/A</v>
          </cell>
          <cell r="G502">
            <v>0</v>
          </cell>
          <cell r="H502">
            <v>4.625</v>
          </cell>
          <cell r="I502">
            <v>5</v>
          </cell>
          <cell r="J502">
            <v>8</v>
          </cell>
          <cell r="K502">
            <v>888.89</v>
          </cell>
          <cell r="L502">
            <v>888.89</v>
          </cell>
        </row>
        <row r="503">
          <cell r="C503" t="str">
            <v>-</v>
          </cell>
          <cell r="D503" t="str">
            <v>-</v>
          </cell>
          <cell r="E503" t="str">
            <v xml:space="preserve">ERITROMICINA ESTEARATO 250 MG                                                             </v>
          </cell>
          <cell r="F503" t="str">
            <v>CP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</row>
        <row r="504">
          <cell r="C504" t="str">
            <v>-</v>
          </cell>
          <cell r="D504" t="str">
            <v>-</v>
          </cell>
          <cell r="E504" t="str">
            <v xml:space="preserve">ERITROMICINA ESTOLATO 250MG                                                               </v>
          </cell>
          <cell r="F504" t="str">
            <v>CP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0.14000000000000001</v>
          </cell>
          <cell r="L504">
            <v>0</v>
          </cell>
        </row>
        <row r="505">
          <cell r="C505" t="str">
            <v>-</v>
          </cell>
          <cell r="D505" t="str">
            <v>-</v>
          </cell>
          <cell r="E505" t="str">
            <v xml:space="preserve">ERITROMICINA ESTOLATO 50MG/ML 50ML                                                        </v>
          </cell>
          <cell r="F505" t="str">
            <v>CP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</row>
        <row r="506">
          <cell r="C506">
            <v>465320</v>
          </cell>
          <cell r="D506">
            <v>6869</v>
          </cell>
          <cell r="E506" t="str">
            <v xml:space="preserve">ERITROPOETINA HUMANA 10.000UI 1ML                                                         </v>
          </cell>
          <cell r="F506" t="str">
            <v>F/A</v>
          </cell>
          <cell r="G506">
            <v>540</v>
          </cell>
          <cell r="H506">
            <v>104</v>
          </cell>
          <cell r="I506">
            <v>66.666666666666671</v>
          </cell>
          <cell r="J506">
            <v>5</v>
          </cell>
          <cell r="K506">
            <v>66.62</v>
          </cell>
          <cell r="L506">
            <v>53.335293999999998</v>
          </cell>
        </row>
        <row r="507">
          <cell r="C507">
            <v>465319</v>
          </cell>
          <cell r="D507">
            <v>6869</v>
          </cell>
          <cell r="E507" t="str">
            <v xml:space="preserve">ERITROPOETINA HUMANA 4.000UI                                                              </v>
          </cell>
          <cell r="F507" t="str">
            <v>F/A</v>
          </cell>
          <cell r="G507">
            <v>1280</v>
          </cell>
          <cell r="H507">
            <v>470.8</v>
          </cell>
          <cell r="I507">
            <v>492.66666666666669</v>
          </cell>
          <cell r="J507">
            <v>10</v>
          </cell>
          <cell r="K507">
            <v>18.89</v>
          </cell>
          <cell r="L507">
            <v>18.89</v>
          </cell>
        </row>
        <row r="508">
          <cell r="C508" t="str">
            <v>-</v>
          </cell>
          <cell r="D508" t="str">
            <v>-</v>
          </cell>
          <cell r="E508" t="str">
            <v xml:space="preserve">ERITROPOETINA HUMANA 40.000UI                                                             </v>
          </cell>
          <cell r="F508" t="str">
            <v>F/A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643</v>
          </cell>
          <cell r="L508">
            <v>0</v>
          </cell>
        </row>
        <row r="509">
          <cell r="C509">
            <v>274149</v>
          </cell>
          <cell r="D509">
            <v>15548</v>
          </cell>
          <cell r="E509" t="str">
            <v xml:space="preserve">ERTAPENEM SODICO 1G                                                                       </v>
          </cell>
          <cell r="F509" t="str">
            <v>F/A</v>
          </cell>
          <cell r="G509">
            <v>60</v>
          </cell>
          <cell r="H509">
            <v>39.888888888888886</v>
          </cell>
          <cell r="I509">
            <v>40</v>
          </cell>
          <cell r="J509">
            <v>9</v>
          </cell>
          <cell r="K509">
            <v>140</v>
          </cell>
          <cell r="L509">
            <v>140</v>
          </cell>
        </row>
        <row r="510">
          <cell r="C510" t="str">
            <v>-</v>
          </cell>
          <cell r="D510" t="str">
            <v>-</v>
          </cell>
          <cell r="E510" t="str">
            <v xml:space="preserve">ESCOVA DEGERMACAO C/PVP A 10%-1% ESTERIL DESCARTAVEL                                      </v>
          </cell>
          <cell r="F510" t="str">
            <v>UNIDADE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</row>
        <row r="511">
          <cell r="C511">
            <v>267282</v>
          </cell>
          <cell r="D511">
            <v>8254</v>
          </cell>
          <cell r="E511" t="str">
            <v xml:space="preserve">ESCOPOLAMINA (BUTILBROMETO) 10MG                                                         </v>
          </cell>
          <cell r="F511" t="str">
            <v>CP</v>
          </cell>
          <cell r="G511">
            <v>660</v>
          </cell>
          <cell r="H511">
            <v>802.22222222222217</v>
          </cell>
          <cell r="I511">
            <v>1153.3333333333333</v>
          </cell>
          <cell r="J511">
            <v>9</v>
          </cell>
          <cell r="K511">
            <v>0.59</v>
          </cell>
          <cell r="L511">
            <v>0.59</v>
          </cell>
        </row>
        <row r="512">
          <cell r="C512">
            <v>267281</v>
          </cell>
          <cell r="D512">
            <v>8254</v>
          </cell>
          <cell r="E512" t="str">
            <v xml:space="preserve">ESCOPOLAMINA (BUTILBROMETO) 20MG/ML                                                      </v>
          </cell>
          <cell r="F512" t="str">
            <v xml:space="preserve">AMP 1ML </v>
          </cell>
          <cell r="G512">
            <v>300</v>
          </cell>
          <cell r="H512">
            <v>230</v>
          </cell>
          <cell r="I512">
            <v>200</v>
          </cell>
          <cell r="J512">
            <v>10</v>
          </cell>
          <cell r="K512">
            <v>0.98</v>
          </cell>
          <cell r="L512">
            <v>0.98123800000000005</v>
          </cell>
        </row>
        <row r="513">
          <cell r="C513">
            <v>272194</v>
          </cell>
          <cell r="D513">
            <v>5172</v>
          </cell>
          <cell r="E513" t="str">
            <v xml:space="preserve">ESMOLOL CLORIDRATO 100MG 10ML                                                             </v>
          </cell>
          <cell r="F513" t="str">
            <v>F/A 10ML</v>
          </cell>
          <cell r="G513">
            <v>0</v>
          </cell>
          <cell r="H513">
            <v>40.5</v>
          </cell>
          <cell r="I513">
            <v>0</v>
          </cell>
          <cell r="J513">
            <v>2</v>
          </cell>
          <cell r="K513">
            <v>71</v>
          </cell>
          <cell r="L513">
            <v>71</v>
          </cell>
        </row>
        <row r="514">
          <cell r="C514" t="str">
            <v>-</v>
          </cell>
          <cell r="D514" t="str">
            <v>-</v>
          </cell>
          <cell r="E514" t="str">
            <v xml:space="preserve">ESMOLOL CLORIDRATO 250MG/ML 10ML                                                          </v>
          </cell>
          <cell r="F514" t="str">
            <v xml:space="preserve">AMP 10ML 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279.3</v>
          </cell>
          <cell r="L514">
            <v>0</v>
          </cell>
        </row>
        <row r="515">
          <cell r="C515">
            <v>267654</v>
          </cell>
          <cell r="D515">
            <v>7024</v>
          </cell>
          <cell r="E515" t="str">
            <v xml:space="preserve">ESPIRONOLACTONA 100MG                                                                     </v>
          </cell>
          <cell r="F515" t="str">
            <v>CP</v>
          </cell>
          <cell r="G515">
            <v>80</v>
          </cell>
          <cell r="H515">
            <v>60</v>
          </cell>
          <cell r="I515">
            <v>20</v>
          </cell>
          <cell r="J515">
            <v>1</v>
          </cell>
          <cell r="K515">
            <v>0.61740499999999998</v>
          </cell>
          <cell r="L515">
            <v>0.61740499999999998</v>
          </cell>
        </row>
        <row r="516">
          <cell r="C516">
            <v>267653</v>
          </cell>
          <cell r="D516">
            <v>7024</v>
          </cell>
          <cell r="E516" t="str">
            <v xml:space="preserve">ESPIRONOLACTONA 25MG                                                                      </v>
          </cell>
          <cell r="F516" t="str">
            <v>CP</v>
          </cell>
          <cell r="G516">
            <v>400</v>
          </cell>
          <cell r="H516">
            <v>351.81818181818181</v>
          </cell>
          <cell r="I516">
            <v>230</v>
          </cell>
          <cell r="J516">
            <v>11</v>
          </cell>
          <cell r="K516">
            <v>0.16</v>
          </cell>
          <cell r="L516">
            <v>0.16</v>
          </cell>
        </row>
        <row r="517">
          <cell r="C517" t="str">
            <v>-</v>
          </cell>
          <cell r="D517" t="str">
            <v>-</v>
          </cell>
          <cell r="E517" t="str">
            <v xml:space="preserve">ESPIRONOLACTONA 5MG/ML FRASCO 50ML SUSPENSAO ORAL-FORMULACAOMANIPULADA                    </v>
          </cell>
          <cell r="F517" t="str">
            <v>FR 50ML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14</v>
          </cell>
          <cell r="L517">
            <v>0</v>
          </cell>
        </row>
        <row r="518">
          <cell r="C518" t="str">
            <v>-</v>
          </cell>
          <cell r="D518" t="str">
            <v>-</v>
          </cell>
          <cell r="E518" t="str">
            <v xml:space="preserve">ESTAVUDINA 30MG                                                                           </v>
          </cell>
          <cell r="F518" t="str">
            <v>CP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0.24463499999999999</v>
          </cell>
          <cell r="L518">
            <v>0</v>
          </cell>
        </row>
        <row r="519">
          <cell r="C519" t="str">
            <v>-</v>
          </cell>
          <cell r="D519" t="str">
            <v>-</v>
          </cell>
          <cell r="E519" t="str">
            <v xml:space="preserve">ESTAVUDINA SOLUCAO ORAL                                                                   </v>
          </cell>
          <cell r="F519" t="str">
            <v>FR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54.890107999999998</v>
          </cell>
          <cell r="L519">
            <v>0</v>
          </cell>
        </row>
        <row r="520">
          <cell r="C520" t="str">
            <v>-</v>
          </cell>
          <cell r="D520" t="str">
            <v>-</v>
          </cell>
          <cell r="E520" t="str">
            <v xml:space="preserve">ESTERELIZANTE / DESINFETANTE COMPOSICAO ORTOFTALALDEIDO 0,55                              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175.01</v>
          </cell>
          <cell r="L520">
            <v>0</v>
          </cell>
        </row>
        <row r="521">
          <cell r="C521">
            <v>310452</v>
          </cell>
          <cell r="D521">
            <v>5804</v>
          </cell>
          <cell r="E521" t="str">
            <v xml:space="preserve">ESTERES ETIL DOS ACIDOS GRAXOS DO OLEO DE PAPOULA                                         </v>
          </cell>
          <cell r="F521" t="str">
            <v>FR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761.91</v>
          </cell>
          <cell r="L521">
            <v>761.91</v>
          </cell>
        </row>
        <row r="522">
          <cell r="C522" t="str">
            <v>-</v>
          </cell>
          <cell r="D522" t="str">
            <v>-</v>
          </cell>
          <cell r="E522" t="str">
            <v xml:space="preserve">ESTREPTOMICINA 1G                                                                         </v>
          </cell>
          <cell r="F522" t="str">
            <v>F/A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0.96</v>
          </cell>
          <cell r="L522">
            <v>0</v>
          </cell>
        </row>
        <row r="523">
          <cell r="C523" t="str">
            <v>-</v>
          </cell>
          <cell r="D523" t="str">
            <v>-</v>
          </cell>
          <cell r="E523" t="str">
            <v xml:space="preserve">ESTREPTOQUINASE 1.500.000UI INJET                                                         </v>
          </cell>
          <cell r="F523" t="str">
            <v>F/A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949.32</v>
          </cell>
          <cell r="L523">
            <v>0</v>
          </cell>
        </row>
        <row r="524">
          <cell r="C524" t="str">
            <v>-</v>
          </cell>
          <cell r="D524" t="str">
            <v>-</v>
          </cell>
          <cell r="E524" t="str">
            <v xml:space="preserve">ETAMBUTOL 400MG                                                                           </v>
          </cell>
          <cell r="F524" t="str">
            <v>CP</v>
          </cell>
          <cell r="G524">
            <v>0</v>
          </cell>
          <cell r="H524">
            <v>93.333333333333329</v>
          </cell>
          <cell r="I524">
            <v>83.333333333333329</v>
          </cell>
          <cell r="J524">
            <v>3</v>
          </cell>
          <cell r="K524">
            <v>0.1</v>
          </cell>
          <cell r="L524">
            <v>0</v>
          </cell>
        </row>
        <row r="525">
          <cell r="C525">
            <v>272198</v>
          </cell>
          <cell r="D525">
            <v>5174</v>
          </cell>
          <cell r="E525" t="str">
            <v xml:space="preserve">ETILEFRINA (CLORIDRATO) 10MG/ML 1ML SOL INJET                                             </v>
          </cell>
          <cell r="F525" t="str">
            <v xml:space="preserve">AMP 1ML </v>
          </cell>
          <cell r="G525">
            <v>20</v>
          </cell>
          <cell r="H525">
            <v>16.5</v>
          </cell>
          <cell r="I525">
            <v>0</v>
          </cell>
          <cell r="J525">
            <v>2</v>
          </cell>
          <cell r="K525">
            <v>2.1800000000000002</v>
          </cell>
          <cell r="L525">
            <v>2.1800000000000002</v>
          </cell>
        </row>
        <row r="526">
          <cell r="C526" t="str">
            <v>-</v>
          </cell>
          <cell r="D526" t="str">
            <v>-</v>
          </cell>
          <cell r="E526" t="str">
            <v xml:space="preserve">ETIONAMINA 250MG                                                                          </v>
          </cell>
          <cell r="F526" t="str">
            <v>CP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0.295987</v>
          </cell>
          <cell r="L526">
            <v>0</v>
          </cell>
        </row>
        <row r="527">
          <cell r="C527">
            <v>270116</v>
          </cell>
          <cell r="D527">
            <v>7232</v>
          </cell>
          <cell r="E527" t="str">
            <v xml:space="preserve">ETOMIDATO 2MG/ML 10ML                                                                     </v>
          </cell>
          <cell r="F527" t="str">
            <v>AMP 10ML</v>
          </cell>
          <cell r="G527">
            <v>24</v>
          </cell>
          <cell r="H527">
            <v>62.5</v>
          </cell>
          <cell r="I527">
            <v>0</v>
          </cell>
          <cell r="J527">
            <v>2</v>
          </cell>
          <cell r="K527">
            <v>10</v>
          </cell>
          <cell r="L527">
            <v>10</v>
          </cell>
        </row>
        <row r="528">
          <cell r="C528" t="str">
            <v>-</v>
          </cell>
          <cell r="D528" t="str">
            <v>-</v>
          </cell>
          <cell r="E528" t="str">
            <v xml:space="preserve">ETONOGESTREL 68 MG - IMPLANTE SUBDERMICO          </v>
          </cell>
          <cell r="F528" t="str">
            <v>UNIDADE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769.47</v>
          </cell>
          <cell r="L528">
            <v>0</v>
          </cell>
        </row>
        <row r="529">
          <cell r="C529">
            <v>342178</v>
          </cell>
          <cell r="D529">
            <v>7233</v>
          </cell>
          <cell r="E529" t="str">
            <v xml:space="preserve">ETOPOSIDO 20MG/ML 5ML                                                                     </v>
          </cell>
          <cell r="F529" t="str">
            <v>FR 5ML</v>
          </cell>
          <cell r="G529">
            <v>20</v>
          </cell>
          <cell r="H529">
            <v>18.181818181818183</v>
          </cell>
          <cell r="I529">
            <v>13.333333333333334</v>
          </cell>
          <cell r="J529">
            <v>11</v>
          </cell>
          <cell r="K529">
            <v>16.309999999999999</v>
          </cell>
          <cell r="L529">
            <v>16.309999999999999</v>
          </cell>
        </row>
        <row r="530">
          <cell r="C530" t="str">
            <v>-</v>
          </cell>
          <cell r="D530" t="str">
            <v>-</v>
          </cell>
          <cell r="E530" t="str">
            <v xml:space="preserve">ETOPOSIDO 50MG                                                                            </v>
          </cell>
          <cell r="F530" t="str">
            <v>CÁPSULA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27.78</v>
          </cell>
          <cell r="L530">
            <v>0</v>
          </cell>
        </row>
        <row r="531">
          <cell r="C531" t="str">
            <v>-</v>
          </cell>
          <cell r="D531" t="str">
            <v>-</v>
          </cell>
          <cell r="E531" t="str">
            <v xml:space="preserve">ETRAVIRINA 100MG                                                                          </v>
          </cell>
          <cell r="F531" t="str">
            <v>CP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</row>
        <row r="532">
          <cell r="C532" t="str">
            <v>-</v>
          </cell>
          <cell r="D532" t="str">
            <v>-</v>
          </cell>
          <cell r="E532" t="str">
            <v xml:space="preserve">ETRAVIRINA 200 MG                                 </v>
          </cell>
          <cell r="F532" t="str">
            <v>CP</v>
          </cell>
          <cell r="G532">
            <v>0</v>
          </cell>
          <cell r="H532">
            <v>205.71428571428572</v>
          </cell>
          <cell r="I532">
            <v>220</v>
          </cell>
          <cell r="J532">
            <v>7</v>
          </cell>
          <cell r="K532">
            <v>0</v>
          </cell>
          <cell r="L532">
            <v>0</v>
          </cell>
        </row>
        <row r="533">
          <cell r="C533" t="str">
            <v>-</v>
          </cell>
          <cell r="D533" t="str">
            <v>-</v>
          </cell>
          <cell r="E533" t="str">
            <v xml:space="preserve">EVEROLIMO 10MG COMPRIMIDO                                                                 </v>
          </cell>
          <cell r="F533" t="str">
            <v>CP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266.36</v>
          </cell>
          <cell r="L533">
            <v>0</v>
          </cell>
        </row>
        <row r="534">
          <cell r="C534">
            <v>439820</v>
          </cell>
          <cell r="D534">
            <v>19484</v>
          </cell>
          <cell r="E534" t="str">
            <v>EVOLOCUMABE 140MG/ML COM CANETA APLICADORA</v>
          </cell>
          <cell r="F534" t="str">
            <v>CANETA</v>
          </cell>
          <cell r="G534">
            <v>0</v>
          </cell>
          <cell r="H534">
            <v>12</v>
          </cell>
          <cell r="I534">
            <v>0</v>
          </cell>
          <cell r="J534">
            <v>1</v>
          </cell>
          <cell r="K534">
            <v>0</v>
          </cell>
          <cell r="L534">
            <v>0</v>
          </cell>
        </row>
        <row r="535">
          <cell r="C535">
            <v>282151</v>
          </cell>
          <cell r="D535">
            <v>18191</v>
          </cell>
          <cell r="E535" t="str">
            <v xml:space="preserve">EXEMESTANO CONCENTRACAO 25MG                      </v>
          </cell>
          <cell r="F535" t="str">
            <v>CP</v>
          </cell>
          <cell r="G535">
            <v>60</v>
          </cell>
          <cell r="H535">
            <v>362.72727272727275</v>
          </cell>
          <cell r="I535">
            <v>240</v>
          </cell>
          <cell r="J535">
            <v>11</v>
          </cell>
          <cell r="K535">
            <v>1.98</v>
          </cell>
          <cell r="L535">
            <v>2.0840000000000001</v>
          </cell>
        </row>
        <row r="536">
          <cell r="C536">
            <v>272995</v>
          </cell>
          <cell r="D536">
            <v>0</v>
          </cell>
          <cell r="E536" t="str">
            <v>FAMOTIDINA 20MG</v>
          </cell>
          <cell r="F536" t="str">
            <v>CP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2.25</v>
          </cell>
          <cell r="L536">
            <v>2.25</v>
          </cell>
        </row>
        <row r="537">
          <cell r="C537">
            <v>274573</v>
          </cell>
          <cell r="D537">
            <v>5178</v>
          </cell>
          <cell r="E537" t="str">
            <v xml:space="preserve">FENILEFRINA CLORIDRATO 10MG/ML 1ML AMPOLA INJET                                           </v>
          </cell>
          <cell r="F537" t="str">
            <v xml:space="preserve">AMP 1ML </v>
          </cell>
          <cell r="G537">
            <v>32</v>
          </cell>
          <cell r="H537">
            <v>50</v>
          </cell>
          <cell r="I537">
            <v>0</v>
          </cell>
          <cell r="J537">
            <v>2</v>
          </cell>
          <cell r="K537">
            <v>10.99</v>
          </cell>
          <cell r="L537">
            <v>0</v>
          </cell>
        </row>
        <row r="538">
          <cell r="C538">
            <v>271790</v>
          </cell>
          <cell r="D538">
            <v>5178</v>
          </cell>
          <cell r="E538" t="str">
            <v xml:space="preserve">FENILEFRINA SOL OFT 10% 5ML                                                               </v>
          </cell>
          <cell r="F538" t="str">
            <v>FR 5ML</v>
          </cell>
          <cell r="G538">
            <v>60</v>
          </cell>
          <cell r="H538">
            <v>27.6</v>
          </cell>
          <cell r="I538">
            <v>0.66666666666666663</v>
          </cell>
          <cell r="J538">
            <v>5</v>
          </cell>
          <cell r="K538">
            <v>34</v>
          </cell>
          <cell r="L538">
            <v>0</v>
          </cell>
        </row>
        <row r="539">
          <cell r="C539">
            <v>267657</v>
          </cell>
          <cell r="D539">
            <v>7351</v>
          </cell>
          <cell r="E539" t="str">
            <v xml:space="preserve">FENITOINA 100MG                                                                           </v>
          </cell>
          <cell r="F539" t="str">
            <v>CP</v>
          </cell>
          <cell r="G539">
            <v>4400</v>
          </cell>
          <cell r="H539">
            <v>934.28571428571433</v>
          </cell>
          <cell r="I539">
            <v>100</v>
          </cell>
          <cell r="J539">
            <v>7</v>
          </cell>
          <cell r="K539">
            <v>0.1</v>
          </cell>
          <cell r="L539">
            <v>0</v>
          </cell>
        </row>
        <row r="540">
          <cell r="C540">
            <v>267107</v>
          </cell>
          <cell r="D540">
            <v>7351</v>
          </cell>
          <cell r="E540" t="str">
            <v xml:space="preserve">FENITOINA 50MG/ML 5ML                                                                     </v>
          </cell>
          <cell r="F540" t="str">
            <v>AMP 5ML</v>
          </cell>
          <cell r="G540">
            <v>320</v>
          </cell>
          <cell r="H540">
            <v>267.11111111111109</v>
          </cell>
          <cell r="I540">
            <v>240</v>
          </cell>
          <cell r="J540">
            <v>9</v>
          </cell>
          <cell r="K540">
            <v>2.31</v>
          </cell>
          <cell r="L540">
            <v>2.31</v>
          </cell>
        </row>
        <row r="541">
          <cell r="C541" t="str">
            <v>-</v>
          </cell>
          <cell r="D541" t="str">
            <v>-</v>
          </cell>
          <cell r="E541" t="str">
            <v xml:space="preserve">FENITOINA SOLUCAO ORAL 20MG/ML 120ML                                                      </v>
          </cell>
          <cell r="F541" t="str">
            <v>FR 120ML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</row>
        <row r="542">
          <cell r="C542">
            <v>267660</v>
          </cell>
          <cell r="D542">
            <v>7355</v>
          </cell>
          <cell r="E542" t="str">
            <v xml:space="preserve">FENOBARBITAL 100MG                                                                        </v>
          </cell>
          <cell r="F542" t="str">
            <v>CP</v>
          </cell>
          <cell r="G542">
            <v>2480</v>
          </cell>
          <cell r="H542">
            <v>818.18181818181813</v>
          </cell>
          <cell r="I542">
            <v>933.33333333333337</v>
          </cell>
          <cell r="J542">
            <v>11</v>
          </cell>
          <cell r="K542">
            <v>0.14000000000000001</v>
          </cell>
          <cell r="L542">
            <v>0.14000000000000001</v>
          </cell>
        </row>
        <row r="543">
          <cell r="C543">
            <v>300725</v>
          </cell>
          <cell r="D543">
            <v>7355</v>
          </cell>
          <cell r="E543" t="str">
            <v xml:space="preserve">FENOBARBITAL 100MG/ML 2ML                                                                 </v>
          </cell>
          <cell r="F543" t="str">
            <v>AMP 2ML</v>
          </cell>
          <cell r="G543">
            <v>70</v>
          </cell>
          <cell r="H543">
            <v>144.5</v>
          </cell>
          <cell r="I543">
            <v>0</v>
          </cell>
          <cell r="J543">
            <v>6</v>
          </cell>
          <cell r="K543">
            <v>2.4</v>
          </cell>
          <cell r="L543">
            <v>2.438723</v>
          </cell>
        </row>
        <row r="544">
          <cell r="C544" t="str">
            <v>-</v>
          </cell>
          <cell r="D544" t="str">
            <v>-</v>
          </cell>
          <cell r="E544" t="str">
            <v xml:space="preserve">FENOBARBITAL 200MG/ML 1ML                                           </v>
          </cell>
          <cell r="F544" t="str">
            <v>AMP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1.504</v>
          </cell>
          <cell r="L544">
            <v>0</v>
          </cell>
        </row>
        <row r="545">
          <cell r="C545">
            <v>300723</v>
          </cell>
          <cell r="D545">
            <v>7355</v>
          </cell>
          <cell r="E545" t="str">
            <v xml:space="preserve">FENOBARBITAL 40MG/ML 20ML                                                                 </v>
          </cell>
          <cell r="F545" t="str">
            <v>FR 20ML</v>
          </cell>
          <cell r="G545">
            <v>124</v>
          </cell>
          <cell r="H545">
            <v>53.75</v>
          </cell>
          <cell r="I545">
            <v>43.333333333333336</v>
          </cell>
          <cell r="J545">
            <v>8</v>
          </cell>
          <cell r="K545">
            <v>4.1500000000000004</v>
          </cell>
          <cell r="L545">
            <v>4.1500000000000004</v>
          </cell>
        </row>
        <row r="546">
          <cell r="C546" t="str">
            <v>-</v>
          </cell>
          <cell r="D546" t="str">
            <v>-</v>
          </cell>
          <cell r="E546" t="str">
            <v xml:space="preserve">FENOFIBRATO 200MG                                                                         </v>
          </cell>
          <cell r="F546" t="str">
            <v>CÁPSULA</v>
          </cell>
          <cell r="G546">
            <v>0</v>
          </cell>
          <cell r="H546">
            <v>210</v>
          </cell>
          <cell r="I546">
            <v>70</v>
          </cell>
          <cell r="J546">
            <v>1</v>
          </cell>
          <cell r="K546">
            <v>1.79</v>
          </cell>
          <cell r="L546">
            <v>0</v>
          </cell>
        </row>
        <row r="547">
          <cell r="C547">
            <v>396471</v>
          </cell>
          <cell r="D547">
            <v>3924</v>
          </cell>
          <cell r="E547" t="str">
            <v xml:space="preserve">FENOTEROL BROMIDRATO SOL PARA NEBULIZACAO 5MG/ML 20ML                                     </v>
          </cell>
          <cell r="F547" t="str">
            <v>FR 20ML</v>
          </cell>
          <cell r="G547">
            <v>120</v>
          </cell>
          <cell r="H547">
            <v>0</v>
          </cell>
          <cell r="I547">
            <v>0</v>
          </cell>
          <cell r="J547">
            <v>0</v>
          </cell>
          <cell r="K547">
            <v>4.42</v>
          </cell>
          <cell r="L547">
            <v>0</v>
          </cell>
        </row>
        <row r="548">
          <cell r="C548" t="str">
            <v>-</v>
          </cell>
          <cell r="D548" t="str">
            <v>-</v>
          </cell>
          <cell r="E548" t="str">
            <v xml:space="preserve">FENTANILA + DROPERIDOL 2ML                                                                </v>
          </cell>
          <cell r="F548" t="str">
            <v>AMP 2ML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7.56</v>
          </cell>
          <cell r="L548">
            <v>0</v>
          </cell>
        </row>
        <row r="549">
          <cell r="C549">
            <v>271950</v>
          </cell>
          <cell r="D549">
            <v>7364</v>
          </cell>
          <cell r="E549" t="str">
            <v xml:space="preserve">FENTANILA 0,05MG/ML 5ML SOL INJET                                                         </v>
          </cell>
          <cell r="F549" t="str">
            <v>AMP 5ML</v>
          </cell>
          <cell r="G549">
            <v>800</v>
          </cell>
          <cell r="H549">
            <v>694.28571428571433</v>
          </cell>
          <cell r="I549">
            <v>0</v>
          </cell>
          <cell r="J549">
            <v>7</v>
          </cell>
          <cell r="K549">
            <v>2.88</v>
          </cell>
          <cell r="L549">
            <v>0</v>
          </cell>
        </row>
        <row r="550">
          <cell r="C550">
            <v>271950</v>
          </cell>
          <cell r="D550">
            <v>7364</v>
          </cell>
          <cell r="E550" t="str">
            <v xml:space="preserve">FENTANILA CITRATO 0,05 MG/ML 10ML                                                         </v>
          </cell>
          <cell r="F550" t="str">
            <v>F/A 10ML</v>
          </cell>
          <cell r="G550">
            <v>1600</v>
          </cell>
          <cell r="H550">
            <v>1500.0833333333333</v>
          </cell>
          <cell r="I550">
            <v>1433.3333333333333</v>
          </cell>
          <cell r="J550">
            <v>12</v>
          </cell>
          <cell r="K550">
            <v>4.01</v>
          </cell>
          <cell r="L550">
            <v>3.7974760000000001</v>
          </cell>
        </row>
        <row r="551">
          <cell r="C551">
            <v>271950</v>
          </cell>
          <cell r="D551">
            <v>7364</v>
          </cell>
          <cell r="E551" t="str">
            <v xml:space="preserve">FENTANILA CITRATO 0,05MG/ML 2ML                                                           </v>
          </cell>
          <cell r="F551" t="str">
            <v>AMP 2ML</v>
          </cell>
          <cell r="G551">
            <v>200</v>
          </cell>
          <cell r="H551">
            <v>212.5</v>
          </cell>
          <cell r="I551">
            <v>250</v>
          </cell>
          <cell r="J551">
            <v>4</v>
          </cell>
          <cell r="K551">
            <v>2.2599999999999998</v>
          </cell>
          <cell r="L551">
            <v>2.2599999999999998</v>
          </cell>
        </row>
        <row r="552">
          <cell r="C552" t="str">
            <v>-</v>
          </cell>
          <cell r="D552" t="str">
            <v>-</v>
          </cell>
          <cell r="E552" t="str">
            <v xml:space="preserve">FENTANILA TRANSDERMICA 25MCG (ADESIVO)                                                    </v>
          </cell>
          <cell r="F552" t="str">
            <v>UNIDADE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43.77</v>
          </cell>
          <cell r="L552">
            <v>0</v>
          </cell>
        </row>
        <row r="553">
          <cell r="C553">
            <v>271949</v>
          </cell>
          <cell r="D553">
            <v>7364</v>
          </cell>
          <cell r="E553" t="str">
            <v xml:space="preserve">FENTANILA TRANSDERMICA 50MCG (ADESIVO)                                                    </v>
          </cell>
          <cell r="F553" t="str">
            <v>UNIDADE</v>
          </cell>
          <cell r="G553">
            <v>40</v>
          </cell>
          <cell r="H553">
            <v>7.5</v>
          </cell>
          <cell r="I553">
            <v>0</v>
          </cell>
          <cell r="J553">
            <v>2</v>
          </cell>
          <cell r="K553">
            <v>149.34</v>
          </cell>
          <cell r="L553">
            <v>0</v>
          </cell>
        </row>
        <row r="554">
          <cell r="C554" t="str">
            <v>-</v>
          </cell>
          <cell r="D554" t="str">
            <v>-</v>
          </cell>
          <cell r="E554" t="str">
            <v xml:space="preserve">FENTOLAMINA 10 MG/ML 1ML AMPOLA     </v>
          </cell>
          <cell r="F554" t="str">
            <v>AMP 1ML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35.67</v>
          </cell>
          <cell r="L554">
            <v>0</v>
          </cell>
        </row>
        <row r="555">
          <cell r="C555" t="str">
            <v>-</v>
          </cell>
          <cell r="D555" t="str">
            <v>-</v>
          </cell>
          <cell r="E555" t="str">
            <v xml:space="preserve">FENTOLAMINA MESILATO 40 MG- COMPRIMIDO                                                    </v>
          </cell>
          <cell r="F555" t="str">
            <v>CP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21.8</v>
          </cell>
          <cell r="L555">
            <v>0</v>
          </cell>
        </row>
        <row r="556">
          <cell r="C556">
            <v>394681</v>
          </cell>
          <cell r="D556" t="str">
            <v>-</v>
          </cell>
          <cell r="E556" t="str">
            <v>FIBRINOGÊNIO HUMANO 1G (CONCENTRADO DE FATOR DE COAGULAÇÃO I)</v>
          </cell>
          <cell r="F556" t="str">
            <v>SERINGA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</row>
        <row r="557">
          <cell r="C557">
            <v>268118</v>
          </cell>
          <cell r="D557">
            <v>7427</v>
          </cell>
          <cell r="E557" t="str">
            <v xml:space="preserve">FILGRASTIM 300MCG SOL. INJ. SERINGA PREENCHIDA    </v>
          </cell>
          <cell r="F557" t="str">
            <v>SERINGA</v>
          </cell>
          <cell r="G557">
            <v>270</v>
          </cell>
          <cell r="H557">
            <v>89.545454545454547</v>
          </cell>
          <cell r="I557">
            <v>41.666666666666664</v>
          </cell>
          <cell r="J557">
            <v>11</v>
          </cell>
          <cell r="K557">
            <v>38</v>
          </cell>
          <cell r="L557">
            <v>0</v>
          </cell>
        </row>
        <row r="558">
          <cell r="C558">
            <v>300412</v>
          </cell>
          <cell r="D558">
            <v>7427</v>
          </cell>
          <cell r="E558" t="str">
            <v xml:space="preserve">FILGRASTIMA 300MG/ML 1ML                                                                  </v>
          </cell>
          <cell r="F558" t="str">
            <v>F/A 1ML</v>
          </cell>
          <cell r="G558">
            <v>0</v>
          </cell>
          <cell r="H558">
            <v>74</v>
          </cell>
          <cell r="I558">
            <v>103.33333333333333</v>
          </cell>
          <cell r="J558">
            <v>5</v>
          </cell>
          <cell r="K558">
            <v>21.99</v>
          </cell>
          <cell r="L558">
            <v>22.581063</v>
          </cell>
        </row>
        <row r="559">
          <cell r="C559" t="str">
            <v>-</v>
          </cell>
          <cell r="D559" t="str">
            <v>-</v>
          </cell>
          <cell r="E559" t="str">
            <v xml:space="preserve">FITA REAGENTE P/GLICOSE NO SANGUE                                                         </v>
          </cell>
          <cell r="F559" t="str">
            <v>FITA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0.46</v>
          </cell>
          <cell r="L559">
            <v>0</v>
          </cell>
        </row>
        <row r="560">
          <cell r="C560" t="str">
            <v>-</v>
          </cell>
          <cell r="D560" t="str">
            <v>-</v>
          </cell>
          <cell r="E560" t="str">
            <v xml:space="preserve">FITA TESTE DE ACIDO PERACETICO (FITA)                                                     </v>
          </cell>
          <cell r="F560" t="str">
            <v>FR</v>
          </cell>
          <cell r="G560">
            <v>1</v>
          </cell>
          <cell r="H560">
            <v>5</v>
          </cell>
          <cell r="I560">
            <v>0</v>
          </cell>
          <cell r="J560">
            <v>1</v>
          </cell>
          <cell r="K560">
            <v>0</v>
          </cell>
          <cell r="L560">
            <v>0</v>
          </cell>
        </row>
        <row r="561">
          <cell r="C561" t="str">
            <v>-</v>
          </cell>
          <cell r="D561" t="str">
            <v>-</v>
          </cell>
          <cell r="E561" t="str">
            <v xml:space="preserve">FITOMENADIONA EV 10MG AMPOLA 1ML                                                          </v>
          </cell>
          <cell r="F561" t="str">
            <v>AMP 1ML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</row>
        <row r="562">
          <cell r="C562">
            <v>267661</v>
          </cell>
          <cell r="D562" t="str">
            <v>-</v>
          </cell>
          <cell r="E562" t="str">
            <v xml:space="preserve">FLUCONAZOL 100MG                                                                          </v>
          </cell>
          <cell r="F562" t="str">
            <v>CÁPSULA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8.5</v>
          </cell>
          <cell r="L562">
            <v>0</v>
          </cell>
        </row>
        <row r="563">
          <cell r="C563">
            <v>267662</v>
          </cell>
          <cell r="D563">
            <v>7644</v>
          </cell>
          <cell r="E563" t="str">
            <v>FLUCONAZOL 150MG</v>
          </cell>
          <cell r="F563" t="str">
            <v>CÁPSULA</v>
          </cell>
          <cell r="G563">
            <v>720</v>
          </cell>
          <cell r="H563">
            <v>227.27272727272728</v>
          </cell>
          <cell r="I563">
            <v>266.66666666666669</v>
          </cell>
          <cell r="J563">
            <v>11</v>
          </cell>
          <cell r="K563">
            <v>0.53</v>
          </cell>
          <cell r="L563">
            <v>0.53</v>
          </cell>
        </row>
        <row r="564">
          <cell r="C564">
            <v>271116</v>
          </cell>
          <cell r="D564">
            <v>7644</v>
          </cell>
          <cell r="E564" t="str">
            <v xml:space="preserve">FLUCONAZOL 2MG/ML 100ML SOL INJET                                                         </v>
          </cell>
          <cell r="F564" t="str">
            <v>BOLSA 100ML</v>
          </cell>
          <cell r="G564">
            <v>200</v>
          </cell>
          <cell r="H564">
            <v>139.5</v>
          </cell>
          <cell r="I564">
            <v>88</v>
          </cell>
          <cell r="J564">
            <v>8</v>
          </cell>
          <cell r="K564">
            <v>5.8</v>
          </cell>
          <cell r="L564">
            <v>5.8</v>
          </cell>
        </row>
        <row r="565">
          <cell r="C565">
            <v>268509</v>
          </cell>
          <cell r="D565">
            <v>7645</v>
          </cell>
          <cell r="E565" t="str">
            <v xml:space="preserve">FLUDARABINA FOSFATO 50MG                                                                  </v>
          </cell>
          <cell r="F565" t="str">
            <v>F/A</v>
          </cell>
          <cell r="G565">
            <v>4</v>
          </cell>
          <cell r="H565">
            <v>1.5</v>
          </cell>
          <cell r="I565">
            <v>0</v>
          </cell>
          <cell r="J565">
            <v>2</v>
          </cell>
          <cell r="K565">
            <v>850</v>
          </cell>
          <cell r="L565">
            <v>0</v>
          </cell>
        </row>
        <row r="566">
          <cell r="C566" t="str">
            <v>-</v>
          </cell>
          <cell r="D566" t="str">
            <v>-</v>
          </cell>
          <cell r="E566" t="str">
            <v xml:space="preserve">FLUDROCORTISONA ACETATO 0,1MG (COMPRIMIDO)                              </v>
          </cell>
          <cell r="F566" t="str">
            <v>CP</v>
          </cell>
          <cell r="G566">
            <v>0</v>
          </cell>
          <cell r="H566">
            <v>100</v>
          </cell>
          <cell r="I566">
            <v>33.333333333333336</v>
          </cell>
          <cell r="J566">
            <v>1</v>
          </cell>
          <cell r="K566">
            <v>1.34</v>
          </cell>
          <cell r="L566">
            <v>0</v>
          </cell>
        </row>
        <row r="567">
          <cell r="C567">
            <v>268510</v>
          </cell>
          <cell r="D567">
            <v>7653</v>
          </cell>
          <cell r="E567" t="str">
            <v xml:space="preserve">FLUMAZENIL 0,1MG/ML 5ML                                                                   </v>
          </cell>
          <cell r="F567" t="str">
            <v>AMP 5ML</v>
          </cell>
          <cell r="G567">
            <v>200</v>
          </cell>
          <cell r="H567">
            <v>93.375</v>
          </cell>
          <cell r="I567">
            <v>66.666666666666671</v>
          </cell>
          <cell r="J567">
            <v>8</v>
          </cell>
          <cell r="K567">
            <v>5.04</v>
          </cell>
          <cell r="L567">
            <v>5.04</v>
          </cell>
        </row>
        <row r="568">
          <cell r="C568" t="str">
            <v>-</v>
          </cell>
          <cell r="D568" t="str">
            <v>-</v>
          </cell>
          <cell r="E568" t="str">
            <v xml:space="preserve">FLUNITRAZEPAM 1MG COMPRIMIDO                                                              </v>
          </cell>
          <cell r="F568" t="str">
            <v>CP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</row>
        <row r="569">
          <cell r="C569">
            <v>270229</v>
          </cell>
          <cell r="D569">
            <v>12343</v>
          </cell>
          <cell r="E569" t="str">
            <v>FLUOCINOLONA + POLIMIXINA B + NEOMICINA + LIDOCAINA + ACIDO CITRICO + PROPILENOGLICOL SOLU</v>
          </cell>
          <cell r="F569" t="str">
            <v>FR</v>
          </cell>
          <cell r="G569">
            <v>0</v>
          </cell>
          <cell r="H569">
            <v>14</v>
          </cell>
          <cell r="I569">
            <v>14</v>
          </cell>
          <cell r="J569">
            <v>3</v>
          </cell>
          <cell r="K569">
            <v>4.38</v>
          </cell>
          <cell r="L569">
            <v>4.38</v>
          </cell>
        </row>
        <row r="570">
          <cell r="C570">
            <v>270229</v>
          </cell>
          <cell r="D570" t="str">
            <v>-</v>
          </cell>
          <cell r="E570" t="str">
            <v>FLUOCINOLONA 0,25MG + POLIMIXINA B 10.000UI + NEOMICINA 3,5MG + LIDOCAINA 20MG SOLUCAO OTO</v>
          </cell>
          <cell r="F570" t="str">
            <v>FR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8.84</v>
          </cell>
          <cell r="L570">
            <v>0</v>
          </cell>
        </row>
        <row r="571">
          <cell r="C571">
            <v>272944</v>
          </cell>
          <cell r="D571" t="str">
            <v>-</v>
          </cell>
          <cell r="E571" t="str">
            <v xml:space="preserve">FLUORESCEINA 1% - 5 ML    </v>
          </cell>
          <cell r="F571" t="str">
            <v>FR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6.8</v>
          </cell>
          <cell r="L571">
            <v>0</v>
          </cell>
        </row>
        <row r="572">
          <cell r="C572">
            <v>272949</v>
          </cell>
          <cell r="D572">
            <v>7660</v>
          </cell>
          <cell r="E572" t="str">
            <v xml:space="preserve">FLUORESCEINA 20% 20MG/ML AMPOLA 5ML SOL INJET                                             </v>
          </cell>
          <cell r="F572" t="str">
            <v>AMP 5ML</v>
          </cell>
          <cell r="G572">
            <v>10</v>
          </cell>
          <cell r="H572">
            <v>10.5</v>
          </cell>
          <cell r="I572">
            <v>0</v>
          </cell>
          <cell r="J572">
            <v>2</v>
          </cell>
          <cell r="K572">
            <v>15.77</v>
          </cell>
          <cell r="L572">
            <v>0</v>
          </cell>
        </row>
        <row r="573">
          <cell r="C573">
            <v>272947</v>
          </cell>
          <cell r="D573" t="str">
            <v>-</v>
          </cell>
          <cell r="E573" t="str">
            <v xml:space="preserve">FLUORESCEINA OFT 25% 3ML AMPOLA SOL INJET                                                 </v>
          </cell>
          <cell r="F573" t="str">
            <v>AMP 3ML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</row>
        <row r="574">
          <cell r="C574">
            <v>272944</v>
          </cell>
          <cell r="D574">
            <v>7660</v>
          </cell>
          <cell r="E574" t="str">
            <v xml:space="preserve">FLUORESCEINA SOL OFT 1% 3ML                                                               </v>
          </cell>
          <cell r="F574" t="str">
            <v>FR 3ML</v>
          </cell>
          <cell r="G574">
            <v>80</v>
          </cell>
          <cell r="H574">
            <v>31</v>
          </cell>
          <cell r="I574">
            <v>30</v>
          </cell>
          <cell r="J574">
            <v>12</v>
          </cell>
          <cell r="K574">
            <v>8.5</v>
          </cell>
          <cell r="L574">
            <v>8.5</v>
          </cell>
        </row>
        <row r="575">
          <cell r="C575">
            <v>272949</v>
          </cell>
          <cell r="D575" t="str">
            <v>-</v>
          </cell>
          <cell r="E575" t="str">
            <v xml:space="preserve">FLUORESCEINA SOL OFT 20% 5ML                                                              </v>
          </cell>
          <cell r="F575" t="str">
            <v>FR 5ML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6.97</v>
          </cell>
          <cell r="L575">
            <v>0</v>
          </cell>
        </row>
        <row r="576">
          <cell r="C576" t="str">
            <v>-</v>
          </cell>
          <cell r="D576" t="str">
            <v>-</v>
          </cell>
          <cell r="E576" t="str">
            <v xml:space="preserve">FLUOROURACIL 25MG/ML 10ML                                                                 </v>
          </cell>
          <cell r="F576" t="str">
            <v>FR 10ML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2.85</v>
          </cell>
          <cell r="L576">
            <v>0</v>
          </cell>
        </row>
        <row r="577">
          <cell r="C577" t="str">
            <v>-</v>
          </cell>
          <cell r="D577" t="str">
            <v>-</v>
          </cell>
          <cell r="E577" t="str">
            <v xml:space="preserve">FLUOROURACIL 25MG/ML FRASCO 50ML                                                          </v>
          </cell>
          <cell r="F577" t="str">
            <v>F/A 10ML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</row>
        <row r="578">
          <cell r="C578">
            <v>268478</v>
          </cell>
          <cell r="D578">
            <v>14227</v>
          </cell>
          <cell r="E578" t="str">
            <v xml:space="preserve">FLUOROURACIL 50 MG/ML FR 50 ML                     </v>
          </cell>
          <cell r="F578" t="str">
            <v>F/A 50ML</v>
          </cell>
          <cell r="G578">
            <v>80</v>
          </cell>
          <cell r="H578">
            <v>52.333333333333336</v>
          </cell>
          <cell r="I578">
            <v>65.666666666666671</v>
          </cell>
          <cell r="J578">
            <v>12</v>
          </cell>
          <cell r="K578">
            <v>83.16</v>
          </cell>
          <cell r="L578">
            <v>86.087536999999998</v>
          </cell>
        </row>
        <row r="579">
          <cell r="C579" t="str">
            <v>-</v>
          </cell>
          <cell r="D579" t="str">
            <v>-</v>
          </cell>
          <cell r="E579" t="str">
            <v xml:space="preserve">FLUOROURACIL 50MG/ML - 10ML     </v>
          </cell>
          <cell r="F579" t="str">
            <v>F/A 10ML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C580" t="str">
            <v>-</v>
          </cell>
          <cell r="D580" t="str">
            <v>-</v>
          </cell>
          <cell r="E580" t="str">
            <v xml:space="preserve">FLUOROURACIL 50MG/ML 5ML                                                                  </v>
          </cell>
          <cell r="F580" t="str">
            <v>F/A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3.75</v>
          </cell>
          <cell r="L580">
            <v>0</v>
          </cell>
        </row>
        <row r="581">
          <cell r="C581">
            <v>268478</v>
          </cell>
          <cell r="D581" t="str">
            <v>-</v>
          </cell>
          <cell r="E581" t="str">
            <v xml:space="preserve">FLUOROURACIL 50MG/ML F/A 10 ML SOL INJET                                                  </v>
          </cell>
          <cell r="F581" t="str">
            <v>F/A 10ML</v>
          </cell>
          <cell r="G581">
            <v>0</v>
          </cell>
          <cell r="H581">
            <v>40</v>
          </cell>
          <cell r="I581">
            <v>13.333333333333334</v>
          </cell>
          <cell r="J581">
            <v>1</v>
          </cell>
          <cell r="K581">
            <v>16.02</v>
          </cell>
          <cell r="L581">
            <v>0</v>
          </cell>
        </row>
        <row r="582">
          <cell r="C582" t="str">
            <v>-</v>
          </cell>
          <cell r="D582" t="str">
            <v>-</v>
          </cell>
          <cell r="E582" t="str">
            <v>FLUOROURACILA SOLUCAO INJETAVEL P/USO 2500 MG/50 M</v>
          </cell>
          <cell r="F582" t="str">
            <v>F/A 50ML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53</v>
          </cell>
          <cell r="L582">
            <v>0</v>
          </cell>
        </row>
        <row r="583">
          <cell r="C583">
            <v>273009</v>
          </cell>
          <cell r="D583">
            <v>7667</v>
          </cell>
          <cell r="E583" t="str">
            <v xml:space="preserve">FLUOXETINA 20MG                                                                           </v>
          </cell>
          <cell r="F583" t="str">
            <v>CP</v>
          </cell>
          <cell r="G583">
            <v>240</v>
          </cell>
          <cell r="H583">
            <v>382.4</v>
          </cell>
          <cell r="I583">
            <v>300</v>
          </cell>
          <cell r="J583">
            <v>10</v>
          </cell>
          <cell r="K583">
            <v>0.06</v>
          </cell>
          <cell r="L583">
            <v>0.06</v>
          </cell>
        </row>
        <row r="584">
          <cell r="C584" t="str">
            <v>-</v>
          </cell>
          <cell r="D584" t="str">
            <v>-</v>
          </cell>
          <cell r="E584" t="str">
            <v xml:space="preserve">FLURBIPROFENO COLIRIO 0,3MG/ML 5ML                                                        </v>
          </cell>
          <cell r="F584" t="str">
            <v>FR 5ML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12.67</v>
          </cell>
          <cell r="L584">
            <v>0</v>
          </cell>
        </row>
        <row r="585">
          <cell r="C585" t="str">
            <v>-</v>
          </cell>
          <cell r="D585" t="str">
            <v>-</v>
          </cell>
          <cell r="E585" t="str">
            <v xml:space="preserve">FLUTAMIDA 250MG                                                                           </v>
          </cell>
          <cell r="F585" t="str">
            <v>CP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C586">
            <v>309042</v>
          </cell>
          <cell r="D586">
            <v>1930</v>
          </cell>
          <cell r="E586" t="str">
            <v xml:space="preserve">FOLINATO DE CALCIO 50MG F/A                                                               </v>
          </cell>
          <cell r="F586" t="str">
            <v>F/A</v>
          </cell>
          <cell r="G586">
            <v>1200</v>
          </cell>
          <cell r="H586">
            <v>326.41666666666669</v>
          </cell>
          <cell r="I586">
            <v>483.33333333333331</v>
          </cell>
          <cell r="J586">
            <v>12</v>
          </cell>
          <cell r="K586">
            <v>27</v>
          </cell>
          <cell r="L586">
            <v>27</v>
          </cell>
        </row>
        <row r="587">
          <cell r="C587" t="str">
            <v>-</v>
          </cell>
          <cell r="D587" t="str">
            <v>-</v>
          </cell>
          <cell r="E587" t="str">
            <v xml:space="preserve">FORMAILDEIDO TAMPONADO 10%- 1000ML                                                        </v>
          </cell>
          <cell r="F587" t="str">
            <v>FR 1000ML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4.9800000000000004</v>
          </cell>
          <cell r="L587">
            <v>0</v>
          </cell>
        </row>
        <row r="588">
          <cell r="C588">
            <v>380946</v>
          </cell>
          <cell r="D588">
            <v>7739</v>
          </cell>
          <cell r="E588" t="str">
            <v xml:space="preserve">FORMALDEIDO P.A 37,50 1000ML      FRASCO                                                        </v>
          </cell>
          <cell r="F588" t="str">
            <v>LT 1000ML</v>
          </cell>
          <cell r="G588">
            <v>11</v>
          </cell>
          <cell r="H588">
            <v>9.1999999999999993</v>
          </cell>
          <cell r="I588">
            <v>7.333333333333333</v>
          </cell>
          <cell r="J588">
            <v>10</v>
          </cell>
          <cell r="K588">
            <v>11.99</v>
          </cell>
          <cell r="L588">
            <v>11.99</v>
          </cell>
        </row>
        <row r="589">
          <cell r="C589" t="str">
            <v>-</v>
          </cell>
          <cell r="D589" t="str">
            <v>-</v>
          </cell>
          <cell r="E589" t="str">
            <v xml:space="preserve">FORMALDEIDO P.A 37,50 5000ML </v>
          </cell>
          <cell r="F589" t="str">
            <v>GL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43.3</v>
          </cell>
          <cell r="L589">
            <v>0</v>
          </cell>
        </row>
        <row r="590">
          <cell r="C590">
            <v>309094</v>
          </cell>
          <cell r="D590">
            <v>15643</v>
          </cell>
          <cell r="E590" t="str">
            <v xml:space="preserve">FORMOTEROL + BUDESONIDA PO PARA INALACAO 12 MCG + 400 MG 60DOSES                          </v>
          </cell>
          <cell r="F590" t="str">
            <v>FR 60 DOSES</v>
          </cell>
          <cell r="G590">
            <v>40</v>
          </cell>
          <cell r="H590">
            <v>25.666666666666668</v>
          </cell>
          <cell r="I590">
            <v>16.666666666666668</v>
          </cell>
          <cell r="J590">
            <v>9</v>
          </cell>
          <cell r="K590">
            <v>91.54</v>
          </cell>
          <cell r="L590">
            <v>0</v>
          </cell>
        </row>
        <row r="591">
          <cell r="C591" t="str">
            <v>-</v>
          </cell>
          <cell r="D591" t="str">
            <v>-</v>
          </cell>
          <cell r="E591" t="str">
            <v xml:space="preserve">FORMOTEROL FUMARATO INALANTE 12MCG C/ INALADOR                                            </v>
          </cell>
          <cell r="F591" t="str">
            <v>FR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0.83</v>
          </cell>
          <cell r="L591">
            <v>0</v>
          </cell>
        </row>
        <row r="592">
          <cell r="C592" t="str">
            <v>-</v>
          </cell>
          <cell r="D592" t="str">
            <v>-</v>
          </cell>
          <cell r="E592" t="str">
            <v>FORMOTEROL/BUDESONIDA CAPSULAS INALATORIAS 12MCG+4</v>
          </cell>
          <cell r="F592" t="str">
            <v>CÁPSULA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</row>
        <row r="593">
          <cell r="C593">
            <v>309095</v>
          </cell>
          <cell r="D593">
            <v>15643</v>
          </cell>
          <cell r="E593" t="str">
            <v xml:space="preserve">FORMOTEROL/BUDESONIDA PO PARA INALACAO 6MCG+200MCG 60 DOSES                               </v>
          </cell>
          <cell r="F593" t="str">
            <v>FR 60 DOSES</v>
          </cell>
          <cell r="G593">
            <v>40</v>
          </cell>
          <cell r="H593">
            <v>0</v>
          </cell>
          <cell r="I593">
            <v>0</v>
          </cell>
          <cell r="J593">
            <v>0</v>
          </cell>
          <cell r="K593">
            <v>98.11</v>
          </cell>
          <cell r="L593">
            <v>0</v>
          </cell>
        </row>
        <row r="594">
          <cell r="C594" t="str">
            <v>-</v>
          </cell>
          <cell r="D594" t="str">
            <v>-</v>
          </cell>
          <cell r="E594" t="str">
            <v xml:space="preserve">FOSAMPRENAVIR 700 MG                                                                      </v>
          </cell>
          <cell r="F594" t="str">
            <v>CP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5.7876709999999996</v>
          </cell>
          <cell r="L594">
            <v>0</v>
          </cell>
        </row>
        <row r="595">
          <cell r="C595">
            <v>440396</v>
          </cell>
          <cell r="D595">
            <v>2272</v>
          </cell>
          <cell r="E595" t="str">
            <v>FOSAPREPITANTO DIGLUMINA 150MG</v>
          </cell>
          <cell r="F595" t="str">
            <v>F/A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229.9</v>
          </cell>
          <cell r="L595">
            <v>0</v>
          </cell>
        </row>
        <row r="596">
          <cell r="C596">
            <v>313689</v>
          </cell>
          <cell r="D596">
            <v>18774</v>
          </cell>
          <cell r="E596" t="str">
            <v xml:space="preserve">FOSFATO DE POTASSIO 2MEQ/ML 10ML                                                          </v>
          </cell>
          <cell r="F596" t="str">
            <v>AMP 5ML</v>
          </cell>
          <cell r="G596">
            <v>200</v>
          </cell>
          <cell r="H596">
            <v>70</v>
          </cell>
          <cell r="I596">
            <v>33.333333333333336</v>
          </cell>
          <cell r="J596">
            <v>6</v>
          </cell>
          <cell r="K596">
            <v>4.12</v>
          </cell>
          <cell r="L596">
            <v>4.12</v>
          </cell>
        </row>
        <row r="597">
          <cell r="C597" t="str">
            <v>-</v>
          </cell>
          <cell r="D597" t="str">
            <v>-</v>
          </cell>
          <cell r="E597" t="str">
            <v xml:space="preserve">FOSFATO DE SODIO ENEMA(FOSFATO MONOBASICO 16G + FOSFATO DE  SODIO DIBASICO 16G)           </v>
          </cell>
          <cell r="F597" t="str">
            <v>FR 100ML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3.8</v>
          </cell>
          <cell r="L597">
            <v>0</v>
          </cell>
        </row>
        <row r="598">
          <cell r="C598" t="str">
            <v>-</v>
          </cell>
          <cell r="D598" t="str">
            <v>-</v>
          </cell>
          <cell r="E598" t="str">
            <v xml:space="preserve">FOSFOMICINA TROMETAMOL 3G                                                                 </v>
          </cell>
          <cell r="F598" t="str">
            <v>ENV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28.54</v>
          </cell>
          <cell r="L598">
            <v>0</v>
          </cell>
        </row>
        <row r="599">
          <cell r="C599">
            <v>448707</v>
          </cell>
          <cell r="D599">
            <v>17918</v>
          </cell>
          <cell r="E599" t="str">
            <v xml:space="preserve">FULVESTRANTO 250MG SERINGA                                                                </v>
          </cell>
          <cell r="F599" t="str">
            <v>SERINGA</v>
          </cell>
          <cell r="G599">
            <v>10</v>
          </cell>
          <cell r="H599">
            <v>33.333333333333336</v>
          </cell>
          <cell r="I599">
            <v>26.666666666666668</v>
          </cell>
          <cell r="J599">
            <v>9</v>
          </cell>
          <cell r="K599">
            <v>220</v>
          </cell>
          <cell r="L599">
            <v>171.71428499999999</v>
          </cell>
        </row>
        <row r="600">
          <cell r="C600" t="str">
            <v>-</v>
          </cell>
          <cell r="D600" t="str">
            <v>-</v>
          </cell>
          <cell r="E600" t="str">
            <v xml:space="preserve">FUMARATO DE TENOFOVIR DESOPROXILA 300 + LAMIV     </v>
          </cell>
          <cell r="F600" t="str">
            <v>CP</v>
          </cell>
          <cell r="G600">
            <v>0</v>
          </cell>
          <cell r="H600">
            <v>1772.5</v>
          </cell>
          <cell r="I600">
            <v>2200</v>
          </cell>
          <cell r="J600">
            <v>12</v>
          </cell>
          <cell r="K600">
            <v>0</v>
          </cell>
          <cell r="L600">
            <v>0</v>
          </cell>
        </row>
        <row r="601">
          <cell r="C601" t="str">
            <v>-</v>
          </cell>
          <cell r="D601" t="str">
            <v>-</v>
          </cell>
          <cell r="E601" t="str">
            <v xml:space="preserve">FUMARATO DE TENOFOVIR DISOPROXIL 300 MG                                                   </v>
          </cell>
          <cell r="F601" t="str">
            <v>CP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5.6101219999999996</v>
          </cell>
          <cell r="L601">
            <v>0</v>
          </cell>
        </row>
        <row r="602">
          <cell r="C602">
            <v>267666</v>
          </cell>
          <cell r="D602">
            <v>7878</v>
          </cell>
          <cell r="E602" t="str">
            <v xml:space="preserve">FUROSEMIDA 10MG/ML 2ML                                                                    </v>
          </cell>
          <cell r="F602" t="str">
            <v>AMP 2ML</v>
          </cell>
          <cell r="G602">
            <v>1200</v>
          </cell>
          <cell r="H602">
            <v>718.18181818181813</v>
          </cell>
          <cell r="I602">
            <v>633.33333333333337</v>
          </cell>
          <cell r="J602">
            <v>11</v>
          </cell>
          <cell r="K602">
            <v>0.73</v>
          </cell>
          <cell r="L602">
            <v>0.73</v>
          </cell>
        </row>
        <row r="603">
          <cell r="C603">
            <v>267663</v>
          </cell>
          <cell r="D603">
            <v>7878</v>
          </cell>
          <cell r="E603" t="str">
            <v xml:space="preserve">FUROSEMIDA 40MG                                                                           </v>
          </cell>
          <cell r="F603" t="str">
            <v>CP</v>
          </cell>
          <cell r="G603">
            <v>600</v>
          </cell>
          <cell r="H603">
            <v>571.42857142857144</v>
          </cell>
          <cell r="I603">
            <v>166.66666666666666</v>
          </cell>
          <cell r="J603">
            <v>7</v>
          </cell>
          <cell r="K603">
            <v>0.06</v>
          </cell>
          <cell r="L603">
            <v>0.06</v>
          </cell>
        </row>
        <row r="604">
          <cell r="C604" t="str">
            <v>-</v>
          </cell>
          <cell r="D604" t="str">
            <v>-</v>
          </cell>
          <cell r="E604" t="str">
            <v xml:space="preserve">FUROSEMIDA 5MG/ML FRASCO 50ML SUSPENSAO ORAL-FORMULACAO MANIPULADA                        </v>
          </cell>
          <cell r="F604" t="str">
            <v>FR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11</v>
          </cell>
          <cell r="L604">
            <v>0</v>
          </cell>
        </row>
        <row r="605">
          <cell r="C605">
            <v>268107</v>
          </cell>
          <cell r="D605">
            <v>7890</v>
          </cell>
          <cell r="E605" t="str">
            <v xml:space="preserve">GABAPENTINA 300MG                                                                         </v>
          </cell>
          <cell r="F605" t="str">
            <v>CP</v>
          </cell>
          <cell r="G605">
            <v>10600</v>
          </cell>
          <cell r="H605">
            <v>10918.583333333334</v>
          </cell>
          <cell r="I605">
            <v>16743.333333333332</v>
          </cell>
          <cell r="J605">
            <v>12</v>
          </cell>
          <cell r="K605">
            <v>0.26</v>
          </cell>
          <cell r="L605">
            <v>0.26</v>
          </cell>
        </row>
        <row r="606">
          <cell r="C606">
            <v>330113</v>
          </cell>
          <cell r="D606" t="str">
            <v>-</v>
          </cell>
          <cell r="E606" t="str">
            <v xml:space="preserve">GANCICLOVIR 250 MG BOLSA                             </v>
          </cell>
          <cell r="F606" t="str">
            <v>BOLSA</v>
          </cell>
          <cell r="G606">
            <v>0</v>
          </cell>
          <cell r="H606">
            <v>13.333333333333334</v>
          </cell>
          <cell r="I606">
            <v>1.3333333333333333</v>
          </cell>
          <cell r="J606">
            <v>3</v>
          </cell>
          <cell r="K606">
            <v>80</v>
          </cell>
          <cell r="L606">
            <v>0</v>
          </cell>
        </row>
        <row r="607">
          <cell r="C607">
            <v>330113</v>
          </cell>
          <cell r="D607">
            <v>7919</v>
          </cell>
          <cell r="E607" t="str">
            <v xml:space="preserve">GANCICLOVIR 500MG BOLSA                                                                   </v>
          </cell>
          <cell r="F607" t="str">
            <v xml:space="preserve">BOLSA </v>
          </cell>
          <cell r="G607">
            <v>24</v>
          </cell>
          <cell r="H607">
            <v>20.285714285714285</v>
          </cell>
          <cell r="I607">
            <v>15.333333333333334</v>
          </cell>
          <cell r="J607">
            <v>7</v>
          </cell>
          <cell r="K607">
            <v>109.44</v>
          </cell>
          <cell r="L607">
            <v>124.278333</v>
          </cell>
        </row>
        <row r="608">
          <cell r="C608" t="str">
            <v>-</v>
          </cell>
          <cell r="D608" t="str">
            <v>-</v>
          </cell>
          <cell r="E608" t="str">
            <v xml:space="preserve">GANCICLOVIR 500MG INJET                                                                   </v>
          </cell>
          <cell r="F608" t="str">
            <v>F/A</v>
          </cell>
          <cell r="G608">
            <v>0</v>
          </cell>
          <cell r="H608">
            <v>17.5</v>
          </cell>
          <cell r="I608">
            <v>0</v>
          </cell>
          <cell r="J608">
            <v>4</v>
          </cell>
          <cell r="K608">
            <v>23</v>
          </cell>
          <cell r="L608">
            <v>0</v>
          </cell>
        </row>
        <row r="609">
          <cell r="C609">
            <v>282040</v>
          </cell>
          <cell r="D609">
            <v>18185</v>
          </cell>
          <cell r="E609" t="str">
            <v>GEFITINIBE 250MG COMP</v>
          </cell>
          <cell r="F609" t="str">
            <v>CP</v>
          </cell>
          <cell r="G609">
            <v>0</v>
          </cell>
          <cell r="H609">
            <v>48.75</v>
          </cell>
          <cell r="I609">
            <v>50</v>
          </cell>
          <cell r="J609">
            <v>8</v>
          </cell>
          <cell r="K609">
            <v>13</v>
          </cell>
          <cell r="L609">
            <v>14.416665999999999</v>
          </cell>
        </row>
        <row r="610">
          <cell r="C610">
            <v>310212</v>
          </cell>
          <cell r="D610">
            <v>5191</v>
          </cell>
          <cell r="E610" t="str">
            <v xml:space="preserve">GEL UMIDIFICANTE ORAL LISOZIMA LACTOFERRINA LACTOPEROXIDASEGLICOSE OXIDASE                </v>
          </cell>
          <cell r="F610" t="str">
            <v>BISNAGA 42G</v>
          </cell>
          <cell r="G610">
            <v>24</v>
          </cell>
          <cell r="H610">
            <v>21</v>
          </cell>
          <cell r="I610">
            <v>8.3333333333333339</v>
          </cell>
          <cell r="J610">
            <v>3</v>
          </cell>
          <cell r="K610">
            <v>103.09</v>
          </cell>
          <cell r="L610">
            <v>0</v>
          </cell>
        </row>
        <row r="611">
          <cell r="C611" t="str">
            <v>-</v>
          </cell>
          <cell r="D611" t="str">
            <v>-</v>
          </cell>
          <cell r="E611" t="str">
            <v xml:space="preserve">GELATINA DE OSSO 3,5% FR 500ML SOL INJET                                                  </v>
          </cell>
          <cell r="F611" t="str">
            <v>FR 500ML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14.99</v>
          </cell>
          <cell r="L611">
            <v>0</v>
          </cell>
        </row>
        <row r="612">
          <cell r="C612">
            <v>270430</v>
          </cell>
          <cell r="D612">
            <v>5189</v>
          </cell>
          <cell r="E612" t="str">
            <v xml:space="preserve">GENCITABINA IV 1G                                                                         </v>
          </cell>
          <cell r="F612" t="str">
            <v>F/A</v>
          </cell>
          <cell r="G612">
            <v>40</v>
          </cell>
          <cell r="H612">
            <v>76.833333333333329</v>
          </cell>
          <cell r="I612">
            <v>65</v>
          </cell>
          <cell r="J612">
            <v>12</v>
          </cell>
          <cell r="K612">
            <v>55.34</v>
          </cell>
          <cell r="L612">
            <v>55.34</v>
          </cell>
        </row>
        <row r="613">
          <cell r="C613">
            <v>270431</v>
          </cell>
          <cell r="D613">
            <v>5189</v>
          </cell>
          <cell r="E613" t="str">
            <v xml:space="preserve">GENCITABINA IV 200MG                                                                      </v>
          </cell>
          <cell r="F613" t="str">
            <v>F/A</v>
          </cell>
          <cell r="G613">
            <v>8</v>
          </cell>
          <cell r="H613">
            <v>50</v>
          </cell>
          <cell r="I613">
            <v>16.666666666666668</v>
          </cell>
          <cell r="J613">
            <v>1</v>
          </cell>
          <cell r="K613">
            <v>22</v>
          </cell>
          <cell r="L613">
            <v>0</v>
          </cell>
        </row>
        <row r="614">
          <cell r="C614" t="str">
            <v>-</v>
          </cell>
          <cell r="D614" t="str">
            <v>-</v>
          </cell>
          <cell r="E614" t="str">
            <v xml:space="preserve">GENFIBROZILA  900MG COMPRIMIDO                                                            </v>
          </cell>
          <cell r="F614" t="str">
            <v>CP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</row>
        <row r="615">
          <cell r="C615" t="str">
            <v>-</v>
          </cell>
          <cell r="D615" t="str">
            <v>-</v>
          </cell>
          <cell r="E615" t="str">
            <v xml:space="preserve">GENTAMICINA SULFATO 10 MG/ML 1 ML                                                         </v>
          </cell>
          <cell r="F615" t="str">
            <v>AMP 1ML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</row>
        <row r="616">
          <cell r="C616">
            <v>268256</v>
          </cell>
          <cell r="D616">
            <v>14707</v>
          </cell>
          <cell r="E616" t="str">
            <v xml:space="preserve">GENTAMICINA SULFATO 40MG/ML 2ML                                                           </v>
          </cell>
          <cell r="F616" t="str">
            <v xml:space="preserve">AMP 2ML </v>
          </cell>
          <cell r="G616">
            <v>300</v>
          </cell>
          <cell r="H616">
            <v>231.77777777777777</v>
          </cell>
          <cell r="I616">
            <v>176.66666666666666</v>
          </cell>
          <cell r="J616">
            <v>9</v>
          </cell>
          <cell r="K616">
            <v>1</v>
          </cell>
          <cell r="L616">
            <v>0.95135099999999995</v>
          </cell>
        </row>
        <row r="617">
          <cell r="C617">
            <v>267671</v>
          </cell>
          <cell r="D617">
            <v>8000</v>
          </cell>
          <cell r="E617" t="str">
            <v xml:space="preserve">GLIBENCLAMIDA 5MG                                                                         </v>
          </cell>
          <cell r="F617" t="str">
            <v>CP</v>
          </cell>
          <cell r="G617">
            <v>60</v>
          </cell>
          <cell r="H617">
            <v>450</v>
          </cell>
          <cell r="I617">
            <v>0</v>
          </cell>
          <cell r="J617">
            <v>1</v>
          </cell>
          <cell r="K617">
            <v>0.08</v>
          </cell>
          <cell r="L617">
            <v>0.08</v>
          </cell>
        </row>
        <row r="618">
          <cell r="C618" t="str">
            <v>-</v>
          </cell>
          <cell r="D618" t="str">
            <v>-</v>
          </cell>
          <cell r="E618" t="str">
            <v xml:space="preserve">GLICAZIDA 30MG                                    </v>
          </cell>
          <cell r="F618" t="str">
            <v>CP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0.19</v>
          </cell>
          <cell r="L618">
            <v>0</v>
          </cell>
        </row>
        <row r="619">
          <cell r="C619" t="str">
            <v>-</v>
          </cell>
          <cell r="D619" t="str">
            <v>-</v>
          </cell>
          <cell r="E619" t="str">
            <v xml:space="preserve">GLICERINA ADULTO 95%                                                                      </v>
          </cell>
          <cell r="F619" t="str">
            <v>SUPOSITÓRIO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0.73</v>
          </cell>
          <cell r="L619">
            <v>0</v>
          </cell>
        </row>
        <row r="620">
          <cell r="C620" t="str">
            <v>-</v>
          </cell>
          <cell r="D620" t="str">
            <v>-</v>
          </cell>
          <cell r="E620" t="str">
            <v xml:space="preserve">GLICERINA PEDIATRICO 95%                                                                  </v>
          </cell>
          <cell r="F620" t="str">
            <v>SUPOSITÓRIO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0.65</v>
          </cell>
          <cell r="L620">
            <v>0</v>
          </cell>
        </row>
        <row r="621">
          <cell r="C621">
            <v>269622</v>
          </cell>
          <cell r="D621">
            <v>14671</v>
          </cell>
          <cell r="E621" t="str">
            <v xml:space="preserve">GLICERINA SOL ENEMA 12% - 500ML    (FRASCO)                                                      </v>
          </cell>
          <cell r="F621" t="str">
            <v>FR 500ML</v>
          </cell>
          <cell r="G621">
            <v>121</v>
          </cell>
          <cell r="H621">
            <v>127.58333333333333</v>
          </cell>
          <cell r="I621">
            <v>105</v>
          </cell>
          <cell r="J621">
            <v>12</v>
          </cell>
          <cell r="K621">
            <v>8.35</v>
          </cell>
          <cell r="L621">
            <v>10.474121</v>
          </cell>
        </row>
        <row r="622">
          <cell r="C622" t="str">
            <v>-</v>
          </cell>
          <cell r="D622" t="str">
            <v>-</v>
          </cell>
          <cell r="E622" t="str">
            <v xml:space="preserve">GLICEROFOSFATO DE SODIO 216MG/ML                                                          </v>
          </cell>
          <cell r="F622" t="str">
            <v>FR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47.67</v>
          </cell>
          <cell r="L622">
            <v>0</v>
          </cell>
        </row>
        <row r="623">
          <cell r="C623">
            <v>442754</v>
          </cell>
          <cell r="D623">
            <v>19517</v>
          </cell>
          <cell r="E623" t="str">
            <v xml:space="preserve">GLICLAZIDA 30 MG COMPRIMIDO                       </v>
          </cell>
          <cell r="F623" t="str">
            <v>CP</v>
          </cell>
          <cell r="G623">
            <v>10020</v>
          </cell>
          <cell r="H623">
            <v>585</v>
          </cell>
          <cell r="I623">
            <v>0</v>
          </cell>
          <cell r="J623">
            <v>4</v>
          </cell>
          <cell r="K623">
            <v>0.25</v>
          </cell>
          <cell r="L623">
            <v>0</v>
          </cell>
        </row>
        <row r="624">
          <cell r="C624">
            <v>442755</v>
          </cell>
          <cell r="D624" t="str">
            <v>-</v>
          </cell>
          <cell r="E624" t="str">
            <v xml:space="preserve">GLICLAZIDA 60MG COMPRIMIDO                                                                </v>
          </cell>
          <cell r="F624" t="str">
            <v>CP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0.23</v>
          </cell>
          <cell r="L624">
            <v>0</v>
          </cell>
        </row>
        <row r="625">
          <cell r="C625" t="str">
            <v>-</v>
          </cell>
          <cell r="D625" t="str">
            <v>-</v>
          </cell>
          <cell r="E625" t="str">
            <v xml:space="preserve">GLICOSE 10% 250ML FRASCO                                                                  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</row>
        <row r="626">
          <cell r="C626">
            <v>267544</v>
          </cell>
          <cell r="D626">
            <v>8007</v>
          </cell>
          <cell r="E626" t="str">
            <v xml:space="preserve">GLICOSE 10% 500 ML  SOL INJET  ISENTO PVC      (FRASCO/BOLSA)                                                </v>
          </cell>
          <cell r="F626" t="str">
            <v>FR/BLS 500ML</v>
          </cell>
          <cell r="G626">
            <v>100</v>
          </cell>
          <cell r="H626">
            <v>136</v>
          </cell>
          <cell r="I626">
            <v>140.66666666666666</v>
          </cell>
          <cell r="J626">
            <v>12</v>
          </cell>
          <cell r="K626">
            <v>5</v>
          </cell>
          <cell r="L626">
            <v>5</v>
          </cell>
        </row>
        <row r="627">
          <cell r="C627" t="str">
            <v>-</v>
          </cell>
          <cell r="D627" t="str">
            <v>-</v>
          </cell>
          <cell r="E627" t="str">
            <v xml:space="preserve">GLICOSE 5% 100ML (BOLSA)                                                                  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0.85</v>
          </cell>
          <cell r="L627">
            <v>0</v>
          </cell>
        </row>
        <row r="628">
          <cell r="C628" t="str">
            <v>-</v>
          </cell>
          <cell r="D628" t="str">
            <v>-</v>
          </cell>
          <cell r="E628" t="str">
            <v xml:space="preserve">GLICOSE 5% 100ML SISTEMA FECHADO BOLSA                                                    </v>
          </cell>
          <cell r="F628" t="str">
            <v>BOLSA 100ML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2</v>
          </cell>
          <cell r="L628">
            <v>0</v>
          </cell>
        </row>
        <row r="629">
          <cell r="C629">
            <v>357880</v>
          </cell>
          <cell r="D629">
            <v>8007</v>
          </cell>
          <cell r="E629" t="str">
            <v xml:space="preserve">GLICOSE 5% 250ML  SOL INJET  ISENTO PVC       (FRASCO/BOLSA)                                               </v>
          </cell>
          <cell r="F629" t="str">
            <v>FR/BLS 250ML</v>
          </cell>
          <cell r="G629">
            <v>231</v>
          </cell>
          <cell r="H629">
            <v>276.08333333333331</v>
          </cell>
          <cell r="I629">
            <v>285.66666666666669</v>
          </cell>
          <cell r="J629">
            <v>12</v>
          </cell>
          <cell r="K629">
            <v>4</v>
          </cell>
          <cell r="L629">
            <v>4</v>
          </cell>
        </row>
        <row r="630">
          <cell r="C630" t="str">
            <v>-</v>
          </cell>
          <cell r="D630" t="str">
            <v>-</v>
          </cell>
          <cell r="E630" t="str">
            <v xml:space="preserve">GLICOSE 5% 250ML SISTEMA ABERTO FRASCO                                                    </v>
          </cell>
          <cell r="F630" t="str">
            <v>BOLSA 250ML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1.35</v>
          </cell>
          <cell r="L630">
            <v>0</v>
          </cell>
        </row>
        <row r="631">
          <cell r="C631">
            <v>357880</v>
          </cell>
          <cell r="D631">
            <v>8007</v>
          </cell>
          <cell r="E631" t="str">
            <v xml:space="preserve">GLICOSE 5% 500ML  SOL INJET  ISENTO PVC        (FRASCO/BOLSA)                                                </v>
          </cell>
          <cell r="F631" t="str">
            <v>FR/BLS 500ML</v>
          </cell>
          <cell r="G631">
            <v>1070</v>
          </cell>
          <cell r="H631">
            <v>1201.5833333333333</v>
          </cell>
          <cell r="I631">
            <v>1355</v>
          </cell>
          <cell r="J631">
            <v>12</v>
          </cell>
          <cell r="K631">
            <v>4.5</v>
          </cell>
          <cell r="L631">
            <v>4.4826420000000002</v>
          </cell>
        </row>
        <row r="632">
          <cell r="C632" t="str">
            <v>-</v>
          </cell>
          <cell r="D632" t="str">
            <v>-</v>
          </cell>
          <cell r="E632" t="str">
            <v xml:space="preserve">GLICOSE 5% 500ML ISENTA DE PVC                                                            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</row>
        <row r="633">
          <cell r="C633">
            <v>357880</v>
          </cell>
          <cell r="D633">
            <v>8007</v>
          </cell>
          <cell r="E633" t="str">
            <v xml:space="preserve">GLICOSE 5% 100MLSOL INJET ISENTO DE PVC (FRASCO/BOLSA)                                              </v>
          </cell>
          <cell r="F633" t="str">
            <v>FR/BLS 100ML</v>
          </cell>
          <cell r="G633">
            <v>120</v>
          </cell>
          <cell r="H633">
            <v>297.41666666666669</v>
          </cell>
          <cell r="I633">
            <v>239.33333333333334</v>
          </cell>
          <cell r="J633">
            <v>12</v>
          </cell>
          <cell r="K633">
            <v>3</v>
          </cell>
          <cell r="L633">
            <v>3</v>
          </cell>
        </row>
        <row r="634">
          <cell r="C634" t="str">
            <v>-</v>
          </cell>
          <cell r="D634" t="str">
            <v>-</v>
          </cell>
          <cell r="E634" t="str">
            <v xml:space="preserve">GLICOSE 50% 500ML FRASCO ISENTO DE PVC                                                    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2.73</v>
          </cell>
          <cell r="L634">
            <v>0</v>
          </cell>
        </row>
        <row r="635">
          <cell r="C635">
            <v>267540</v>
          </cell>
          <cell r="D635">
            <v>8007</v>
          </cell>
          <cell r="E635" t="str">
            <v xml:space="preserve">GLICOSE HIPERTONICA 25% 10ML                                                              </v>
          </cell>
          <cell r="F635" t="str">
            <v>AMP 10ML</v>
          </cell>
          <cell r="G635">
            <v>1200</v>
          </cell>
          <cell r="H635">
            <v>650</v>
          </cell>
          <cell r="I635">
            <v>466.66666666666669</v>
          </cell>
          <cell r="J635">
            <v>8</v>
          </cell>
          <cell r="K635">
            <v>0.56000000000000005</v>
          </cell>
          <cell r="L635">
            <v>0.56000000000000005</v>
          </cell>
        </row>
        <row r="636">
          <cell r="C636">
            <v>267541</v>
          </cell>
          <cell r="D636">
            <v>8007</v>
          </cell>
          <cell r="E636" t="str">
            <v xml:space="preserve">GLICOSE HIPERTONICA 50% 10ML                                                              </v>
          </cell>
          <cell r="F636" t="str">
            <v>AMP 10ML</v>
          </cell>
          <cell r="G636">
            <v>3400</v>
          </cell>
          <cell r="H636">
            <v>3300</v>
          </cell>
          <cell r="I636">
            <v>3733.3333333333335</v>
          </cell>
          <cell r="J636">
            <v>12</v>
          </cell>
          <cell r="K636">
            <v>0.32</v>
          </cell>
          <cell r="L636">
            <v>0.32516099999999998</v>
          </cell>
        </row>
        <row r="637">
          <cell r="C637" t="str">
            <v>-</v>
          </cell>
          <cell r="D637" t="str">
            <v>-</v>
          </cell>
          <cell r="E637" t="str">
            <v xml:space="preserve">GLICOSE ISOTONICA 5% BOLSA ISENTA DE PVC 500ML SOL INJET                            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</row>
        <row r="638">
          <cell r="C638" t="str">
            <v>-</v>
          </cell>
          <cell r="D638" t="str">
            <v>-</v>
          </cell>
          <cell r="E638" t="str">
            <v xml:space="preserve">GLICOSIMETRO DIGITAL PORTATIL                                                             </v>
          </cell>
          <cell r="F638" t="str">
            <v>UNIDADE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</row>
        <row r="639">
          <cell r="C639">
            <v>270019</v>
          </cell>
          <cell r="D639">
            <v>8019</v>
          </cell>
          <cell r="E639" t="str">
            <v xml:space="preserve">GLUCONATO DE CALCIO 10% 10ML                                                              </v>
          </cell>
          <cell r="F639" t="str">
            <v>AMP 10ML</v>
          </cell>
          <cell r="G639">
            <v>300</v>
          </cell>
          <cell r="H639">
            <v>253.75</v>
          </cell>
          <cell r="I639">
            <v>5</v>
          </cell>
          <cell r="J639">
            <v>4</v>
          </cell>
          <cell r="K639">
            <v>1.72</v>
          </cell>
          <cell r="L639">
            <v>1.72</v>
          </cell>
        </row>
        <row r="640">
          <cell r="C640" t="str">
            <v>-</v>
          </cell>
          <cell r="D640" t="str">
            <v>-</v>
          </cell>
          <cell r="E640" t="str">
            <v xml:space="preserve">GLUTAMINA 20%                                                                             </v>
          </cell>
          <cell r="F640" t="str">
            <v>F/A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136.18</v>
          </cell>
          <cell r="L640">
            <v>0</v>
          </cell>
        </row>
        <row r="641">
          <cell r="C641">
            <v>268108</v>
          </cell>
          <cell r="D641">
            <v>14023</v>
          </cell>
          <cell r="E641" t="str">
            <v xml:space="preserve">GOSSERELINA ACETATO 10,8MG SERINGA                                                                 </v>
          </cell>
          <cell r="F641" t="str">
            <v>SERINGA</v>
          </cell>
          <cell r="G641">
            <v>100</v>
          </cell>
          <cell r="H641">
            <v>65.166666666666671</v>
          </cell>
          <cell r="I641">
            <v>60.666666666666664</v>
          </cell>
          <cell r="J641">
            <v>12</v>
          </cell>
          <cell r="K641">
            <v>889.89</v>
          </cell>
          <cell r="L641">
            <v>889.89</v>
          </cell>
        </row>
        <row r="642">
          <cell r="C642" t="str">
            <v>-</v>
          </cell>
          <cell r="D642" t="str">
            <v>-</v>
          </cell>
          <cell r="E642" t="str">
            <v xml:space="preserve">GOSSERRELINA ACETATO 10,8 MG SERINGA 5C                                                   </v>
          </cell>
          <cell r="F642" t="str">
            <v>SERINGA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</row>
        <row r="643">
          <cell r="C643">
            <v>267670</v>
          </cell>
          <cell r="D643">
            <v>8164</v>
          </cell>
          <cell r="E643" t="str">
            <v xml:space="preserve">HALOPERIDOL 1MG                                                                           </v>
          </cell>
          <cell r="F643" t="str">
            <v>CP</v>
          </cell>
          <cell r="G643">
            <v>20</v>
          </cell>
          <cell r="H643">
            <v>0</v>
          </cell>
          <cell r="I643">
            <v>0</v>
          </cell>
          <cell r="J643">
            <v>0</v>
          </cell>
          <cell r="K643">
            <v>0.15</v>
          </cell>
          <cell r="L643">
            <v>0</v>
          </cell>
        </row>
        <row r="644">
          <cell r="C644">
            <v>292195</v>
          </cell>
          <cell r="D644">
            <v>8164</v>
          </cell>
          <cell r="E644" t="str">
            <v xml:space="preserve">HALOPERIDOL 2MG/ML 20ML SOL ORAL                                                          </v>
          </cell>
          <cell r="F644" t="str">
            <v>FR 20ML</v>
          </cell>
          <cell r="G644">
            <v>8</v>
          </cell>
          <cell r="H644">
            <v>10</v>
          </cell>
          <cell r="I644">
            <v>0</v>
          </cell>
          <cell r="J644">
            <v>3</v>
          </cell>
          <cell r="K644">
            <v>3.2</v>
          </cell>
          <cell r="L644">
            <v>0</v>
          </cell>
        </row>
        <row r="645">
          <cell r="C645">
            <v>267669</v>
          </cell>
          <cell r="D645">
            <v>8164</v>
          </cell>
          <cell r="E645" t="str">
            <v xml:space="preserve">HALOPERIDOL 5MG                                                                           </v>
          </cell>
          <cell r="F645" t="str">
            <v>CP</v>
          </cell>
          <cell r="G645">
            <v>130</v>
          </cell>
          <cell r="H645">
            <v>200</v>
          </cell>
          <cell r="I645">
            <v>66.666666666666671</v>
          </cell>
          <cell r="J645">
            <v>3</v>
          </cell>
          <cell r="K645">
            <v>0.25</v>
          </cell>
          <cell r="L645">
            <v>0</v>
          </cell>
        </row>
        <row r="646">
          <cell r="C646">
            <v>292196</v>
          </cell>
          <cell r="D646">
            <v>8164</v>
          </cell>
          <cell r="E646" t="str">
            <v xml:space="preserve">HALOPERIDOL 5MG/ML 1ML                                                                    </v>
          </cell>
          <cell r="F646" t="str">
            <v>AMP 1ML</v>
          </cell>
          <cell r="G646">
            <v>60</v>
          </cell>
          <cell r="H646">
            <v>93.75</v>
          </cell>
          <cell r="I646">
            <v>33.333333333333336</v>
          </cell>
          <cell r="J646">
            <v>4</v>
          </cell>
          <cell r="K646">
            <v>1.86</v>
          </cell>
          <cell r="L646">
            <v>0</v>
          </cell>
        </row>
        <row r="647">
          <cell r="C647" t="str">
            <v>-</v>
          </cell>
          <cell r="D647" t="str">
            <v>-</v>
          </cell>
          <cell r="E647" t="str">
            <v xml:space="preserve">HALOPERIDOL DECANOATO 50MG/ML 1ML SOL INJET                                               </v>
          </cell>
          <cell r="F647" t="str">
            <v>AMP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</row>
        <row r="648">
          <cell r="C648" t="str">
            <v>-</v>
          </cell>
          <cell r="D648" t="str">
            <v>-</v>
          </cell>
          <cell r="E648" t="str">
            <v xml:space="preserve">HALOTANO 100 ML                                                                           </v>
          </cell>
          <cell r="F648" t="str">
            <v>F/A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</row>
        <row r="649">
          <cell r="C649">
            <v>272796</v>
          </cell>
          <cell r="D649">
            <v>8200</v>
          </cell>
          <cell r="E649" t="str">
            <v xml:space="preserve">HEPARINA SODICA 5.000UI/ML 5ML                                                            </v>
          </cell>
          <cell r="F649" t="str">
            <v>FR 5ML</v>
          </cell>
          <cell r="G649">
            <v>600</v>
          </cell>
          <cell r="H649">
            <v>290.90909090909093</v>
          </cell>
          <cell r="I649">
            <v>216.66666666666666</v>
          </cell>
          <cell r="J649">
            <v>11</v>
          </cell>
          <cell r="K649">
            <v>12.48</v>
          </cell>
          <cell r="L649">
            <v>12.48</v>
          </cell>
        </row>
        <row r="650">
          <cell r="C650">
            <v>272796</v>
          </cell>
          <cell r="D650">
            <v>8200</v>
          </cell>
          <cell r="E650" t="str">
            <v xml:space="preserve">HEPARINA SODICA SC 5.000UI 0,25ML                                                         </v>
          </cell>
          <cell r="F650" t="str">
            <v>AMP 0,25ML</v>
          </cell>
          <cell r="G650">
            <v>200</v>
          </cell>
          <cell r="H650">
            <v>75</v>
          </cell>
          <cell r="I650">
            <v>0</v>
          </cell>
          <cell r="J650">
            <v>2</v>
          </cell>
          <cell r="K650">
            <v>5.97</v>
          </cell>
          <cell r="L650">
            <v>0</v>
          </cell>
        </row>
        <row r="651">
          <cell r="C651">
            <v>274467</v>
          </cell>
          <cell r="D651" t="str">
            <v>-</v>
          </cell>
          <cell r="E651" t="str">
            <v xml:space="preserve">HIALURONATO DE SODIO 1% SERINGA SOL INJET                                                 </v>
          </cell>
          <cell r="F651" t="str">
            <v>SERINGA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269.27</v>
          </cell>
          <cell r="L651">
            <v>0</v>
          </cell>
        </row>
        <row r="652">
          <cell r="C652" t="str">
            <v>-</v>
          </cell>
          <cell r="D652" t="str">
            <v>-</v>
          </cell>
          <cell r="E652" t="str">
            <v xml:space="preserve">HIALURONIDASE 200UTR                                                                      </v>
          </cell>
          <cell r="F652" t="str">
            <v>F/A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12.53</v>
          </cell>
          <cell r="L652">
            <v>0</v>
          </cell>
        </row>
        <row r="653">
          <cell r="C653">
            <v>290992</v>
          </cell>
          <cell r="D653">
            <v>8210</v>
          </cell>
          <cell r="E653" t="str">
            <v xml:space="preserve">HIALURONIDASE 400UTR/ML (2000UTR)                                                               </v>
          </cell>
          <cell r="F653" t="str">
            <v>F/A</v>
          </cell>
          <cell r="G653">
            <v>30</v>
          </cell>
          <cell r="H653">
            <v>24.444444444444443</v>
          </cell>
          <cell r="I653">
            <v>9.3333333333333339</v>
          </cell>
          <cell r="J653">
            <v>9</v>
          </cell>
          <cell r="K653">
            <v>48.9</v>
          </cell>
          <cell r="L653">
            <v>0</v>
          </cell>
        </row>
        <row r="654">
          <cell r="C654" t="str">
            <v>-</v>
          </cell>
          <cell r="D654" t="str">
            <v>-</v>
          </cell>
          <cell r="E654" t="str">
            <v xml:space="preserve">HIALURONIDATO DE SODIO 2% 1 ML (SERINGA)                                                  </v>
          </cell>
          <cell r="F654" t="str">
            <v>SERINGA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</row>
        <row r="655">
          <cell r="C655">
            <v>268115</v>
          </cell>
          <cell r="D655">
            <v>8211</v>
          </cell>
          <cell r="E655" t="str">
            <v xml:space="preserve">HIDRALAZINA 20MG/ML 1ML                                                                   </v>
          </cell>
          <cell r="F655" t="str">
            <v>AMP 1ML</v>
          </cell>
          <cell r="G655">
            <v>50</v>
          </cell>
          <cell r="H655">
            <v>50</v>
          </cell>
          <cell r="I655">
            <v>50</v>
          </cell>
          <cell r="J655">
            <v>5</v>
          </cell>
          <cell r="K655">
            <v>5.95</v>
          </cell>
          <cell r="L655">
            <v>5.95</v>
          </cell>
        </row>
        <row r="656">
          <cell r="C656" t="str">
            <v>-</v>
          </cell>
          <cell r="D656" t="str">
            <v>-</v>
          </cell>
          <cell r="E656" t="str">
            <v xml:space="preserve">HIDRALAZINA 50 MG (DRAGEA)                                                                </v>
          </cell>
          <cell r="F656" t="str">
            <v>CP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</row>
        <row r="657">
          <cell r="C657">
            <v>268111</v>
          </cell>
          <cell r="D657">
            <v>8211</v>
          </cell>
          <cell r="E657" t="str">
            <v xml:space="preserve">HIDRALAZINA CLORIDRATO 25MG                                                               </v>
          </cell>
          <cell r="F657" t="str">
            <v>CP</v>
          </cell>
          <cell r="G657">
            <v>1200</v>
          </cell>
          <cell r="H657">
            <v>712.5</v>
          </cell>
          <cell r="I657">
            <v>366.66666666666669</v>
          </cell>
          <cell r="J657">
            <v>4</v>
          </cell>
          <cell r="K657">
            <v>0.37059999999999998</v>
          </cell>
          <cell r="L657">
            <v>0.37059999999999998</v>
          </cell>
        </row>
        <row r="658">
          <cell r="C658" t="str">
            <v>-</v>
          </cell>
          <cell r="D658" t="str">
            <v>-</v>
          </cell>
          <cell r="E658" t="str">
            <v xml:space="preserve">HIDRATO DE CLORAL 20MG/ML FRASCO DE 100 ML        </v>
          </cell>
          <cell r="F658" t="str">
            <v>FR 100ML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44.9</v>
          </cell>
          <cell r="L658">
            <v>0</v>
          </cell>
        </row>
        <row r="659">
          <cell r="C659">
            <v>362803</v>
          </cell>
          <cell r="D659" t="str">
            <v>-</v>
          </cell>
          <cell r="E659" t="str">
            <v xml:space="preserve">HIDRATO DE CLORAL 20MG/ML FRASCO DE 50ML                    </v>
          </cell>
          <cell r="F659" t="str">
            <v>FR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60</v>
          </cell>
          <cell r="L659">
            <v>0</v>
          </cell>
        </row>
        <row r="660">
          <cell r="C660" t="str">
            <v>-</v>
          </cell>
          <cell r="D660" t="str">
            <v>-</v>
          </cell>
          <cell r="E660" t="str">
            <v xml:space="preserve">HIDRATO DE CLORAL 20MG/ML FRASCO DE 60ML          </v>
          </cell>
          <cell r="F660" t="str">
            <v>FR 60ML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37.49</v>
          </cell>
          <cell r="L660">
            <v>0</v>
          </cell>
        </row>
        <row r="661">
          <cell r="C661" t="str">
            <v>-</v>
          </cell>
          <cell r="D661" t="str">
            <v>-</v>
          </cell>
          <cell r="E661" t="str">
            <v>HIDRATO DE CLORAL ASPECTO FISICO CRISTAL INCOLOR TRANSPARENTE FORMULA QUIMICA C2H3CL3O2 PE</v>
          </cell>
          <cell r="F661" t="str">
            <v>FR 100ML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75</v>
          </cell>
          <cell r="L661">
            <v>0</v>
          </cell>
        </row>
        <row r="662">
          <cell r="C662">
            <v>267674</v>
          </cell>
          <cell r="D662">
            <v>8220</v>
          </cell>
          <cell r="E662" t="str">
            <v xml:space="preserve">HIDROCLOROTIAZIDA 25MG                                                                    </v>
          </cell>
          <cell r="F662" t="str">
            <v>CP</v>
          </cell>
          <cell r="G662">
            <v>800</v>
          </cell>
          <cell r="H662">
            <v>526.66666666666663</v>
          </cell>
          <cell r="I662">
            <v>370</v>
          </cell>
          <cell r="J662">
            <v>9</v>
          </cell>
          <cell r="K662">
            <v>0.03</v>
          </cell>
          <cell r="L662">
            <v>0.03</v>
          </cell>
        </row>
        <row r="663">
          <cell r="C663" t="str">
            <v>-</v>
          </cell>
          <cell r="D663" t="str">
            <v>-</v>
          </cell>
          <cell r="E663" t="str">
            <v xml:space="preserve">HIDROCLOROTIAZIDA 5MG/ML FRASCO 50ML SUSPENSãO ORAL-FORMULACAO MANIPULADA                 </v>
          </cell>
          <cell r="F663" t="str">
            <v>FR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11</v>
          </cell>
          <cell r="L663">
            <v>0</v>
          </cell>
        </row>
        <row r="664">
          <cell r="C664">
            <v>270220</v>
          </cell>
          <cell r="D664">
            <v>8222</v>
          </cell>
          <cell r="E664" t="str">
            <v xml:space="preserve">HIDROCORTISONA SUCCINATO SODICO 100MG                                                     </v>
          </cell>
          <cell r="F664" t="str">
            <v>F/A</v>
          </cell>
          <cell r="G664">
            <v>600</v>
          </cell>
          <cell r="H664">
            <v>354.16666666666669</v>
          </cell>
          <cell r="I664">
            <v>366.66666666666669</v>
          </cell>
          <cell r="J664">
            <v>12</v>
          </cell>
          <cell r="K664">
            <v>2.81</v>
          </cell>
          <cell r="L664">
            <v>2.987692</v>
          </cell>
        </row>
        <row r="665">
          <cell r="C665">
            <v>270219</v>
          </cell>
          <cell r="D665">
            <v>8222</v>
          </cell>
          <cell r="E665" t="str">
            <v xml:space="preserve">HIDROCORTISONA SUCCINATO SODICO 500MG                                                     </v>
          </cell>
          <cell r="F665" t="str">
            <v>F/A</v>
          </cell>
          <cell r="G665">
            <v>200</v>
          </cell>
          <cell r="H665">
            <v>100</v>
          </cell>
          <cell r="I665">
            <v>0</v>
          </cell>
          <cell r="J665">
            <v>5</v>
          </cell>
          <cell r="K665">
            <v>4.5</v>
          </cell>
          <cell r="L665">
            <v>0</v>
          </cell>
        </row>
        <row r="666">
          <cell r="C666" t="str">
            <v>-</v>
          </cell>
          <cell r="D666" t="str">
            <v>-</v>
          </cell>
          <cell r="E666" t="str">
            <v>HIDROGEL ANTI-SEPTICO S/ALCOOL PROPILENOG C/UMECTANTE EMOLUENTE CELUL BETAINA A 0,1% 250ML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79.8</v>
          </cell>
          <cell r="L666">
            <v>0</v>
          </cell>
        </row>
        <row r="667">
          <cell r="C667" t="str">
            <v>-</v>
          </cell>
          <cell r="D667" t="str">
            <v>-</v>
          </cell>
          <cell r="E667" t="str">
            <v>HIDROXICLOROQUINA 400MG</v>
          </cell>
          <cell r="F667" t="str">
            <v>CP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1.31</v>
          </cell>
          <cell r="L667">
            <v>0</v>
          </cell>
        </row>
        <row r="668">
          <cell r="C668">
            <v>267270</v>
          </cell>
          <cell r="D668">
            <v>8231</v>
          </cell>
          <cell r="E668" t="str">
            <v xml:space="preserve">HIDROXIDO DE ALUMINIO 60 A 62MG/ML 100ML SUSP ORAL                                        </v>
          </cell>
          <cell r="F668" t="str">
            <v>FR 100ML</v>
          </cell>
          <cell r="G668">
            <v>40</v>
          </cell>
          <cell r="H668">
            <v>43.333333333333336</v>
          </cell>
          <cell r="I668">
            <v>16.666666666666668</v>
          </cell>
          <cell r="J668">
            <v>9</v>
          </cell>
          <cell r="K668">
            <v>2.65</v>
          </cell>
          <cell r="L668">
            <v>0</v>
          </cell>
        </row>
        <row r="669">
          <cell r="C669">
            <v>267270</v>
          </cell>
          <cell r="D669" t="str">
            <v>-</v>
          </cell>
          <cell r="E669" t="str">
            <v xml:space="preserve">HIDROXIDO DE ALUMINIO 62MG/ML - FRASCO 240ML-SUSPENSAO ORAL                               </v>
          </cell>
          <cell r="F669" t="str">
            <v>FR 240ML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6.23</v>
          </cell>
          <cell r="L669">
            <v>0</v>
          </cell>
        </row>
        <row r="670">
          <cell r="C670">
            <v>267270</v>
          </cell>
          <cell r="D670" t="str">
            <v>-</v>
          </cell>
          <cell r="E670" t="str">
            <v xml:space="preserve">HIDROXIDO DE ALUMINIO 62MG/ML SUSPENSAO ORAL 150ML FRASCO             </v>
          </cell>
          <cell r="F670" t="str">
            <v>FR</v>
          </cell>
          <cell r="G670">
            <v>0</v>
          </cell>
          <cell r="H670">
            <v>50</v>
          </cell>
          <cell r="I670">
            <v>0</v>
          </cell>
          <cell r="J670">
            <v>1</v>
          </cell>
          <cell r="K670">
            <v>2.67</v>
          </cell>
          <cell r="L670">
            <v>0</v>
          </cell>
        </row>
        <row r="671">
          <cell r="C671">
            <v>448616</v>
          </cell>
          <cell r="D671">
            <v>17549</v>
          </cell>
          <cell r="E671" t="str">
            <v xml:space="preserve">HIDROXIDO DE FERRO COMPLEXO COLOIDAL SOL EV 100MG FERRO III 5ML                           </v>
          </cell>
          <cell r="F671" t="str">
            <v>AMP 5ML</v>
          </cell>
          <cell r="G671">
            <v>220</v>
          </cell>
          <cell r="H671">
            <v>172.5</v>
          </cell>
          <cell r="I671">
            <v>150</v>
          </cell>
          <cell r="J671">
            <v>12</v>
          </cell>
          <cell r="K671">
            <v>8</v>
          </cell>
          <cell r="L671">
            <v>8</v>
          </cell>
        </row>
        <row r="672">
          <cell r="C672" t="str">
            <v>-</v>
          </cell>
          <cell r="D672" t="str">
            <v>-</v>
          </cell>
          <cell r="E672" t="str">
            <v xml:space="preserve">HIDROXIDO DE FERRO COMPLEXO COLOIDAL SOL IM 100MG FERRO III 2ML                           </v>
          </cell>
          <cell r="F672" t="str">
            <v>AMP 2ML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8.43</v>
          </cell>
          <cell r="L672">
            <v>0</v>
          </cell>
        </row>
        <row r="673">
          <cell r="C673">
            <v>268110</v>
          </cell>
          <cell r="D673">
            <v>8248</v>
          </cell>
          <cell r="E673" t="str">
            <v xml:space="preserve">HIDROXIUREIA 500MG                                                                        </v>
          </cell>
          <cell r="F673" t="str">
            <v>CP</v>
          </cell>
          <cell r="G673">
            <v>2400</v>
          </cell>
          <cell r="H673">
            <v>4854.545454545455</v>
          </cell>
          <cell r="I673">
            <v>3300</v>
          </cell>
          <cell r="J673">
            <v>11</v>
          </cell>
          <cell r="K673">
            <v>1.03</v>
          </cell>
          <cell r="L673">
            <v>1.03</v>
          </cell>
        </row>
        <row r="674">
          <cell r="C674" t="str">
            <v>-</v>
          </cell>
          <cell r="D674" t="str">
            <v>-</v>
          </cell>
          <cell r="E674" t="str">
            <v xml:space="preserve">HIDROXIZINA 10MG                                                                          </v>
          </cell>
          <cell r="F674" t="str">
            <v>CP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0.11</v>
          </cell>
          <cell r="L674">
            <v>0</v>
          </cell>
        </row>
        <row r="675">
          <cell r="C675" t="str">
            <v>-</v>
          </cell>
          <cell r="D675" t="str">
            <v>-</v>
          </cell>
          <cell r="E675" t="str">
            <v xml:space="preserve">HIOSCINA + DIPIRONA 10MG+250MG                                                            </v>
          </cell>
          <cell r="F675" t="str">
            <v>CP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0.47</v>
          </cell>
          <cell r="L675">
            <v>0</v>
          </cell>
        </row>
        <row r="676">
          <cell r="C676" t="str">
            <v>-</v>
          </cell>
          <cell r="D676" t="str">
            <v>-</v>
          </cell>
          <cell r="E676" t="str">
            <v xml:space="preserve">HIOSCINA 10MG                                                                             </v>
          </cell>
          <cell r="F676" t="str">
            <v>CP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0.1</v>
          </cell>
          <cell r="L676">
            <v>0</v>
          </cell>
        </row>
        <row r="677">
          <cell r="C677" t="str">
            <v>-</v>
          </cell>
          <cell r="D677" t="str">
            <v>-</v>
          </cell>
          <cell r="E677" t="str">
            <v xml:space="preserve">HIOSCINA 20MG/ML 1ML                                                                      </v>
          </cell>
          <cell r="F677" t="str">
            <v>AMP 1ML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</row>
        <row r="678">
          <cell r="C678" t="str">
            <v>-</v>
          </cell>
          <cell r="D678" t="str">
            <v>-</v>
          </cell>
          <cell r="E678" t="str">
            <v xml:space="preserve">HIPOCLORITO 10-11%/CLORO ATIVO 1,3% 5 LITROS                                              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51.4</v>
          </cell>
          <cell r="L678">
            <v>0</v>
          </cell>
        </row>
        <row r="679">
          <cell r="C679" t="str">
            <v>-</v>
          </cell>
          <cell r="D679" t="str">
            <v>-</v>
          </cell>
          <cell r="E679" t="str">
            <v xml:space="preserve">HIPOCLORITO DE SODIO 10% 5L(GALAO)                                                        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51.4</v>
          </cell>
          <cell r="L679">
            <v>0</v>
          </cell>
        </row>
        <row r="680">
          <cell r="C680">
            <v>393081</v>
          </cell>
          <cell r="D680" t="str">
            <v>-</v>
          </cell>
          <cell r="E680" t="str">
            <v xml:space="preserve">HIPOCLORITO DE SODIO SOL 1% 1000ML                                                        </v>
          </cell>
          <cell r="F680" t="str">
            <v>LT 1000ML</v>
          </cell>
          <cell r="G680">
            <v>0</v>
          </cell>
          <cell r="H680">
            <v>2.25</v>
          </cell>
          <cell r="I680">
            <v>0.66666666666666663</v>
          </cell>
          <cell r="J680">
            <v>4</v>
          </cell>
          <cell r="K680">
            <v>7.49</v>
          </cell>
          <cell r="L680">
            <v>7.49</v>
          </cell>
        </row>
        <row r="681">
          <cell r="C681" t="str">
            <v>-</v>
          </cell>
          <cell r="D681" t="str">
            <v>-</v>
          </cell>
          <cell r="E681" t="str">
            <v xml:space="preserve">HIPOCLORITO DE SODIO SOL 1% 5LITROS                                                       </v>
          </cell>
          <cell r="F681" t="str">
            <v>GL 5LT</v>
          </cell>
          <cell r="G681">
            <v>0</v>
          </cell>
          <cell r="H681">
            <v>1.1428571428571428</v>
          </cell>
          <cell r="I681">
            <v>0.66666666666666663</v>
          </cell>
          <cell r="J681">
            <v>7</v>
          </cell>
          <cell r="K681">
            <v>2308.33</v>
          </cell>
          <cell r="L681">
            <v>2308.33</v>
          </cell>
        </row>
        <row r="682">
          <cell r="C682" t="str">
            <v>-</v>
          </cell>
          <cell r="D682" t="str">
            <v>-</v>
          </cell>
          <cell r="E682" t="str">
            <v xml:space="preserve">HIPROMELOSE 2% SERINGA 1 ML                       </v>
          </cell>
          <cell r="F682" t="str">
            <v>SERINGA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50</v>
          </cell>
          <cell r="L682">
            <v>0</v>
          </cell>
        </row>
        <row r="683">
          <cell r="C683">
            <v>267677</v>
          </cell>
          <cell r="D683">
            <v>8275</v>
          </cell>
          <cell r="E683" t="str">
            <v xml:space="preserve">IBUPROFENO 300MG                                                                          </v>
          </cell>
          <cell r="F683" t="str">
            <v>CP</v>
          </cell>
          <cell r="G683">
            <v>800</v>
          </cell>
          <cell r="H683">
            <v>1409.090909090909</v>
          </cell>
          <cell r="I683">
            <v>1333.3333333333333</v>
          </cell>
          <cell r="J683">
            <v>11</v>
          </cell>
          <cell r="K683">
            <v>0.1</v>
          </cell>
          <cell r="L683">
            <v>0.1</v>
          </cell>
        </row>
        <row r="684">
          <cell r="C684" t="str">
            <v>-</v>
          </cell>
          <cell r="D684" t="str">
            <v>-</v>
          </cell>
          <cell r="E684" t="str">
            <v xml:space="preserve">IBUPROFENO 50 MG/ML SUSP ORAL 15 ML                                                       </v>
          </cell>
          <cell r="F684" t="str">
            <v>FR 15ML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2.97</v>
          </cell>
          <cell r="L684">
            <v>0</v>
          </cell>
        </row>
        <row r="685">
          <cell r="C685" t="str">
            <v>-</v>
          </cell>
          <cell r="D685" t="str">
            <v>-</v>
          </cell>
          <cell r="E685" t="str">
            <v xml:space="preserve">IBUPROFENO 50MG/ML                                                                        </v>
          </cell>
          <cell r="F685" t="str">
            <v>FR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2.97</v>
          </cell>
          <cell r="L685">
            <v>0</v>
          </cell>
        </row>
        <row r="686">
          <cell r="C686">
            <v>294643</v>
          </cell>
          <cell r="D686">
            <v>8275</v>
          </cell>
          <cell r="E686" t="str">
            <v xml:space="preserve">IBUPROFENO 50MG/ML - SUSPENSAO ORAL 30ML                                                  </v>
          </cell>
          <cell r="F686" t="str">
            <v>FR 30ML</v>
          </cell>
          <cell r="G686">
            <v>20</v>
          </cell>
          <cell r="H686">
            <v>27.5</v>
          </cell>
          <cell r="I686">
            <v>11.666666666666666</v>
          </cell>
          <cell r="J686">
            <v>4</v>
          </cell>
          <cell r="K686">
            <v>2.58</v>
          </cell>
          <cell r="L686">
            <v>2.58</v>
          </cell>
        </row>
        <row r="687">
          <cell r="C687">
            <v>270408</v>
          </cell>
          <cell r="D687">
            <v>8276</v>
          </cell>
          <cell r="E687" t="str">
            <v xml:space="preserve">IDARRUBICINA 10MG                                                                         </v>
          </cell>
          <cell r="F687" t="str">
            <v>F/A</v>
          </cell>
          <cell r="G687">
            <v>3</v>
          </cell>
          <cell r="H687">
            <v>12</v>
          </cell>
          <cell r="I687">
            <v>4</v>
          </cell>
          <cell r="J687">
            <v>1</v>
          </cell>
          <cell r="K687">
            <v>1425.01</v>
          </cell>
          <cell r="L687">
            <v>0</v>
          </cell>
        </row>
        <row r="688">
          <cell r="C688">
            <v>270443</v>
          </cell>
          <cell r="D688">
            <v>8278</v>
          </cell>
          <cell r="E688" t="str">
            <v xml:space="preserve">IFOSFAMIDA 1G                                                                             </v>
          </cell>
          <cell r="F688" t="str">
            <v>F/A</v>
          </cell>
          <cell r="G688">
            <v>15</v>
          </cell>
          <cell r="H688">
            <v>12.833333333333334</v>
          </cell>
          <cell r="I688">
            <v>10.333333333333334</v>
          </cell>
          <cell r="J688">
            <v>6</v>
          </cell>
          <cell r="K688">
            <v>57.14</v>
          </cell>
          <cell r="L688">
            <v>59.559753000000001</v>
          </cell>
        </row>
        <row r="689">
          <cell r="C689">
            <v>270444</v>
          </cell>
          <cell r="D689" t="str">
            <v>-</v>
          </cell>
          <cell r="E689" t="str">
            <v xml:space="preserve">IFOSFAMIDA 2G INJET      </v>
          </cell>
          <cell r="F689" t="str">
            <v>F/A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</row>
        <row r="690">
          <cell r="C690">
            <v>270442</v>
          </cell>
          <cell r="D690" t="str">
            <v>-</v>
          </cell>
          <cell r="E690" t="str">
            <v xml:space="preserve">IFOSFAMIDA 500MG                                                                          </v>
          </cell>
          <cell r="F690" t="str">
            <v>F/A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60.71</v>
          </cell>
          <cell r="L690">
            <v>0</v>
          </cell>
        </row>
        <row r="691">
          <cell r="C691">
            <v>273317</v>
          </cell>
          <cell r="D691">
            <v>13788</v>
          </cell>
          <cell r="E691" t="str">
            <v xml:space="preserve">IMATINIB 100MG                                                                            </v>
          </cell>
          <cell r="F691" t="str">
            <v>CP</v>
          </cell>
          <cell r="G691">
            <v>0</v>
          </cell>
          <cell r="H691">
            <v>272.72727272727275</v>
          </cell>
          <cell r="I691">
            <v>260</v>
          </cell>
          <cell r="J691">
            <v>11</v>
          </cell>
          <cell r="K691">
            <v>5.83</v>
          </cell>
          <cell r="L691">
            <v>0</v>
          </cell>
        </row>
        <row r="692">
          <cell r="C692">
            <v>274704</v>
          </cell>
          <cell r="D692">
            <v>13788</v>
          </cell>
          <cell r="E692" t="str">
            <v xml:space="preserve">IMATINIB MESILATO 400MG                                                                   </v>
          </cell>
          <cell r="F692" t="str">
            <v>CP</v>
          </cell>
          <cell r="G692">
            <v>90</v>
          </cell>
          <cell r="H692">
            <v>1025</v>
          </cell>
          <cell r="I692">
            <v>1110</v>
          </cell>
          <cell r="J692">
            <v>12</v>
          </cell>
          <cell r="K692">
            <v>4.8</v>
          </cell>
          <cell r="L692">
            <v>0</v>
          </cell>
        </row>
        <row r="693">
          <cell r="C693">
            <v>342259</v>
          </cell>
          <cell r="D693">
            <v>8287</v>
          </cell>
          <cell r="E693" t="str">
            <v xml:space="preserve">IMIPENEM/CILASTATINA SODICA 500MG MONOVIAL + BLS 100ML SF   0,9%                          </v>
          </cell>
          <cell r="F693" t="str">
            <v>F/A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16</v>
          </cell>
          <cell r="L693">
            <v>0</v>
          </cell>
        </row>
        <row r="694">
          <cell r="C694" t="str">
            <v>-</v>
          </cell>
          <cell r="D694" t="str">
            <v>-</v>
          </cell>
          <cell r="E694" t="str">
            <v xml:space="preserve">IMIPRAMINA 10MG                                                                           </v>
          </cell>
          <cell r="F694" t="str">
            <v>CP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</row>
        <row r="695">
          <cell r="C695" t="str">
            <v>-</v>
          </cell>
          <cell r="D695" t="str">
            <v>-</v>
          </cell>
          <cell r="E695" t="str">
            <v xml:space="preserve">IMUNOGLOBULINA ANTI RHO 250MCG A 300MCG                                                   </v>
          </cell>
          <cell r="F695" t="str">
            <v>F/A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118</v>
          </cell>
          <cell r="L695">
            <v>0</v>
          </cell>
        </row>
        <row r="696">
          <cell r="C696">
            <v>343089</v>
          </cell>
          <cell r="D696">
            <v>8323</v>
          </cell>
          <cell r="E696" t="str">
            <v xml:space="preserve">IMUNOGLOBULINA ANTITIMOCITOS 25MG/5ML F/A                                                 </v>
          </cell>
          <cell r="F696" t="str">
            <v>F/A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771.04</v>
          </cell>
          <cell r="L696">
            <v>771.04</v>
          </cell>
        </row>
        <row r="697">
          <cell r="C697">
            <v>455199</v>
          </cell>
          <cell r="D697">
            <v>8325</v>
          </cell>
          <cell r="E697" t="str">
            <v xml:space="preserve">IMUNOGLOBULINA G HUMANA  5 G                                                              </v>
          </cell>
          <cell r="F697" t="str">
            <v xml:space="preserve">F/A </v>
          </cell>
          <cell r="G697">
            <v>80</v>
          </cell>
          <cell r="H697">
            <v>40.299999999999997</v>
          </cell>
          <cell r="I697">
            <v>44.666666666666664</v>
          </cell>
          <cell r="J697">
            <v>10</v>
          </cell>
          <cell r="K697">
            <v>1493.5</v>
          </cell>
          <cell r="L697">
            <v>0</v>
          </cell>
        </row>
        <row r="698">
          <cell r="C698" t="str">
            <v>-</v>
          </cell>
          <cell r="D698" t="str">
            <v>-</v>
          </cell>
          <cell r="E698" t="str">
            <v xml:space="preserve">IMUNOGLOBULINA G HUMANA 50MG/ML  50ML                                                     </v>
          </cell>
          <cell r="F698" t="str">
            <v>F/A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</row>
        <row r="699">
          <cell r="C699" t="str">
            <v>-</v>
          </cell>
          <cell r="D699" t="str">
            <v>-</v>
          </cell>
          <cell r="E699" t="str">
            <v xml:space="preserve">IMUNOGLOBULINA HUMANA ENDOVENOSA DOSAGEM 6G                   </v>
          </cell>
          <cell r="F699" t="str">
            <v>FR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</row>
        <row r="700">
          <cell r="C700" t="str">
            <v>-</v>
          </cell>
          <cell r="D700" t="str">
            <v>-</v>
          </cell>
          <cell r="E700" t="str">
            <v xml:space="preserve">IMUNOGLOBULINA HUMANA EV 2,5G                                                             </v>
          </cell>
          <cell r="F700" t="str">
            <v>F/A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</row>
        <row r="701">
          <cell r="C701">
            <v>437989</v>
          </cell>
          <cell r="D701">
            <v>6919</v>
          </cell>
          <cell r="E701" t="str">
            <v>INDACATEROL MALEATO 110MCG + GLICOPIRRÔNIO BROMETO 50MCG</v>
          </cell>
          <cell r="F701" t="str">
            <v>FR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8.7270000000000003</v>
          </cell>
          <cell r="L701">
            <v>0</v>
          </cell>
        </row>
        <row r="702">
          <cell r="C702" t="str">
            <v>-</v>
          </cell>
          <cell r="D702" t="str">
            <v>-</v>
          </cell>
          <cell r="E702" t="str">
            <v xml:space="preserve">INDOMETACINA 25MG                                                                         </v>
          </cell>
          <cell r="F702" t="str">
            <v>CP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</row>
        <row r="703">
          <cell r="C703" t="str">
            <v>-</v>
          </cell>
          <cell r="D703" t="str">
            <v>-</v>
          </cell>
          <cell r="E703" t="str">
            <v xml:space="preserve">INDOMETACINA 50MG                                                                         </v>
          </cell>
          <cell r="F703" t="str">
            <v>CP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0.53</v>
          </cell>
          <cell r="L703">
            <v>0</v>
          </cell>
        </row>
        <row r="704">
          <cell r="C704">
            <v>333447</v>
          </cell>
          <cell r="D704">
            <v>6234</v>
          </cell>
          <cell r="E704" t="str">
            <v xml:space="preserve">INFLIXIMABE 100MG                                                                         </v>
          </cell>
          <cell r="F704" t="str">
            <v>F/A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1590.54</v>
          </cell>
          <cell r="L704">
            <v>0</v>
          </cell>
        </row>
        <row r="705">
          <cell r="C705">
            <v>399010</v>
          </cell>
          <cell r="D705">
            <v>8428</v>
          </cell>
          <cell r="E705" t="str">
            <v>INSULINA GLARGINA 100 UI/ML CANETA DESCARTÁVEL COM APLICADOR</v>
          </cell>
          <cell r="F705" t="str">
            <v>SERINGA</v>
          </cell>
          <cell r="G705">
            <v>300</v>
          </cell>
          <cell r="H705">
            <v>47.857142857142854</v>
          </cell>
          <cell r="I705">
            <v>70</v>
          </cell>
          <cell r="J705">
            <v>7</v>
          </cell>
          <cell r="K705">
            <v>74.62</v>
          </cell>
          <cell r="L705">
            <v>74.62</v>
          </cell>
        </row>
        <row r="706">
          <cell r="C706">
            <v>273836</v>
          </cell>
          <cell r="D706">
            <v>8428</v>
          </cell>
          <cell r="E706" t="str">
            <v xml:space="preserve">INSULINA GLARGINA 100UI/ML INJET                  </v>
          </cell>
          <cell r="F706" t="str">
            <v>F/A</v>
          </cell>
          <cell r="G706">
            <v>40</v>
          </cell>
          <cell r="H706">
            <v>7.5</v>
          </cell>
          <cell r="I706">
            <v>5</v>
          </cell>
          <cell r="J706">
            <v>4</v>
          </cell>
          <cell r="K706">
            <v>209.62</v>
          </cell>
          <cell r="L706">
            <v>209.62</v>
          </cell>
        </row>
        <row r="707">
          <cell r="C707">
            <v>271157</v>
          </cell>
          <cell r="D707">
            <v>8428</v>
          </cell>
          <cell r="E707" t="str">
            <v xml:space="preserve">INSULINA HUMANA NPH 100UI/ML 10ML                                                         </v>
          </cell>
          <cell r="F707" t="str">
            <v xml:space="preserve">FR 10ML </v>
          </cell>
          <cell r="G707">
            <v>40</v>
          </cell>
          <cell r="H707">
            <v>28.333333333333332</v>
          </cell>
          <cell r="I707">
            <v>13.333333333333334</v>
          </cell>
          <cell r="J707">
            <v>6</v>
          </cell>
          <cell r="K707">
            <v>45</v>
          </cell>
          <cell r="L707">
            <v>45</v>
          </cell>
        </row>
        <row r="708">
          <cell r="C708">
            <v>271154</v>
          </cell>
          <cell r="D708">
            <v>8428</v>
          </cell>
          <cell r="E708" t="str">
            <v xml:space="preserve">INSULINA HUMANA REGULAR 100UI/ML 10ML                                                     </v>
          </cell>
          <cell r="F708" t="str">
            <v xml:space="preserve">FR 10ML </v>
          </cell>
          <cell r="G708">
            <v>40</v>
          </cell>
          <cell r="H708">
            <v>15.75</v>
          </cell>
          <cell r="I708">
            <v>5</v>
          </cell>
          <cell r="J708">
            <v>4</v>
          </cell>
          <cell r="K708">
            <v>58</v>
          </cell>
          <cell r="L708">
            <v>0</v>
          </cell>
        </row>
        <row r="709">
          <cell r="C709">
            <v>405998</v>
          </cell>
          <cell r="D709">
            <v>8428</v>
          </cell>
          <cell r="E709" t="str">
            <v xml:space="preserve">INSULINA LISPRO 100 UI/ML SISTEMA DE APLICAÇÃO COM REFIL DE 3ML                           </v>
          </cell>
          <cell r="F709" t="str">
            <v>TUBETE 3ML</v>
          </cell>
          <cell r="G709">
            <v>200</v>
          </cell>
          <cell r="H709">
            <v>36.666666666666664</v>
          </cell>
          <cell r="I709">
            <v>33.333333333333336</v>
          </cell>
          <cell r="J709">
            <v>6</v>
          </cell>
          <cell r="K709">
            <v>36.049999999999997</v>
          </cell>
          <cell r="L709">
            <v>36.049999999999997</v>
          </cell>
        </row>
        <row r="710">
          <cell r="C710">
            <v>276233</v>
          </cell>
          <cell r="D710">
            <v>8428</v>
          </cell>
          <cell r="E710" t="str">
            <v xml:space="preserve">INSULINA LISPRO 100UI/ML                                                                  </v>
          </cell>
          <cell r="F710" t="str">
            <v xml:space="preserve">FR 10ML </v>
          </cell>
          <cell r="G710">
            <v>40</v>
          </cell>
          <cell r="H710">
            <v>8</v>
          </cell>
          <cell r="I710">
            <v>3.3333333333333335</v>
          </cell>
          <cell r="J710">
            <v>5</v>
          </cell>
          <cell r="K710">
            <v>103.48</v>
          </cell>
          <cell r="L710">
            <v>0</v>
          </cell>
        </row>
        <row r="711">
          <cell r="C711" t="str">
            <v>-</v>
          </cell>
          <cell r="D711" t="str">
            <v>-</v>
          </cell>
          <cell r="E711" t="str">
            <v xml:space="preserve">INTERFERON ALFA 2A PEGUILADO 180MCG           </v>
          </cell>
          <cell r="F711" t="str">
            <v>F/A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1646.23</v>
          </cell>
          <cell r="L711">
            <v>0</v>
          </cell>
        </row>
        <row r="712">
          <cell r="C712" t="str">
            <v>-</v>
          </cell>
          <cell r="D712" t="str">
            <v>-</v>
          </cell>
          <cell r="E712" t="str">
            <v xml:space="preserve">INTERFERON ALFA 2A RECOMBINANTE 3.000.000UI                                               </v>
          </cell>
          <cell r="F712" t="str">
            <v>F/A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45.5</v>
          </cell>
          <cell r="L712">
            <v>0</v>
          </cell>
        </row>
        <row r="713">
          <cell r="C713" t="str">
            <v>-</v>
          </cell>
          <cell r="D713" t="str">
            <v>-</v>
          </cell>
          <cell r="E713" t="str">
            <v xml:space="preserve">INTERFERON ALFA 2B RECOMBINANTE 5.000.000UI                                               </v>
          </cell>
          <cell r="F713" t="str">
            <v>F/A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37.700000000000003</v>
          </cell>
          <cell r="L713">
            <v>0</v>
          </cell>
        </row>
        <row r="714">
          <cell r="C714" t="str">
            <v>-</v>
          </cell>
          <cell r="D714" t="str">
            <v>-</v>
          </cell>
          <cell r="E714" t="str">
            <v xml:space="preserve">INTERLEUCINA-2 RECOMBINANTE HUMANA 18MUI                                                  </v>
          </cell>
          <cell r="F714" t="str">
            <v>F/A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1369</v>
          </cell>
          <cell r="L714">
            <v>0</v>
          </cell>
        </row>
        <row r="715">
          <cell r="C715">
            <v>340482</v>
          </cell>
          <cell r="D715">
            <v>17821</v>
          </cell>
          <cell r="E715" t="str">
            <v xml:space="preserve">IODOPOVIDONA(PVPI) 2,5% 5ML                                                             </v>
          </cell>
          <cell r="F715" t="str">
            <v>FR 5ML</v>
          </cell>
          <cell r="G715">
            <v>0</v>
          </cell>
          <cell r="H715">
            <v>15</v>
          </cell>
          <cell r="I715">
            <v>5</v>
          </cell>
          <cell r="J715">
            <v>1</v>
          </cell>
          <cell r="K715">
            <v>31.79</v>
          </cell>
          <cell r="L715">
            <v>31.79</v>
          </cell>
        </row>
        <row r="716">
          <cell r="C716">
            <v>268331</v>
          </cell>
          <cell r="D716">
            <v>8482</v>
          </cell>
          <cell r="E716" t="str">
            <v xml:space="preserve">IPRATROPIO BROMETO SOL PARA NEBULIZACAO 0,25MG/ML 20ML                                    </v>
          </cell>
          <cell r="F716" t="str">
            <v>FR 20ML</v>
          </cell>
          <cell r="G716">
            <v>210</v>
          </cell>
          <cell r="H716">
            <v>27.90909090909091</v>
          </cell>
          <cell r="I716">
            <v>28.333333333333332</v>
          </cell>
          <cell r="J716">
            <v>11</v>
          </cell>
          <cell r="K716">
            <v>1.29</v>
          </cell>
          <cell r="L716">
            <v>1.29</v>
          </cell>
        </row>
        <row r="717">
          <cell r="C717">
            <v>294912</v>
          </cell>
          <cell r="D717">
            <v>5195</v>
          </cell>
          <cell r="E717" t="str">
            <v xml:space="preserve">IRINOTECANO CLORIDRATO 20MG/ML 5ML                                                        </v>
          </cell>
          <cell r="F717" t="str">
            <v>FR 5ML</v>
          </cell>
          <cell r="G717">
            <v>40</v>
          </cell>
          <cell r="H717">
            <v>44.083333333333336</v>
          </cell>
          <cell r="I717">
            <v>63.333333333333336</v>
          </cell>
          <cell r="J717">
            <v>12</v>
          </cell>
          <cell r="K717">
            <v>28</v>
          </cell>
          <cell r="L717">
            <v>28</v>
          </cell>
        </row>
        <row r="718">
          <cell r="C718">
            <v>0</v>
          </cell>
          <cell r="D718" t="str">
            <v>-</v>
          </cell>
          <cell r="E718" t="str">
            <v xml:space="preserve">IRINOTECANO CLORIDRATO 20MG/ML 2ML                                                        </v>
          </cell>
          <cell r="F718" t="str">
            <v>FA 2ML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C719" t="str">
            <v>-</v>
          </cell>
          <cell r="D719" t="str">
            <v>-</v>
          </cell>
          <cell r="E719" t="str">
            <v xml:space="preserve">ISAVUCONAZONIO  200MG PO P/SOLUCAO IV    </v>
          </cell>
          <cell r="F719" t="str">
            <v>F/A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1437.5</v>
          </cell>
          <cell r="L719">
            <v>1437.5</v>
          </cell>
        </row>
        <row r="720">
          <cell r="C720" t="str">
            <v>-</v>
          </cell>
          <cell r="D720" t="str">
            <v>-</v>
          </cell>
          <cell r="E720" t="str">
            <v xml:space="preserve">ISOFLURANO 100ML                                                                          </v>
          </cell>
          <cell r="F720" t="str">
            <v>FR 100ML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27.5</v>
          </cell>
          <cell r="L720">
            <v>0</v>
          </cell>
        </row>
        <row r="721">
          <cell r="C721" t="str">
            <v>-</v>
          </cell>
          <cell r="D721" t="str">
            <v>-</v>
          </cell>
          <cell r="E721" t="str">
            <v xml:space="preserve">ISONIAZIDA 100MG                                                                          </v>
          </cell>
          <cell r="F721" t="str">
            <v>CP</v>
          </cell>
          <cell r="G721">
            <v>0</v>
          </cell>
          <cell r="H721">
            <v>316.66666666666669</v>
          </cell>
          <cell r="I721">
            <v>16.666666666666668</v>
          </cell>
          <cell r="J721">
            <v>3</v>
          </cell>
          <cell r="K721">
            <v>0.01</v>
          </cell>
          <cell r="L721">
            <v>0</v>
          </cell>
        </row>
        <row r="722">
          <cell r="C722" t="str">
            <v>-</v>
          </cell>
          <cell r="D722" t="str">
            <v>-</v>
          </cell>
          <cell r="E722" t="str">
            <v xml:space="preserve">ISONIAZIDA 100MG + RIFAMPICINA 150MG                                                      </v>
          </cell>
          <cell r="F722" t="str">
            <v>CP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0.05</v>
          </cell>
          <cell r="L722">
            <v>0</v>
          </cell>
        </row>
        <row r="723">
          <cell r="C723" t="str">
            <v>-</v>
          </cell>
          <cell r="D723" t="str">
            <v>-</v>
          </cell>
          <cell r="E723" t="str">
            <v xml:space="preserve">ISONIAZIDA 200MG + RIFAMPICINA 300MG                                                      </v>
          </cell>
          <cell r="F723" t="str">
            <v>CP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0.16189000000000001</v>
          </cell>
          <cell r="L723">
            <v>0</v>
          </cell>
        </row>
        <row r="724">
          <cell r="C724" t="str">
            <v>-</v>
          </cell>
          <cell r="D724" t="str">
            <v>-</v>
          </cell>
          <cell r="E724" t="str">
            <v xml:space="preserve">ISONIAZIDA 300MG  </v>
          </cell>
          <cell r="F724" t="str">
            <v>CP</v>
          </cell>
          <cell r="G724">
            <v>0</v>
          </cell>
          <cell r="H724">
            <v>200</v>
          </cell>
          <cell r="I724">
            <v>0</v>
          </cell>
          <cell r="J724">
            <v>1</v>
          </cell>
          <cell r="K724">
            <v>0</v>
          </cell>
          <cell r="L724">
            <v>0</v>
          </cell>
        </row>
        <row r="725">
          <cell r="C725" t="str">
            <v>-</v>
          </cell>
          <cell r="D725" t="str">
            <v>-</v>
          </cell>
          <cell r="E725" t="str">
            <v xml:space="preserve">ISONIAZIDA 75MG + RIFAMPICINA 150MG                                                       </v>
          </cell>
          <cell r="F725" t="str">
            <v>CP</v>
          </cell>
          <cell r="G725">
            <v>0</v>
          </cell>
          <cell r="H725">
            <v>560</v>
          </cell>
          <cell r="I725">
            <v>102.66666666666667</v>
          </cell>
          <cell r="J725">
            <v>4</v>
          </cell>
          <cell r="K725">
            <v>0</v>
          </cell>
          <cell r="L725">
            <v>0</v>
          </cell>
        </row>
        <row r="726">
          <cell r="C726" t="str">
            <v>-</v>
          </cell>
          <cell r="D726" t="str">
            <v>-</v>
          </cell>
          <cell r="E726" t="str">
            <v>ISOSSORBIDA 10MG</v>
          </cell>
          <cell r="F726" t="str">
            <v>CP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</row>
        <row r="727">
          <cell r="C727">
            <v>273396</v>
          </cell>
          <cell r="D727">
            <v>6223</v>
          </cell>
          <cell r="E727" t="str">
            <v xml:space="preserve">ISOSSORBIDA DINITRATO 10 MG                                                               </v>
          </cell>
          <cell r="F727" t="str">
            <v>CP</v>
          </cell>
          <cell r="G727">
            <v>40</v>
          </cell>
          <cell r="H727">
            <v>60</v>
          </cell>
          <cell r="I727">
            <v>0</v>
          </cell>
          <cell r="J727">
            <v>1</v>
          </cell>
          <cell r="K727">
            <v>0.42</v>
          </cell>
          <cell r="L727">
            <v>0.42</v>
          </cell>
        </row>
        <row r="728">
          <cell r="C728">
            <v>273395</v>
          </cell>
          <cell r="D728">
            <v>6223</v>
          </cell>
          <cell r="E728" t="str">
            <v xml:space="preserve">ISOSSORBIDA DINITRATO SUBLINGUAL 5MG                                                      </v>
          </cell>
          <cell r="F728" t="str">
            <v>CP</v>
          </cell>
          <cell r="G728">
            <v>40</v>
          </cell>
          <cell r="H728">
            <v>40</v>
          </cell>
          <cell r="I728">
            <v>20</v>
          </cell>
          <cell r="J728">
            <v>3</v>
          </cell>
          <cell r="K728">
            <v>0.42</v>
          </cell>
          <cell r="L728">
            <v>0.42</v>
          </cell>
        </row>
        <row r="729">
          <cell r="C729">
            <v>273400</v>
          </cell>
          <cell r="D729">
            <v>6223</v>
          </cell>
          <cell r="E729" t="str">
            <v xml:space="preserve">ISOSSORBIDA MONONITRATO 20MG                                                              </v>
          </cell>
          <cell r="F729" t="str">
            <v>CP</v>
          </cell>
          <cell r="G729">
            <v>400</v>
          </cell>
          <cell r="H729">
            <v>177.14285714285714</v>
          </cell>
          <cell r="I729">
            <v>63.333333333333336</v>
          </cell>
          <cell r="J729">
            <v>7</v>
          </cell>
          <cell r="K729">
            <v>0.28000000000000003</v>
          </cell>
          <cell r="L729">
            <v>0.22761899999999999</v>
          </cell>
        </row>
        <row r="730">
          <cell r="C730" t="str">
            <v>-</v>
          </cell>
          <cell r="D730" t="str">
            <v>-</v>
          </cell>
          <cell r="E730" t="str">
            <v xml:space="preserve">ISOTRETINOINA CAPSULA 10MG                        </v>
          </cell>
          <cell r="F730" t="str">
            <v>CP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</row>
        <row r="731">
          <cell r="C731" t="str">
            <v>-</v>
          </cell>
          <cell r="D731" t="str">
            <v>-</v>
          </cell>
          <cell r="E731" t="str">
            <v xml:space="preserve">ISOTRETINOINA CAPSULA 20MG                        </v>
          </cell>
          <cell r="F731" t="str">
            <v>CP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1.28</v>
          </cell>
          <cell r="L731">
            <v>0</v>
          </cell>
        </row>
        <row r="732">
          <cell r="C732">
            <v>268861</v>
          </cell>
          <cell r="D732">
            <v>8514</v>
          </cell>
          <cell r="E732" t="str">
            <v xml:space="preserve">ITRACONAZOL 100MG                                                                         </v>
          </cell>
          <cell r="F732" t="str">
            <v>CÁPSULA</v>
          </cell>
          <cell r="G732">
            <v>600</v>
          </cell>
          <cell r="H732">
            <v>536.66666666666663</v>
          </cell>
          <cell r="I732">
            <v>333.33333333333331</v>
          </cell>
          <cell r="J732">
            <v>6</v>
          </cell>
          <cell r="K732">
            <v>0.37</v>
          </cell>
          <cell r="L732">
            <v>0.37</v>
          </cell>
        </row>
        <row r="733">
          <cell r="C733">
            <v>376767</v>
          </cell>
          <cell r="D733">
            <v>1795</v>
          </cell>
          <cell r="E733" t="str">
            <v xml:space="preserve">IVERMECTINA 6MG                                                                           </v>
          </cell>
          <cell r="F733" t="str">
            <v>CP</v>
          </cell>
          <cell r="G733">
            <v>60</v>
          </cell>
          <cell r="H733">
            <v>0</v>
          </cell>
          <cell r="I733">
            <v>0</v>
          </cell>
          <cell r="J733">
            <v>0</v>
          </cell>
          <cell r="K733">
            <v>0.45</v>
          </cell>
          <cell r="L733">
            <v>0.331428</v>
          </cell>
        </row>
        <row r="734">
          <cell r="C734">
            <v>383750</v>
          </cell>
          <cell r="D734">
            <v>8605</v>
          </cell>
          <cell r="E734" t="str">
            <v xml:space="preserve">LACTULOSE SOLUCAO ORAL 667MG/ML                                                           </v>
          </cell>
          <cell r="F734" t="str">
            <v>FR 120ML</v>
          </cell>
          <cell r="G734">
            <v>320</v>
          </cell>
          <cell r="H734">
            <v>116.66666666666667</v>
          </cell>
          <cell r="I734">
            <v>133.33333333333334</v>
          </cell>
          <cell r="J734">
            <v>12</v>
          </cell>
          <cell r="K734">
            <v>11.19</v>
          </cell>
          <cell r="L734">
            <v>10.483532</v>
          </cell>
        </row>
        <row r="735">
          <cell r="C735" t="str">
            <v>-</v>
          </cell>
          <cell r="D735" t="str">
            <v>-</v>
          </cell>
          <cell r="E735" t="str">
            <v xml:space="preserve">LAMIVUDINA 10 MG/ML                                                                       </v>
          </cell>
          <cell r="F735" t="str">
            <v xml:space="preserve">FR </v>
          </cell>
          <cell r="G735">
            <v>0</v>
          </cell>
          <cell r="H735">
            <v>3.3333333333333335</v>
          </cell>
          <cell r="I735">
            <v>0</v>
          </cell>
          <cell r="J735">
            <v>3</v>
          </cell>
          <cell r="K735">
            <v>20</v>
          </cell>
          <cell r="L735">
            <v>0</v>
          </cell>
        </row>
        <row r="736">
          <cell r="C736" t="str">
            <v>-</v>
          </cell>
          <cell r="D736" t="str">
            <v>-</v>
          </cell>
          <cell r="E736" t="str">
            <v xml:space="preserve">LAMIVUDINA 150MG                                                                          </v>
          </cell>
          <cell r="F736" t="str">
            <v>CP</v>
          </cell>
          <cell r="G736">
            <v>0</v>
          </cell>
          <cell r="H736">
            <v>1590</v>
          </cell>
          <cell r="I736">
            <v>900</v>
          </cell>
          <cell r="J736">
            <v>6</v>
          </cell>
          <cell r="K736">
            <v>0.55000000000000004</v>
          </cell>
          <cell r="L736">
            <v>0</v>
          </cell>
        </row>
        <row r="737">
          <cell r="C737" t="str">
            <v>-</v>
          </cell>
          <cell r="D737" t="str">
            <v>-</v>
          </cell>
          <cell r="E737" t="str">
            <v xml:space="preserve">LAMIVUDINA 150MG + ZIDOVUDINA 300MG                                                       </v>
          </cell>
          <cell r="F737" t="str">
            <v>CP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1.0900000000000001</v>
          </cell>
          <cell r="L737">
            <v>0</v>
          </cell>
        </row>
        <row r="738">
          <cell r="C738" t="str">
            <v>-</v>
          </cell>
          <cell r="D738" t="str">
            <v>-</v>
          </cell>
          <cell r="E738" t="str">
            <v xml:space="preserve">LANCETA ESTERIL                                                                           </v>
          </cell>
          <cell r="F738" t="str">
            <v>UNIDADE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</row>
        <row r="739">
          <cell r="C739" t="str">
            <v>-</v>
          </cell>
          <cell r="D739" t="str">
            <v>-</v>
          </cell>
          <cell r="E739" t="str">
            <v xml:space="preserve">LANCETADOR                                                                                </v>
          </cell>
          <cell r="F739" t="str">
            <v>UNIDADE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</row>
        <row r="740">
          <cell r="C740">
            <v>446524</v>
          </cell>
          <cell r="D740">
            <v>17666</v>
          </cell>
          <cell r="E740" t="str">
            <v xml:space="preserve">LANREOTIDA ACETATO 120MG/ML </v>
          </cell>
          <cell r="F740" t="str">
            <v>SERINGA</v>
          </cell>
          <cell r="G740">
            <v>0</v>
          </cell>
          <cell r="H740">
            <v>6</v>
          </cell>
          <cell r="I740">
            <v>6</v>
          </cell>
          <cell r="J740">
            <v>12</v>
          </cell>
          <cell r="K740">
            <v>2500</v>
          </cell>
          <cell r="L740">
            <v>2500</v>
          </cell>
        </row>
        <row r="741">
          <cell r="C741">
            <v>305252</v>
          </cell>
          <cell r="D741">
            <v>3084</v>
          </cell>
          <cell r="E741" t="str">
            <v xml:space="preserve">L-ASPARAGINASE DOSAGEM 10 000 UI                                                          </v>
          </cell>
          <cell r="F741" t="str">
            <v>F/A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80.38</v>
          </cell>
          <cell r="L741">
            <v>0</v>
          </cell>
        </row>
        <row r="742">
          <cell r="C742">
            <v>294417</v>
          </cell>
          <cell r="D742">
            <v>14546</v>
          </cell>
          <cell r="E742" t="str">
            <v xml:space="preserve">LATANOPROSTA 50MCG/ML SOL OFT 2,5 ML                                                      </v>
          </cell>
          <cell r="F742" t="str">
            <v>FR 2,5ML</v>
          </cell>
          <cell r="G742">
            <v>400</v>
          </cell>
          <cell r="H742">
            <v>0</v>
          </cell>
          <cell r="I742">
            <v>0</v>
          </cell>
          <cell r="J742">
            <v>0</v>
          </cell>
          <cell r="K742">
            <v>16.88</v>
          </cell>
          <cell r="L742">
            <v>0</v>
          </cell>
        </row>
        <row r="743">
          <cell r="C743" t="str">
            <v>-</v>
          </cell>
          <cell r="D743" t="str">
            <v>-</v>
          </cell>
          <cell r="E743" t="str">
            <v xml:space="preserve">LEDIPASVIR 90MG + SOFOSBUVIR 400MG                                                        </v>
          </cell>
          <cell r="F743" t="str">
            <v>CP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</row>
        <row r="744">
          <cell r="C744" t="str">
            <v>-</v>
          </cell>
          <cell r="D744" t="str">
            <v>-</v>
          </cell>
          <cell r="E744" t="str">
            <v xml:space="preserve">LETROZOL 2,5 MG                                                                           </v>
          </cell>
          <cell r="F744" t="str">
            <v>CP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</row>
        <row r="745">
          <cell r="C745" t="str">
            <v>-</v>
          </cell>
          <cell r="D745" t="str">
            <v>-</v>
          </cell>
          <cell r="E745" t="str">
            <v xml:space="preserve">LEUPRORRELINA ACETATO 22,5 MG - SERINGA                                                   </v>
          </cell>
          <cell r="F745" t="str">
            <v>SERINGA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</row>
        <row r="746">
          <cell r="C746">
            <v>305264</v>
          </cell>
          <cell r="D746">
            <v>5199</v>
          </cell>
          <cell r="E746" t="str">
            <v>LEVOBUPIVACAINA 0,5% + EPINEFRINA 9,1MCG/ML</v>
          </cell>
          <cell r="F746" t="str">
            <v>AMP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 t="e">
            <v>#N/A</v>
          </cell>
          <cell r="L746" t="e">
            <v>#N/A</v>
          </cell>
        </row>
        <row r="747">
          <cell r="C747">
            <v>268471</v>
          </cell>
          <cell r="D747">
            <v>5199</v>
          </cell>
          <cell r="E747" t="str">
            <v>LEVOBUPIVACAINA 0,5% SEM VASO</v>
          </cell>
          <cell r="F747" t="str">
            <v>AMP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 t="e">
            <v>#N/A</v>
          </cell>
          <cell r="L747" t="e">
            <v>#N/A</v>
          </cell>
        </row>
        <row r="748">
          <cell r="C748" t="str">
            <v>-</v>
          </cell>
          <cell r="D748" t="str">
            <v>-</v>
          </cell>
          <cell r="E748" t="str">
            <v xml:space="preserve">LEVODOPA + BENSERAZIDA 200MG + 50MG                                                       </v>
          </cell>
          <cell r="F748" t="str">
            <v>CP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1.73</v>
          </cell>
          <cell r="L748">
            <v>0</v>
          </cell>
        </row>
        <row r="749">
          <cell r="C749" t="str">
            <v>-</v>
          </cell>
          <cell r="D749" t="str">
            <v>-</v>
          </cell>
          <cell r="E749" t="str">
            <v xml:space="preserve">LEVOFLOXACINO 250 MG COMPRIMIDO                   </v>
          </cell>
          <cell r="F749" t="str">
            <v>CP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</row>
        <row r="750">
          <cell r="C750" t="str">
            <v>-</v>
          </cell>
          <cell r="D750" t="str">
            <v>-</v>
          </cell>
          <cell r="E750" t="str">
            <v xml:space="preserve">LEVOFLOXACINO 500 MG BOLSA 100 ML SOL INJET                                               </v>
          </cell>
          <cell r="F750" t="str">
            <v>BOLSA 100ML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8.69</v>
          </cell>
          <cell r="L750">
            <v>8.69</v>
          </cell>
        </row>
        <row r="751">
          <cell r="C751" t="str">
            <v>-</v>
          </cell>
          <cell r="D751" t="str">
            <v>-</v>
          </cell>
          <cell r="E751" t="str">
            <v xml:space="preserve">LEVOFLOXACINO 500MG COMPR                                                                 </v>
          </cell>
          <cell r="F751" t="str">
            <v>CP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</row>
        <row r="752">
          <cell r="C752" t="str">
            <v>-</v>
          </cell>
          <cell r="D752" t="str">
            <v>-</v>
          </cell>
          <cell r="E752" t="str">
            <v xml:space="preserve">LEVOFLOXACINO 500MG COMPR                                                                 </v>
          </cell>
          <cell r="F752" t="str">
            <v>CP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1.28</v>
          </cell>
          <cell r="L752">
            <v>0</v>
          </cell>
        </row>
        <row r="753">
          <cell r="C753">
            <v>268129</v>
          </cell>
          <cell r="D753">
            <v>5200</v>
          </cell>
          <cell r="E753" t="str">
            <v xml:space="preserve">LEVOMEPROMAZINA 100MG                                                                     </v>
          </cell>
          <cell r="F753" t="str">
            <v>CP</v>
          </cell>
          <cell r="G753">
            <v>200</v>
          </cell>
          <cell r="H753">
            <v>15</v>
          </cell>
          <cell r="I753">
            <v>0</v>
          </cell>
          <cell r="J753">
            <v>2</v>
          </cell>
          <cell r="K753">
            <v>0.66</v>
          </cell>
          <cell r="L753">
            <v>0.66</v>
          </cell>
        </row>
        <row r="754">
          <cell r="C754">
            <v>268128</v>
          </cell>
          <cell r="D754">
            <v>5200</v>
          </cell>
          <cell r="E754" t="str">
            <v xml:space="preserve">LEVOMEPROMAZINA 25MG                                                                      </v>
          </cell>
          <cell r="F754" t="str">
            <v>CP</v>
          </cell>
          <cell r="G754">
            <v>200</v>
          </cell>
          <cell r="H754">
            <v>200</v>
          </cell>
          <cell r="I754">
            <v>66.666666666666671</v>
          </cell>
          <cell r="J754">
            <v>2</v>
          </cell>
          <cell r="K754">
            <v>0.48</v>
          </cell>
          <cell r="L754">
            <v>0</v>
          </cell>
        </row>
        <row r="755">
          <cell r="C755">
            <v>268130</v>
          </cell>
          <cell r="D755">
            <v>5200</v>
          </cell>
          <cell r="E755" t="str">
            <v xml:space="preserve">LEVOMEPROMAZINA 40MG/ML 20ML SOL ORAL                                                     </v>
          </cell>
          <cell r="F755" t="str">
            <v>FR 20ML</v>
          </cell>
          <cell r="G755">
            <v>11</v>
          </cell>
          <cell r="H755">
            <v>5</v>
          </cell>
          <cell r="I755">
            <v>0</v>
          </cell>
          <cell r="J755">
            <v>1</v>
          </cell>
          <cell r="K755">
            <v>10.46</v>
          </cell>
          <cell r="L755">
            <v>10.46</v>
          </cell>
        </row>
        <row r="756">
          <cell r="C756">
            <v>295856</v>
          </cell>
          <cell r="D756">
            <v>8810</v>
          </cell>
          <cell r="E756" t="str">
            <v xml:space="preserve">LEVONORGESTREL 52MCG ENDOCEPTIVO (DIU)                                                    </v>
          </cell>
          <cell r="F756" t="str">
            <v>UNIDADE</v>
          </cell>
          <cell r="G756">
            <v>16</v>
          </cell>
          <cell r="H756">
            <v>2.6666666666666665</v>
          </cell>
          <cell r="I756">
            <v>1.3333333333333333</v>
          </cell>
          <cell r="J756">
            <v>6</v>
          </cell>
          <cell r="K756">
            <v>1000</v>
          </cell>
          <cell r="L756">
            <v>1000</v>
          </cell>
        </row>
        <row r="757">
          <cell r="C757">
            <v>268609</v>
          </cell>
          <cell r="D757">
            <v>17769</v>
          </cell>
          <cell r="E757" t="str">
            <v xml:space="preserve">LEVOSIMENDANO 2,5MG/ML 5ML                                                                </v>
          </cell>
          <cell r="F757" t="str">
            <v>F/A 5ML</v>
          </cell>
          <cell r="G757">
            <v>0</v>
          </cell>
          <cell r="H757">
            <v>1</v>
          </cell>
          <cell r="I757">
            <v>0</v>
          </cell>
          <cell r="J757">
            <v>1</v>
          </cell>
          <cell r="K757">
            <v>5280</v>
          </cell>
          <cell r="L757">
            <v>0</v>
          </cell>
        </row>
        <row r="758">
          <cell r="C758">
            <v>268124</v>
          </cell>
          <cell r="D758">
            <v>8812</v>
          </cell>
          <cell r="E758" t="str">
            <v xml:space="preserve">LEVOTIROXINA SODICA  25 MCG                                                               </v>
          </cell>
          <cell r="F758" t="str">
            <v>CP</v>
          </cell>
          <cell r="G758">
            <v>600</v>
          </cell>
          <cell r="H758">
            <v>317.22222222222223</v>
          </cell>
          <cell r="I758">
            <v>351.66666666666669</v>
          </cell>
          <cell r="J758">
            <v>9</v>
          </cell>
          <cell r="K758">
            <v>0.26390000000000002</v>
          </cell>
          <cell r="L758">
            <v>0.26390000000000002</v>
          </cell>
        </row>
        <row r="759">
          <cell r="C759">
            <v>268125</v>
          </cell>
          <cell r="D759">
            <v>8812</v>
          </cell>
          <cell r="E759" t="str">
            <v xml:space="preserve">LEVOTIROXINA SODICA 100 MCG                                                               </v>
          </cell>
          <cell r="F759" t="str">
            <v>CP</v>
          </cell>
          <cell r="G759">
            <v>80</v>
          </cell>
          <cell r="H759">
            <v>173.33333333333334</v>
          </cell>
          <cell r="I759">
            <v>0</v>
          </cell>
          <cell r="J759">
            <v>3</v>
          </cell>
          <cell r="K759">
            <v>0.11</v>
          </cell>
          <cell r="L759">
            <v>0</v>
          </cell>
        </row>
        <row r="760">
          <cell r="C760" t="str">
            <v>-</v>
          </cell>
          <cell r="D760" t="str">
            <v>-</v>
          </cell>
          <cell r="E760" t="str">
            <v xml:space="preserve">LEVOTIROXINA SODICA 50 MCG (COMPRIMIDO)                                                   </v>
          </cell>
          <cell r="F760" t="str">
            <v>CP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</row>
        <row r="761">
          <cell r="C761" t="str">
            <v>-</v>
          </cell>
          <cell r="D761" t="str">
            <v>-</v>
          </cell>
          <cell r="E761" t="str">
            <v xml:space="preserve">LIDOCAINA 5% - 700MG                                      </v>
          </cell>
          <cell r="F761" t="str">
            <v>UNIDADE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7.21</v>
          </cell>
          <cell r="L761">
            <v>0</v>
          </cell>
        </row>
        <row r="762">
          <cell r="C762" t="str">
            <v>-</v>
          </cell>
          <cell r="D762" t="str">
            <v>-</v>
          </cell>
          <cell r="E762" t="str">
            <v xml:space="preserve">LIDOCAINA 5% + GLICOSE 7,5% PESADA 2ML                                                    </v>
          </cell>
          <cell r="F762" t="str">
            <v>AMP 2ML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3.2</v>
          </cell>
          <cell r="L762">
            <v>0</v>
          </cell>
        </row>
        <row r="763">
          <cell r="C763">
            <v>269845</v>
          </cell>
          <cell r="D763">
            <v>17807</v>
          </cell>
          <cell r="E763" t="str">
            <v xml:space="preserve">LIDOCAINA CLORIDRATO 10% SPRAY 50 ML                                                      </v>
          </cell>
          <cell r="F763" t="str">
            <v>FR 50ML</v>
          </cell>
          <cell r="G763">
            <v>40</v>
          </cell>
          <cell r="H763">
            <v>12.7</v>
          </cell>
          <cell r="I763">
            <v>8.3333333333333339</v>
          </cell>
          <cell r="J763">
            <v>10</v>
          </cell>
          <cell r="K763">
            <v>38.9</v>
          </cell>
          <cell r="L763">
            <v>38.769565</v>
          </cell>
        </row>
        <row r="764">
          <cell r="C764">
            <v>269851</v>
          </cell>
          <cell r="D764">
            <v>17807</v>
          </cell>
          <cell r="E764" t="str">
            <v xml:space="preserve">LIDOCAINA COM EPINEFRINA 2% 1,8ML    </v>
          </cell>
          <cell r="F764" t="str">
            <v>TUBETE 1,8ML</v>
          </cell>
          <cell r="G764">
            <v>200</v>
          </cell>
          <cell r="H764">
            <v>125</v>
          </cell>
          <cell r="I764">
            <v>150</v>
          </cell>
          <cell r="J764">
            <v>8</v>
          </cell>
          <cell r="K764">
            <v>2.36</v>
          </cell>
          <cell r="L764">
            <v>2.36</v>
          </cell>
        </row>
        <row r="765">
          <cell r="C765">
            <v>269852</v>
          </cell>
          <cell r="D765">
            <v>17807</v>
          </cell>
          <cell r="E765" t="str">
            <v xml:space="preserve">LIDOCAINA COM EPINEFRINA 2% 20ML                                                          </v>
          </cell>
          <cell r="F765" t="str">
            <v>F/A 20ML</v>
          </cell>
          <cell r="G765">
            <v>120</v>
          </cell>
          <cell r="H765">
            <v>122.72727272727273</v>
          </cell>
          <cell r="I765">
            <v>108.33333333333333</v>
          </cell>
          <cell r="J765">
            <v>11</v>
          </cell>
          <cell r="K765">
            <v>6.1</v>
          </cell>
          <cell r="L765">
            <v>5.95</v>
          </cell>
        </row>
        <row r="766">
          <cell r="C766">
            <v>269895</v>
          </cell>
          <cell r="D766">
            <v>17807</v>
          </cell>
          <cell r="E766" t="str">
            <v xml:space="preserve">LIDOCAINA COM NOREPINEFRINA 2% 1,8ML                                                      </v>
          </cell>
          <cell r="F766" t="str">
            <v>TUBETE 1,8ML</v>
          </cell>
          <cell r="G766">
            <v>200</v>
          </cell>
          <cell r="H766">
            <v>0</v>
          </cell>
          <cell r="I766">
            <v>0</v>
          </cell>
          <cell r="J766">
            <v>0</v>
          </cell>
          <cell r="K766">
            <v>1.47</v>
          </cell>
          <cell r="L766">
            <v>0</v>
          </cell>
        </row>
        <row r="767">
          <cell r="C767" t="str">
            <v>-</v>
          </cell>
          <cell r="D767" t="str">
            <v>-</v>
          </cell>
          <cell r="E767" t="str">
            <v>LIDOCAINA CREME 4% 30G BISNAGA</v>
          </cell>
          <cell r="F767" t="str">
            <v>BISNAGA 30G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14</v>
          </cell>
          <cell r="L767">
            <v>0</v>
          </cell>
        </row>
        <row r="768">
          <cell r="C768">
            <v>269846</v>
          </cell>
          <cell r="D768">
            <v>17807</v>
          </cell>
          <cell r="E768" t="str">
            <v xml:space="preserve">LIDOCAINA GELEIA 2% 30G                                                                   </v>
          </cell>
          <cell r="F768" t="str">
            <v>BISNAGA 30G</v>
          </cell>
          <cell r="G768">
            <v>800</v>
          </cell>
          <cell r="H768">
            <v>481.25</v>
          </cell>
          <cell r="I768">
            <v>556.66666666666663</v>
          </cell>
          <cell r="J768">
            <v>12</v>
          </cell>
          <cell r="K768">
            <v>4.5</v>
          </cell>
          <cell r="L768">
            <v>4.5</v>
          </cell>
        </row>
        <row r="769">
          <cell r="C769">
            <v>269843</v>
          </cell>
          <cell r="D769">
            <v>17807</v>
          </cell>
          <cell r="E769" t="str">
            <v xml:space="preserve">LIDOCAINA SEM VASO 2% 1,8ML                                                               </v>
          </cell>
          <cell r="F769" t="str">
            <v>TUBETE 1,8ML</v>
          </cell>
          <cell r="G769">
            <v>200</v>
          </cell>
          <cell r="H769">
            <v>0</v>
          </cell>
          <cell r="I769">
            <v>0</v>
          </cell>
          <cell r="J769">
            <v>0</v>
          </cell>
          <cell r="K769">
            <v>1.2</v>
          </cell>
          <cell r="L769">
            <v>0</v>
          </cell>
        </row>
        <row r="770">
          <cell r="C770">
            <v>269843</v>
          </cell>
          <cell r="D770">
            <v>17807</v>
          </cell>
          <cell r="E770" t="str">
            <v xml:space="preserve">LIDOCAINA SEM VASO 2% 20ML                                                                </v>
          </cell>
          <cell r="F770" t="str">
            <v>FR 20ML</v>
          </cell>
          <cell r="G770">
            <v>400</v>
          </cell>
          <cell r="H770">
            <v>228.33333333333334</v>
          </cell>
          <cell r="I770">
            <v>186.66666666666666</v>
          </cell>
          <cell r="J770">
            <v>12</v>
          </cell>
          <cell r="K770">
            <v>3.78</v>
          </cell>
          <cell r="L770">
            <v>8.5372269999999997</v>
          </cell>
        </row>
        <row r="771">
          <cell r="C771">
            <v>269843</v>
          </cell>
          <cell r="D771">
            <v>17807</v>
          </cell>
          <cell r="E771" t="str">
            <v xml:space="preserve">LIDOCAINA SEM VASO 2% 5ML                                                                 </v>
          </cell>
          <cell r="F771" t="str">
            <v>AMP 5ML</v>
          </cell>
          <cell r="G771">
            <v>2000</v>
          </cell>
          <cell r="H771">
            <v>740</v>
          </cell>
          <cell r="I771">
            <v>666.66666666666663</v>
          </cell>
          <cell r="J771">
            <v>12</v>
          </cell>
          <cell r="K771">
            <v>1.06</v>
          </cell>
          <cell r="L771">
            <v>1.06</v>
          </cell>
        </row>
        <row r="772">
          <cell r="C772" t="str">
            <v>-</v>
          </cell>
          <cell r="D772" t="str">
            <v>-</v>
          </cell>
          <cell r="E772" t="str">
            <v xml:space="preserve">LIDOCAINA SPRAY 10% 50G                                                                   </v>
          </cell>
          <cell r="F772" t="str">
            <v xml:space="preserve">FR 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24.95</v>
          </cell>
          <cell r="L772">
            <v>0</v>
          </cell>
        </row>
        <row r="773">
          <cell r="C773">
            <v>273413</v>
          </cell>
          <cell r="D773">
            <v>8857</v>
          </cell>
          <cell r="E773" t="str">
            <v xml:space="preserve">LINEZOLIDA 2MG/ML 300ML (BOLSA)                                                           </v>
          </cell>
          <cell r="F773" t="str">
            <v>BOLSA 300ML</v>
          </cell>
          <cell r="G773">
            <v>80</v>
          </cell>
          <cell r="H773">
            <v>118.33333333333333</v>
          </cell>
          <cell r="I773">
            <v>136.66666666666666</v>
          </cell>
          <cell r="J773">
            <v>12</v>
          </cell>
          <cell r="K773">
            <v>13.93</v>
          </cell>
          <cell r="L773">
            <v>14.293181000000001</v>
          </cell>
        </row>
        <row r="774">
          <cell r="C774" t="str">
            <v>-</v>
          </cell>
          <cell r="D774" t="str">
            <v>-</v>
          </cell>
          <cell r="E774" t="str">
            <v xml:space="preserve">LINEZOLIDA 600MG                                                                          </v>
          </cell>
          <cell r="F774" t="str">
            <v>CP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138.41</v>
          </cell>
          <cell r="L774">
            <v>0</v>
          </cell>
        </row>
        <row r="775">
          <cell r="C775">
            <v>273264</v>
          </cell>
          <cell r="D775">
            <v>8918</v>
          </cell>
          <cell r="E775" t="str">
            <v xml:space="preserve">LOPERAMIDA 2MG                                                                            </v>
          </cell>
          <cell r="F775" t="str">
            <v>CP</v>
          </cell>
          <cell r="G775">
            <v>5900</v>
          </cell>
          <cell r="H775">
            <v>3055.8333333333335</v>
          </cell>
          <cell r="I775">
            <v>0</v>
          </cell>
          <cell r="J775">
            <v>6</v>
          </cell>
          <cell r="K775">
            <v>0.1</v>
          </cell>
          <cell r="L775">
            <v>0.1</v>
          </cell>
        </row>
        <row r="776">
          <cell r="C776" t="str">
            <v>-</v>
          </cell>
          <cell r="D776" t="str">
            <v>-</v>
          </cell>
          <cell r="E776" t="str">
            <v xml:space="preserve">LOPINAVIR + RITONAVIR 200MG + 50MG                                                        </v>
          </cell>
          <cell r="F776" t="str">
            <v>CP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1.4928650000000001</v>
          </cell>
          <cell r="L776">
            <v>0</v>
          </cell>
        </row>
        <row r="777">
          <cell r="C777" t="str">
            <v>-</v>
          </cell>
          <cell r="D777" t="str">
            <v>-</v>
          </cell>
          <cell r="E777" t="str">
            <v xml:space="preserve">LOPINAVIR + RITONAVIR 80+20MG/ML SOLUCAO ORAL                                             </v>
          </cell>
          <cell r="F777" t="str">
            <v>FR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68.871160000000003</v>
          </cell>
          <cell r="L777">
            <v>0</v>
          </cell>
        </row>
        <row r="778">
          <cell r="C778" t="str">
            <v>-</v>
          </cell>
          <cell r="D778" t="str">
            <v>-</v>
          </cell>
          <cell r="E778" t="str">
            <v xml:space="preserve">LOPINAVIR 100MG + RITONAVIR 25MG COMPRIMIDO                                               </v>
          </cell>
          <cell r="F778" t="str">
            <v>CP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</row>
        <row r="779">
          <cell r="C779" t="str">
            <v>-</v>
          </cell>
          <cell r="D779" t="str">
            <v>-</v>
          </cell>
          <cell r="E779" t="str">
            <v xml:space="preserve">LORATADINA + PSEUDOEFEDRINA  5/120MG COMPRIMIDO                                           </v>
          </cell>
          <cell r="F779" t="str">
            <v>CP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1.8</v>
          </cell>
          <cell r="L779">
            <v>0</v>
          </cell>
        </row>
        <row r="780">
          <cell r="C780" t="str">
            <v>-</v>
          </cell>
          <cell r="D780" t="str">
            <v>-</v>
          </cell>
          <cell r="E780" t="str">
            <v xml:space="preserve">LORATADINA 1ML/ML SOLUCAO ORAL 100ML              </v>
          </cell>
          <cell r="F780" t="str">
            <v>FR 100ML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1.39</v>
          </cell>
          <cell r="L780">
            <v>0</v>
          </cell>
        </row>
        <row r="781">
          <cell r="C781" t="str">
            <v>-</v>
          </cell>
          <cell r="D781" t="str">
            <v>-</v>
          </cell>
          <cell r="E781" t="str">
            <v xml:space="preserve">LORATADINA SOL ORAL 1MG + 12MG 60ML                                                       </v>
          </cell>
          <cell r="F781" t="str">
            <v>FR 60ML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17.190000000000001</v>
          </cell>
          <cell r="L781">
            <v>0</v>
          </cell>
        </row>
        <row r="782">
          <cell r="C782">
            <v>268856</v>
          </cell>
          <cell r="D782">
            <v>8922</v>
          </cell>
          <cell r="E782" t="str">
            <v xml:space="preserve">LOSARTANA POTASSICA 50MG                                                                  </v>
          </cell>
          <cell r="F782" t="str">
            <v>CP</v>
          </cell>
          <cell r="G782">
            <v>2000</v>
          </cell>
          <cell r="H782">
            <v>1813.3333333333333</v>
          </cell>
          <cell r="I782">
            <v>960</v>
          </cell>
          <cell r="J782">
            <v>9</v>
          </cell>
          <cell r="K782">
            <v>3.6999999999999998E-2</v>
          </cell>
          <cell r="L782">
            <v>3.6999999999999998E-2</v>
          </cell>
        </row>
        <row r="783">
          <cell r="C783" t="str">
            <v>-</v>
          </cell>
          <cell r="D783" t="str">
            <v>-</v>
          </cell>
          <cell r="E783" t="str">
            <v>CORANTE LUGOL FORTE LIQUIDO SOLUCAO A 5%  500ML FRASCO</v>
          </cell>
          <cell r="F783" t="str">
            <v>FR 500ML</v>
          </cell>
          <cell r="G783">
            <v>0</v>
          </cell>
          <cell r="H783">
            <v>10</v>
          </cell>
          <cell r="I783">
            <v>0</v>
          </cell>
          <cell r="J783">
            <v>1</v>
          </cell>
          <cell r="K783">
            <v>77</v>
          </cell>
          <cell r="L783">
            <v>77</v>
          </cell>
        </row>
        <row r="784">
          <cell r="C784">
            <v>293981</v>
          </cell>
          <cell r="D784">
            <v>18474</v>
          </cell>
          <cell r="E784" t="str">
            <v xml:space="preserve">MACROGOL+BIC. SÓDIO+CLOR. SÓDIO+CLOR. POTÁSSIO </v>
          </cell>
          <cell r="F784" t="str">
            <v>ENV</v>
          </cell>
          <cell r="G784">
            <v>100</v>
          </cell>
          <cell r="H784">
            <v>0</v>
          </cell>
          <cell r="I784">
            <v>0</v>
          </cell>
          <cell r="J784">
            <v>0</v>
          </cell>
          <cell r="K784">
            <v>1.9</v>
          </cell>
          <cell r="L784">
            <v>0</v>
          </cell>
        </row>
        <row r="785">
          <cell r="C785">
            <v>344564</v>
          </cell>
          <cell r="D785">
            <v>18714</v>
          </cell>
          <cell r="E785" t="str">
            <v xml:space="preserve">MALEATO DE SUNITINIBE 50MG                                                                </v>
          </cell>
          <cell r="F785" t="str">
            <v>CP</v>
          </cell>
          <cell r="G785">
            <v>56</v>
          </cell>
          <cell r="H785">
            <v>56</v>
          </cell>
          <cell r="I785">
            <v>18.666666666666668</v>
          </cell>
          <cell r="J785">
            <v>1</v>
          </cell>
          <cell r="K785">
            <v>70.5</v>
          </cell>
          <cell r="L785">
            <v>0</v>
          </cell>
        </row>
        <row r="786">
          <cell r="C786" t="str">
            <v>-</v>
          </cell>
          <cell r="D786" t="str">
            <v>-</v>
          </cell>
          <cell r="E786" t="str">
            <v xml:space="preserve">MANITOL + SORBITOL 2000 ML                                                                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</row>
        <row r="787">
          <cell r="C787">
            <v>299675</v>
          </cell>
          <cell r="D787">
            <v>17412</v>
          </cell>
          <cell r="E787" t="str">
            <v xml:space="preserve">MANITOL 20% 250ML SOL INJET      ISENTO PVC (FRASCO/BOLSA)                                                         </v>
          </cell>
          <cell r="F787" t="str">
            <v>FR/BLS 250ML</v>
          </cell>
          <cell r="G787">
            <v>251</v>
          </cell>
          <cell r="H787">
            <v>512.83333333333337</v>
          </cell>
          <cell r="I787">
            <v>483</v>
          </cell>
          <cell r="J787">
            <v>12</v>
          </cell>
          <cell r="K787">
            <v>7</v>
          </cell>
          <cell r="L787">
            <v>7</v>
          </cell>
        </row>
        <row r="788">
          <cell r="C788">
            <v>399922</v>
          </cell>
          <cell r="D788">
            <v>17412</v>
          </cell>
          <cell r="E788" t="str">
            <v xml:space="preserve">MANITOL+SORBITOL 0,54% + 2,7% 1000ML FRASCO SOL INJET  ISENTO DE PVC (FRASCO/BOLSA)                                         </v>
          </cell>
          <cell r="F788" t="str">
            <v>FR/BLS 1000ML</v>
          </cell>
          <cell r="G788">
            <v>187</v>
          </cell>
          <cell r="H788">
            <v>58.428571428571431</v>
          </cell>
          <cell r="I788">
            <v>65.666666666666671</v>
          </cell>
          <cell r="J788">
            <v>7</v>
          </cell>
          <cell r="K788">
            <v>20.350000000000001</v>
          </cell>
          <cell r="L788">
            <v>20.117535</v>
          </cell>
        </row>
        <row r="789">
          <cell r="C789" t="str">
            <v>-</v>
          </cell>
          <cell r="D789" t="str">
            <v>-</v>
          </cell>
          <cell r="E789" t="str">
            <v xml:space="preserve">MARAVIROQUE 150MG -CAPSULA                                                                </v>
          </cell>
          <cell r="F789" t="str">
            <v>CP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</row>
        <row r="790">
          <cell r="C790" t="str">
            <v>-</v>
          </cell>
          <cell r="D790" t="str">
            <v>-</v>
          </cell>
          <cell r="E790" t="str">
            <v xml:space="preserve">MEBENDAZOL 100MG                                                                          </v>
          </cell>
          <cell r="F790" t="str">
            <v>CP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4.7E-2</v>
          </cell>
          <cell r="L790">
            <v>0</v>
          </cell>
        </row>
        <row r="791">
          <cell r="C791">
            <v>267694</v>
          </cell>
          <cell r="D791">
            <v>9514</v>
          </cell>
          <cell r="E791" t="str">
            <v xml:space="preserve">MEBENDAZOL 20MG/ML 30ML SUSP ORAL                                                         </v>
          </cell>
          <cell r="F791" t="str">
            <v>FR 30ML</v>
          </cell>
          <cell r="G791">
            <v>5</v>
          </cell>
          <cell r="H791">
            <v>5.333333333333333</v>
          </cell>
          <cell r="I791">
            <v>2</v>
          </cell>
          <cell r="J791">
            <v>3</v>
          </cell>
          <cell r="K791">
            <v>1.6</v>
          </cell>
          <cell r="L791">
            <v>1.6</v>
          </cell>
        </row>
        <row r="792">
          <cell r="C792" t="str">
            <v>-</v>
          </cell>
          <cell r="D792" t="str">
            <v>-</v>
          </cell>
          <cell r="E792" t="str">
            <v xml:space="preserve">MEDROXIPROGESTERONA 50MG SOL INJET                                                        </v>
          </cell>
          <cell r="F792" t="str">
            <v>AMP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</row>
        <row r="793">
          <cell r="C793">
            <v>271654</v>
          </cell>
          <cell r="D793">
            <v>1787</v>
          </cell>
          <cell r="E793" t="str">
            <v xml:space="preserve">MEGESTROL ACETATO 160MG                                                                   </v>
          </cell>
          <cell r="F793" t="str">
            <v>CP</v>
          </cell>
          <cell r="G793">
            <v>60</v>
          </cell>
          <cell r="H793">
            <v>70</v>
          </cell>
          <cell r="I793">
            <v>70</v>
          </cell>
          <cell r="J793">
            <v>3</v>
          </cell>
          <cell r="K793">
            <v>5.24</v>
          </cell>
          <cell r="L793">
            <v>0</v>
          </cell>
        </row>
        <row r="794">
          <cell r="C794" t="str">
            <v>-</v>
          </cell>
          <cell r="D794" t="str">
            <v>-</v>
          </cell>
          <cell r="E794" t="str">
            <v xml:space="preserve">MEIO DE CONTRASTE NAO IONICO 20 ML                                                        </v>
          </cell>
          <cell r="F794" t="str">
            <v>FR 20ML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13.95</v>
          </cell>
          <cell r="L794">
            <v>0</v>
          </cell>
        </row>
        <row r="795">
          <cell r="C795" t="str">
            <v>-</v>
          </cell>
          <cell r="D795" t="str">
            <v>-</v>
          </cell>
          <cell r="E795" t="str">
            <v xml:space="preserve">MEIO DE CONTRASTE NAO IONICO 50 ML                                                        </v>
          </cell>
          <cell r="F795" t="str">
            <v>FR 50ML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23.9</v>
          </cell>
          <cell r="L795">
            <v>0</v>
          </cell>
        </row>
        <row r="796">
          <cell r="C796">
            <v>270440</v>
          </cell>
          <cell r="D796" t="str">
            <v>-</v>
          </cell>
          <cell r="E796" t="str">
            <v xml:space="preserve">MELFALANO 2MG                                                                             </v>
          </cell>
          <cell r="F796" t="str">
            <v>CP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4.75</v>
          </cell>
          <cell r="L796">
            <v>0</v>
          </cell>
        </row>
        <row r="797">
          <cell r="C797">
            <v>269888</v>
          </cell>
          <cell r="D797">
            <v>16486</v>
          </cell>
          <cell r="E797" t="str">
            <v xml:space="preserve">MEPIVACAINA 2% + EPINEFRINA 1,8ML TUBETE                                                  </v>
          </cell>
          <cell r="F797" t="str">
            <v>TUBETE 1,8ML</v>
          </cell>
          <cell r="G797">
            <v>32</v>
          </cell>
          <cell r="H797">
            <v>50</v>
          </cell>
          <cell r="I797">
            <v>16.666666666666668</v>
          </cell>
          <cell r="J797">
            <v>3</v>
          </cell>
          <cell r="K797">
            <v>3.08</v>
          </cell>
          <cell r="L797">
            <v>3.08</v>
          </cell>
        </row>
        <row r="798">
          <cell r="C798" t="str">
            <v>-</v>
          </cell>
          <cell r="D798" t="str">
            <v>-</v>
          </cell>
          <cell r="E798" t="str">
            <v xml:space="preserve">MEPIVACAINA 2% COM NOREPINEFRINA 1,8ML                                                    </v>
          </cell>
          <cell r="F798" t="str">
            <v>TUBETE 1,8ML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0.5</v>
          </cell>
          <cell r="L798">
            <v>0</v>
          </cell>
        </row>
        <row r="799">
          <cell r="C799">
            <v>357788</v>
          </cell>
          <cell r="D799">
            <v>16486</v>
          </cell>
          <cell r="E799" t="str">
            <v xml:space="preserve">MEPIVACAINA 3% SEM VASO 1,8ML                                                             </v>
          </cell>
          <cell r="F799" t="str">
            <v>TUBETE 1,8ML</v>
          </cell>
          <cell r="G799">
            <v>50</v>
          </cell>
          <cell r="H799">
            <v>50</v>
          </cell>
          <cell r="I799">
            <v>16.666666666666668</v>
          </cell>
          <cell r="J799">
            <v>3</v>
          </cell>
          <cell r="K799">
            <v>3</v>
          </cell>
          <cell r="L799">
            <v>3</v>
          </cell>
        </row>
        <row r="800">
          <cell r="C800" t="str">
            <v>-</v>
          </cell>
          <cell r="D800" t="str">
            <v>-</v>
          </cell>
          <cell r="E800" t="str">
            <v xml:space="preserve">MEPIVACAINA CLORIDRATO 20MG/ML ASSOCIADA C/EPINEFRINA 0,01MG/ML - TUBETE 1,80ML           </v>
          </cell>
          <cell r="F800" t="str">
            <v>TUBETE 1,8ML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0.98</v>
          </cell>
          <cell r="L800">
            <v>0</v>
          </cell>
        </row>
        <row r="801">
          <cell r="C801" t="str">
            <v>-</v>
          </cell>
          <cell r="D801" t="str">
            <v>-</v>
          </cell>
          <cell r="E801" t="str">
            <v xml:space="preserve">MERCAPTOETANO SULFONATO SODICO 400MG 4 ML                                                 </v>
          </cell>
          <cell r="F801" t="str">
            <v>AMP 4ML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4.71</v>
          </cell>
          <cell r="L801">
            <v>0</v>
          </cell>
        </row>
        <row r="802">
          <cell r="C802" t="str">
            <v>-</v>
          </cell>
          <cell r="D802" t="str">
            <v>-</v>
          </cell>
          <cell r="E802" t="str">
            <v xml:space="preserve">MERCAPTOPURINA 25 MG COMP                                                                 </v>
          </cell>
          <cell r="F802" t="str">
            <v>CP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3.08</v>
          </cell>
          <cell r="L802">
            <v>0</v>
          </cell>
        </row>
        <row r="803">
          <cell r="C803">
            <v>270423</v>
          </cell>
          <cell r="D803">
            <v>9601</v>
          </cell>
          <cell r="E803" t="str">
            <v xml:space="preserve">MERCAPTOPURINA-6 50MG                                                                     </v>
          </cell>
          <cell r="F803" t="str">
            <v>CP</v>
          </cell>
          <cell r="G803">
            <v>1000</v>
          </cell>
          <cell r="H803">
            <v>591.66666666666663</v>
          </cell>
          <cell r="I803">
            <v>633.33333333333337</v>
          </cell>
          <cell r="J803">
            <v>12</v>
          </cell>
          <cell r="K803">
            <v>4.5199999999999996</v>
          </cell>
          <cell r="L803">
            <v>4.5199999999999996</v>
          </cell>
        </row>
        <row r="804">
          <cell r="C804" t="str">
            <v>-</v>
          </cell>
          <cell r="D804" t="str">
            <v>-</v>
          </cell>
          <cell r="E804" t="str">
            <v xml:space="preserve">MEROPENEM 1G F/A                                                                          </v>
          </cell>
          <cell r="F804" t="str">
            <v>F/A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</row>
        <row r="805">
          <cell r="C805">
            <v>419942</v>
          </cell>
          <cell r="D805">
            <v>9604</v>
          </cell>
          <cell r="E805" t="str">
            <v>MEROPENEM 2G</v>
          </cell>
          <cell r="F805" t="str">
            <v>BOLSA 100ML</v>
          </cell>
          <cell r="G805">
            <v>600</v>
          </cell>
          <cell r="H805">
            <v>0</v>
          </cell>
          <cell r="I805">
            <v>0</v>
          </cell>
          <cell r="J805">
            <v>0</v>
          </cell>
          <cell r="K805">
            <v>98</v>
          </cell>
          <cell r="L805">
            <v>0</v>
          </cell>
        </row>
        <row r="806">
          <cell r="C806" t="str">
            <v>-</v>
          </cell>
          <cell r="D806" t="str">
            <v>-</v>
          </cell>
          <cell r="E806" t="str">
            <v xml:space="preserve">MEROPENEM SISTEMA ABERTO 500MG F/A INJET                                                  </v>
          </cell>
          <cell r="F806" t="str">
            <v>F/A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17.98</v>
          </cell>
          <cell r="L806">
            <v>0</v>
          </cell>
        </row>
        <row r="807">
          <cell r="C807">
            <v>288297</v>
          </cell>
          <cell r="D807">
            <v>9604</v>
          </cell>
          <cell r="E807" t="str">
            <v xml:space="preserve">MEROPENEM SISTEMA FECHADO 500MG INJET                                                     </v>
          </cell>
          <cell r="F807" t="str">
            <v>BOLSA 100ML</v>
          </cell>
          <cell r="G807">
            <v>2000</v>
          </cell>
          <cell r="H807">
            <v>1165.6666666666667</v>
          </cell>
          <cell r="I807">
            <v>985.66666666666663</v>
          </cell>
          <cell r="J807">
            <v>12</v>
          </cell>
          <cell r="K807">
            <v>9.6999999999999993</v>
          </cell>
          <cell r="L807">
            <v>0</v>
          </cell>
        </row>
        <row r="808">
          <cell r="C808" t="str">
            <v>-</v>
          </cell>
          <cell r="D808" t="str">
            <v>-</v>
          </cell>
          <cell r="E808" t="str">
            <v xml:space="preserve">MESALAZINA 400MG                                                                          </v>
          </cell>
          <cell r="F808" t="str">
            <v>CP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0.47</v>
          </cell>
          <cell r="L808">
            <v>0</v>
          </cell>
        </row>
        <row r="809">
          <cell r="C809" t="str">
            <v>-</v>
          </cell>
          <cell r="D809" t="str">
            <v>-</v>
          </cell>
          <cell r="E809" t="str">
            <v xml:space="preserve">MESILATO DE DOXAZOSINA 4MG                                                                </v>
          </cell>
          <cell r="F809" t="str">
            <v>CP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0.4</v>
          </cell>
          <cell r="L809">
            <v>0</v>
          </cell>
        </row>
        <row r="810">
          <cell r="C810">
            <v>273664</v>
          </cell>
          <cell r="D810">
            <v>9678</v>
          </cell>
          <cell r="E810" t="str">
            <v xml:space="preserve">MESNA (MERCAPTOETANO-2) 400MG                                                             </v>
          </cell>
          <cell r="F810" t="str">
            <v>AMP 4ML</v>
          </cell>
          <cell r="G810">
            <v>120</v>
          </cell>
          <cell r="H810">
            <v>75</v>
          </cell>
          <cell r="I810">
            <v>26.666666666666668</v>
          </cell>
          <cell r="J810">
            <v>6</v>
          </cell>
          <cell r="K810">
            <v>9.41</v>
          </cell>
          <cell r="L810">
            <v>9.41</v>
          </cell>
        </row>
        <row r="811">
          <cell r="C811">
            <v>273664</v>
          </cell>
          <cell r="D811" t="str">
            <v>-</v>
          </cell>
          <cell r="E811" t="str">
            <v xml:space="preserve">MESNA (MERCAPTOETANO-2)400MG                                                              </v>
          </cell>
          <cell r="F811" t="str">
            <v>CP</v>
          </cell>
          <cell r="G811">
            <v>0</v>
          </cell>
          <cell r="H811">
            <v>105</v>
          </cell>
          <cell r="I811">
            <v>0</v>
          </cell>
          <cell r="J811">
            <v>4</v>
          </cell>
          <cell r="K811">
            <v>8.89</v>
          </cell>
          <cell r="L811">
            <v>8.89</v>
          </cell>
        </row>
        <row r="812">
          <cell r="C812" t="str">
            <v>-</v>
          </cell>
          <cell r="D812" t="str">
            <v>-</v>
          </cell>
          <cell r="E812" t="str">
            <v xml:space="preserve">METADONA 10 MG                                                                            </v>
          </cell>
          <cell r="F812" t="str">
            <v>CP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0.75</v>
          </cell>
          <cell r="L812">
            <v>0</v>
          </cell>
        </row>
        <row r="813">
          <cell r="C813">
            <v>268092</v>
          </cell>
          <cell r="D813">
            <v>9682</v>
          </cell>
          <cell r="E813" t="str">
            <v xml:space="preserve">METADONA 5MG                                                                              </v>
          </cell>
          <cell r="F813" t="str">
            <v>CP</v>
          </cell>
          <cell r="G813">
            <v>1000</v>
          </cell>
          <cell r="H813">
            <v>500</v>
          </cell>
          <cell r="I813">
            <v>833.33333333333337</v>
          </cell>
          <cell r="J813">
            <v>12</v>
          </cell>
          <cell r="K813">
            <v>0.56999999999999995</v>
          </cell>
          <cell r="L813">
            <v>0.56999999999999995</v>
          </cell>
        </row>
        <row r="814">
          <cell r="C814">
            <v>268094</v>
          </cell>
          <cell r="D814">
            <v>9682</v>
          </cell>
          <cell r="E814" t="str">
            <v>METADONA 10MG/ML 1ML</v>
          </cell>
          <cell r="F814" t="str">
            <v>AMP</v>
          </cell>
          <cell r="G814">
            <v>0</v>
          </cell>
          <cell r="H814">
            <v>150</v>
          </cell>
          <cell r="I814">
            <v>0</v>
          </cell>
          <cell r="J814">
            <v>2</v>
          </cell>
          <cell r="K814">
            <v>6.99</v>
          </cell>
          <cell r="L814">
            <v>4.8766660000000002</v>
          </cell>
        </row>
        <row r="815">
          <cell r="C815">
            <v>267691</v>
          </cell>
          <cell r="D815">
            <v>5206</v>
          </cell>
          <cell r="E815" t="str">
            <v xml:space="preserve">METFORMINA 850MG                                                                          </v>
          </cell>
          <cell r="F815" t="str">
            <v>CP</v>
          </cell>
          <cell r="G815">
            <v>200</v>
          </cell>
          <cell r="H815">
            <v>0</v>
          </cell>
          <cell r="I815">
            <v>0</v>
          </cell>
          <cell r="J815">
            <v>0</v>
          </cell>
          <cell r="K815">
            <v>9.5000000000000001E-2</v>
          </cell>
          <cell r="L815">
            <v>0</v>
          </cell>
        </row>
        <row r="816">
          <cell r="C816">
            <v>273694</v>
          </cell>
          <cell r="D816">
            <v>9696</v>
          </cell>
          <cell r="E816" t="str">
            <v xml:space="preserve">METILCELULOSE 2% SERINGA SOL OFT INJ                                                      </v>
          </cell>
          <cell r="F816" t="str">
            <v xml:space="preserve">SERINGA </v>
          </cell>
          <cell r="G816">
            <v>60</v>
          </cell>
          <cell r="H816">
            <v>57.727272727272727</v>
          </cell>
          <cell r="I816">
            <v>63.333333333333336</v>
          </cell>
          <cell r="J816">
            <v>11</v>
          </cell>
          <cell r="K816">
            <v>18.7</v>
          </cell>
          <cell r="L816">
            <v>19.213999999999999</v>
          </cell>
        </row>
        <row r="817">
          <cell r="C817">
            <v>273690</v>
          </cell>
          <cell r="D817">
            <v>9696</v>
          </cell>
          <cell r="E817" t="str">
            <v xml:space="preserve">METILCELULOSE 2% SOL OFT 10ML FRASCO                                                      </v>
          </cell>
          <cell r="F817" t="str">
            <v>FR 10ML</v>
          </cell>
          <cell r="G817">
            <v>40</v>
          </cell>
          <cell r="H817">
            <v>20</v>
          </cell>
          <cell r="I817">
            <v>16.666666666666668</v>
          </cell>
          <cell r="J817">
            <v>5</v>
          </cell>
          <cell r="K817">
            <v>18</v>
          </cell>
          <cell r="L817">
            <v>0</v>
          </cell>
        </row>
        <row r="818">
          <cell r="C818">
            <v>358569</v>
          </cell>
          <cell r="D818">
            <v>9696</v>
          </cell>
          <cell r="E818" t="str">
            <v xml:space="preserve">METILCELULOSE 4% SOL OFT (SERINGA)                                                        </v>
          </cell>
          <cell r="F818" t="str">
            <v xml:space="preserve">SERINGA </v>
          </cell>
          <cell r="G818">
            <v>60</v>
          </cell>
          <cell r="H818">
            <v>44.18181818181818</v>
          </cell>
          <cell r="I818">
            <v>55.333333333333336</v>
          </cell>
          <cell r="J818">
            <v>11</v>
          </cell>
          <cell r="K818">
            <v>23.1</v>
          </cell>
          <cell r="L818">
            <v>23.1</v>
          </cell>
        </row>
        <row r="819">
          <cell r="C819">
            <v>273690</v>
          </cell>
          <cell r="D819" t="str">
            <v>-</v>
          </cell>
          <cell r="E819" t="str">
            <v xml:space="preserve">METILCELULOSE SOL OFT 2% 2ML                                                              </v>
          </cell>
          <cell r="F819" t="str">
            <v>FR 2ML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C820">
            <v>267689</v>
          </cell>
          <cell r="D820">
            <v>9697</v>
          </cell>
          <cell r="E820" t="str">
            <v xml:space="preserve">METILDOPA 250MG                                                                           </v>
          </cell>
          <cell r="F820" t="str">
            <v>CP</v>
          </cell>
          <cell r="G820">
            <v>40</v>
          </cell>
          <cell r="H820">
            <v>240</v>
          </cell>
          <cell r="I820">
            <v>80</v>
          </cell>
          <cell r="J820">
            <v>1</v>
          </cell>
          <cell r="K820">
            <v>0.41</v>
          </cell>
          <cell r="L820">
            <v>0.41</v>
          </cell>
        </row>
        <row r="821">
          <cell r="C821">
            <v>271600</v>
          </cell>
          <cell r="D821">
            <v>9699</v>
          </cell>
          <cell r="E821" t="str">
            <v xml:space="preserve">METILPREDNISOLONA 125MG FRASCO-AMPOLA                                                     </v>
          </cell>
          <cell r="F821" t="str">
            <v>F/A</v>
          </cell>
          <cell r="G821">
            <v>200</v>
          </cell>
          <cell r="H821">
            <v>275</v>
          </cell>
          <cell r="I821">
            <v>108.33333333333333</v>
          </cell>
          <cell r="J821">
            <v>2</v>
          </cell>
          <cell r="K821">
            <v>12</v>
          </cell>
          <cell r="L821">
            <v>12</v>
          </cell>
        </row>
        <row r="822">
          <cell r="C822">
            <v>299690</v>
          </cell>
          <cell r="D822" t="str">
            <v>-</v>
          </cell>
          <cell r="E822" t="str">
            <v xml:space="preserve">METILPREDNISOLONA 40MG/ML 1 ML                    </v>
          </cell>
          <cell r="F822" t="str">
            <v>F/A 1ML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11.05</v>
          </cell>
          <cell r="L822">
            <v>0</v>
          </cell>
        </row>
        <row r="823">
          <cell r="C823">
            <v>299690</v>
          </cell>
          <cell r="D823">
            <v>9699</v>
          </cell>
          <cell r="E823" t="str">
            <v xml:space="preserve">METILPREDNISOLONA 40MG/ML 2ML                                                             </v>
          </cell>
          <cell r="F823" t="str">
            <v>F/A 2ML</v>
          </cell>
          <cell r="G823">
            <v>24</v>
          </cell>
          <cell r="H823">
            <v>108.5</v>
          </cell>
          <cell r="I823">
            <v>0</v>
          </cell>
          <cell r="J823">
            <v>2</v>
          </cell>
          <cell r="K823">
            <v>18.86</v>
          </cell>
          <cell r="L823">
            <v>18.86</v>
          </cell>
        </row>
        <row r="824">
          <cell r="C824">
            <v>271599</v>
          </cell>
          <cell r="D824">
            <v>9699</v>
          </cell>
          <cell r="E824" t="str">
            <v xml:space="preserve">METILPREDNISOLONA 500MG INJET                                                             </v>
          </cell>
          <cell r="F824" t="str">
            <v>F/A</v>
          </cell>
          <cell r="G824">
            <v>400</v>
          </cell>
          <cell r="H824">
            <v>212.71428571428572</v>
          </cell>
          <cell r="I824">
            <v>133.33333333333334</v>
          </cell>
          <cell r="J824">
            <v>7</v>
          </cell>
          <cell r="K824">
            <v>20</v>
          </cell>
          <cell r="L824">
            <v>19.948205000000002</v>
          </cell>
        </row>
        <row r="825">
          <cell r="C825">
            <v>267312</v>
          </cell>
          <cell r="D825">
            <v>9702</v>
          </cell>
          <cell r="E825" t="str">
            <v xml:space="preserve">METOCLOPRAMIDA 10MG                                                                       </v>
          </cell>
          <cell r="F825" t="str">
            <v>CP</v>
          </cell>
          <cell r="G825">
            <v>3200</v>
          </cell>
          <cell r="H825">
            <v>1500</v>
          </cell>
          <cell r="I825">
            <v>1666.6666666666667</v>
          </cell>
          <cell r="J825">
            <v>9</v>
          </cell>
          <cell r="K825">
            <v>7.0000000000000007E-2</v>
          </cell>
          <cell r="L825">
            <v>7.0000000000000007E-2</v>
          </cell>
        </row>
        <row r="826">
          <cell r="C826">
            <v>267311</v>
          </cell>
          <cell r="D826">
            <v>9702</v>
          </cell>
          <cell r="E826" t="str">
            <v xml:space="preserve">METOCLOPRAMIDA 4MG/ML 10ML SOL ORAL                                                       </v>
          </cell>
          <cell r="F826" t="str">
            <v>FR 10ML</v>
          </cell>
          <cell r="G826">
            <v>30</v>
          </cell>
          <cell r="H826">
            <v>15</v>
          </cell>
          <cell r="I826">
            <v>3.3333333333333335</v>
          </cell>
          <cell r="J826">
            <v>2</v>
          </cell>
          <cell r="K826">
            <v>1.47</v>
          </cell>
          <cell r="L826">
            <v>0</v>
          </cell>
        </row>
        <row r="827">
          <cell r="C827">
            <v>267310</v>
          </cell>
          <cell r="D827">
            <v>9702</v>
          </cell>
          <cell r="E827" t="str">
            <v xml:space="preserve">METOCLOPRAMIDA 5MG/ML 2ML SOL INJET                                                       </v>
          </cell>
          <cell r="F827" t="str">
            <v>AMP 2ML</v>
          </cell>
          <cell r="G827">
            <v>300</v>
          </cell>
          <cell r="H827">
            <v>626.83333333333337</v>
          </cell>
          <cell r="I827">
            <v>400</v>
          </cell>
          <cell r="J827">
            <v>12</v>
          </cell>
          <cell r="K827">
            <v>0.6</v>
          </cell>
          <cell r="L827">
            <v>0.62857099999999999</v>
          </cell>
        </row>
        <row r="828">
          <cell r="C828">
            <v>345259</v>
          </cell>
          <cell r="D828">
            <v>9703</v>
          </cell>
          <cell r="E828" t="str">
            <v xml:space="preserve">METOPROLOL 1 MG/ML 5 ML SERINGA                                                           </v>
          </cell>
          <cell r="F828" t="str">
            <v>AMP 5ML</v>
          </cell>
          <cell r="G828">
            <v>20</v>
          </cell>
          <cell r="H828">
            <v>47.5</v>
          </cell>
          <cell r="I828">
            <v>0</v>
          </cell>
          <cell r="J828">
            <v>4</v>
          </cell>
          <cell r="K828">
            <v>12.1</v>
          </cell>
          <cell r="L828">
            <v>12.1</v>
          </cell>
        </row>
        <row r="829">
          <cell r="C829" t="str">
            <v>-</v>
          </cell>
          <cell r="D829" t="str">
            <v>-</v>
          </cell>
          <cell r="E829" t="str">
            <v xml:space="preserve">METOPROLOL 100MG                                                                          </v>
          </cell>
          <cell r="F829" t="str">
            <v>CP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0.15</v>
          </cell>
          <cell r="L829">
            <v>0</v>
          </cell>
        </row>
        <row r="830">
          <cell r="C830" t="str">
            <v>-</v>
          </cell>
          <cell r="D830" t="str">
            <v>-</v>
          </cell>
          <cell r="E830" t="str">
            <v xml:space="preserve">METOPROLOL 5MG/ML 1ML (SERINGA)                                                           </v>
          </cell>
          <cell r="F830" t="str">
            <v>AMP 1ML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18.75</v>
          </cell>
          <cell r="L830">
            <v>0</v>
          </cell>
        </row>
        <row r="831">
          <cell r="C831">
            <v>270436</v>
          </cell>
          <cell r="D831">
            <v>9705</v>
          </cell>
          <cell r="E831" t="str">
            <v xml:space="preserve">METOTREXATO 2,5MG                                                                         </v>
          </cell>
          <cell r="F831" t="str">
            <v>CP</v>
          </cell>
          <cell r="G831">
            <v>6400</v>
          </cell>
          <cell r="H831">
            <v>2236.3636363636365</v>
          </cell>
          <cell r="I831">
            <v>1952</v>
          </cell>
          <cell r="J831">
            <v>11</v>
          </cell>
          <cell r="K831">
            <v>0.78</v>
          </cell>
          <cell r="L831">
            <v>0.78</v>
          </cell>
        </row>
        <row r="832">
          <cell r="C832">
            <v>322081</v>
          </cell>
          <cell r="D832">
            <v>9705</v>
          </cell>
          <cell r="E832" t="str">
            <v xml:space="preserve">METOTREXATO 100MG/ML FR 5 ML                                                              </v>
          </cell>
          <cell r="F832" t="str">
            <v>F/A 5ML</v>
          </cell>
          <cell r="G832">
            <v>30</v>
          </cell>
          <cell r="H832">
            <v>20</v>
          </cell>
          <cell r="I832">
            <v>0</v>
          </cell>
          <cell r="J832">
            <v>1</v>
          </cell>
          <cell r="K832">
            <v>62.685000000000002</v>
          </cell>
          <cell r="L832">
            <v>0</v>
          </cell>
        </row>
        <row r="833">
          <cell r="C833">
            <v>322081</v>
          </cell>
          <cell r="D833" t="str">
            <v>-</v>
          </cell>
          <cell r="E833" t="str">
            <v xml:space="preserve">METOTREXATO 100MG/ML FR 10ML                                                         </v>
          </cell>
          <cell r="F833" t="str">
            <v>F/A 10ML</v>
          </cell>
          <cell r="G833">
            <v>0</v>
          </cell>
          <cell r="H833">
            <v>30.7</v>
          </cell>
          <cell r="I833">
            <v>35</v>
          </cell>
          <cell r="J833">
            <v>10</v>
          </cell>
          <cell r="K833">
            <v>500</v>
          </cell>
          <cell r="L833">
            <v>0</v>
          </cell>
        </row>
        <row r="834">
          <cell r="C834" t="str">
            <v>-</v>
          </cell>
          <cell r="D834" t="str">
            <v>-</v>
          </cell>
          <cell r="E834" t="str">
            <v xml:space="preserve">METOTREXATO 50MG/ML 10ML                                                                  </v>
          </cell>
          <cell r="F834" t="str">
            <v>F/A 10ML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16</v>
          </cell>
          <cell r="L834">
            <v>0</v>
          </cell>
        </row>
        <row r="835">
          <cell r="C835">
            <v>292249</v>
          </cell>
          <cell r="D835" t="str">
            <v>-</v>
          </cell>
          <cell r="E835" t="str">
            <v xml:space="preserve">METOTREXATO 25MG/ML - 20ML                                                                </v>
          </cell>
          <cell r="F835" t="str">
            <v>F/A 20ML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22</v>
          </cell>
          <cell r="L835">
            <v>0</v>
          </cell>
        </row>
        <row r="836">
          <cell r="C836">
            <v>322081</v>
          </cell>
          <cell r="D836" t="str">
            <v>-</v>
          </cell>
          <cell r="E836" t="str">
            <v xml:space="preserve">METOTREXATO 100MG/ML 50 ML       </v>
          </cell>
          <cell r="F836" t="str">
            <v>F/A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507.41</v>
          </cell>
          <cell r="L836">
            <v>0</v>
          </cell>
        </row>
        <row r="837">
          <cell r="C837">
            <v>292249</v>
          </cell>
          <cell r="D837">
            <v>9705</v>
          </cell>
          <cell r="E837" t="str">
            <v xml:space="preserve">METOTREXATO 25MG/ML 2ML                                                                   </v>
          </cell>
          <cell r="F837" t="str">
            <v>FR 2ML</v>
          </cell>
          <cell r="G837">
            <v>60</v>
          </cell>
          <cell r="H837">
            <v>30.5</v>
          </cell>
          <cell r="I837">
            <v>23.333333333333332</v>
          </cell>
          <cell r="J837">
            <v>10</v>
          </cell>
          <cell r="K837">
            <v>39.5</v>
          </cell>
          <cell r="L837">
            <v>35.523876999999999</v>
          </cell>
        </row>
        <row r="838">
          <cell r="C838">
            <v>271355</v>
          </cell>
          <cell r="D838">
            <v>9712</v>
          </cell>
          <cell r="E838" t="str">
            <v xml:space="preserve">METRONIDAZOL + NISTATINA CREME VAGINAL 100MG + 20.000UI/G   50G                           </v>
          </cell>
          <cell r="F838" t="str">
            <v xml:space="preserve">BISNAGA 50G </v>
          </cell>
          <cell r="G838">
            <v>25</v>
          </cell>
          <cell r="H838">
            <v>0</v>
          </cell>
          <cell r="I838">
            <v>0</v>
          </cell>
          <cell r="J838">
            <v>0</v>
          </cell>
          <cell r="K838">
            <v>9.2799999999999994</v>
          </cell>
          <cell r="L838">
            <v>0</v>
          </cell>
        </row>
        <row r="839">
          <cell r="C839">
            <v>345300</v>
          </cell>
          <cell r="D839">
            <v>9712</v>
          </cell>
          <cell r="E839" t="str">
            <v xml:space="preserve">METRONIDAZOL 100MG/G GELEIA VAGINAL BISNAGA 50 G                                          </v>
          </cell>
          <cell r="F839" t="str">
            <v xml:space="preserve">BISNAGA 50G </v>
          </cell>
          <cell r="G839">
            <v>25</v>
          </cell>
          <cell r="H839">
            <v>0</v>
          </cell>
          <cell r="I839">
            <v>0</v>
          </cell>
          <cell r="J839">
            <v>0</v>
          </cell>
          <cell r="K839">
            <v>9.6999999999999993</v>
          </cell>
          <cell r="L839">
            <v>0</v>
          </cell>
        </row>
        <row r="840">
          <cell r="C840">
            <v>267717</v>
          </cell>
          <cell r="D840">
            <v>9712</v>
          </cell>
          <cell r="E840" t="str">
            <v xml:space="preserve">METRONIDAZOL 250MG                                                                        </v>
          </cell>
          <cell r="F840" t="str">
            <v>CP</v>
          </cell>
          <cell r="G840">
            <v>1080</v>
          </cell>
          <cell r="H840">
            <v>1390</v>
          </cell>
          <cell r="I840">
            <v>1633.3333333333333</v>
          </cell>
          <cell r="J840">
            <v>10</v>
          </cell>
          <cell r="K840">
            <v>0.21</v>
          </cell>
          <cell r="L840">
            <v>0.20714199999999999</v>
          </cell>
        </row>
        <row r="841">
          <cell r="C841">
            <v>266863</v>
          </cell>
          <cell r="D841" t="str">
            <v>-</v>
          </cell>
          <cell r="E841" t="str">
            <v xml:space="preserve">METRONIDAZOL 40 MG/ML SUSP 100 ML                                                         </v>
          </cell>
          <cell r="F841" t="str">
            <v>FR 100ML</v>
          </cell>
          <cell r="G841">
            <v>0</v>
          </cell>
          <cell r="H841">
            <v>10</v>
          </cell>
          <cell r="I841">
            <v>0</v>
          </cell>
          <cell r="J841">
            <v>1</v>
          </cell>
          <cell r="K841">
            <v>7.92</v>
          </cell>
          <cell r="L841">
            <v>0</v>
          </cell>
        </row>
        <row r="842">
          <cell r="C842">
            <v>266863</v>
          </cell>
          <cell r="D842">
            <v>9712</v>
          </cell>
          <cell r="E842" t="str">
            <v xml:space="preserve">METRONIDAZOL 40MG/ML SUSP ORAL 80ML                                                </v>
          </cell>
          <cell r="F842" t="str">
            <v>FR 80ML</v>
          </cell>
          <cell r="G842">
            <v>15</v>
          </cell>
          <cell r="H842">
            <v>0</v>
          </cell>
          <cell r="I842">
            <v>0</v>
          </cell>
          <cell r="J842">
            <v>0</v>
          </cell>
          <cell r="K842">
            <v>6.6</v>
          </cell>
          <cell r="L842">
            <v>0</v>
          </cell>
        </row>
        <row r="843">
          <cell r="C843">
            <v>268498</v>
          </cell>
          <cell r="D843">
            <v>9712</v>
          </cell>
          <cell r="E843" t="str">
            <v xml:space="preserve">METRONIDAZOL 500MG 100ML SOL INJET                                                        </v>
          </cell>
          <cell r="F843" t="str">
            <v>BOLSA 100ML</v>
          </cell>
          <cell r="G843">
            <v>320</v>
          </cell>
          <cell r="H843">
            <v>250.83333333333334</v>
          </cell>
          <cell r="I843">
            <v>263.33333333333331</v>
          </cell>
          <cell r="J843">
            <v>12</v>
          </cell>
          <cell r="K843">
            <v>3.65</v>
          </cell>
          <cell r="L843">
            <v>3.65</v>
          </cell>
        </row>
        <row r="844">
          <cell r="C844">
            <v>266863</v>
          </cell>
          <cell r="D844" t="str">
            <v>-</v>
          </cell>
          <cell r="E844" t="str">
            <v xml:space="preserve">METRONIDAZOL SUSP ORAL 40MG/ML                                                            </v>
          </cell>
          <cell r="F844" t="str">
            <v>FR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12.45</v>
          </cell>
          <cell r="L844">
            <v>0</v>
          </cell>
        </row>
        <row r="845">
          <cell r="C845" t="str">
            <v>-</v>
          </cell>
          <cell r="D845" t="str">
            <v>-</v>
          </cell>
          <cell r="E845" t="str">
            <v xml:space="preserve">METROPOLOL 100MG COMPRIMIDO                                                               </v>
          </cell>
          <cell r="F845" t="str">
            <v>CP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</row>
        <row r="846">
          <cell r="C846" t="str">
            <v>-</v>
          </cell>
          <cell r="D846" t="str">
            <v>-</v>
          </cell>
          <cell r="E846" t="str">
            <v xml:space="preserve">MICAFUNGINA SODICA 100MG PO LIOFILIZADO F/A                                               </v>
          </cell>
          <cell r="F846" t="str">
            <v>F/A</v>
          </cell>
          <cell r="G846">
            <v>0</v>
          </cell>
          <cell r="H846">
            <v>17.5</v>
          </cell>
          <cell r="I846">
            <v>0</v>
          </cell>
          <cell r="J846">
            <v>2</v>
          </cell>
          <cell r="K846">
            <v>351</v>
          </cell>
          <cell r="L846">
            <v>0</v>
          </cell>
        </row>
        <row r="847">
          <cell r="C847">
            <v>396567</v>
          </cell>
          <cell r="D847">
            <v>5165</v>
          </cell>
          <cell r="E847" t="str">
            <v xml:space="preserve">MICAFUNGINA SODICA 50MG PO LIOFILIZADO F/A                                                </v>
          </cell>
          <cell r="F847" t="str">
            <v>F/A</v>
          </cell>
          <cell r="G847">
            <v>50</v>
          </cell>
          <cell r="H847">
            <v>27.857142857142858</v>
          </cell>
          <cell r="I847">
            <v>11.666666666666666</v>
          </cell>
          <cell r="J847">
            <v>7</v>
          </cell>
          <cell r="K847">
            <v>187.3</v>
          </cell>
          <cell r="L847">
            <v>0</v>
          </cell>
        </row>
        <row r="848">
          <cell r="C848" t="str">
            <v>-</v>
          </cell>
          <cell r="D848" t="str">
            <v>-</v>
          </cell>
          <cell r="E848" t="str">
            <v>MICOFENOLATO 360MG</v>
          </cell>
          <cell r="F848" t="str">
            <v>CP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</row>
        <row r="849">
          <cell r="C849">
            <v>268286</v>
          </cell>
          <cell r="D849">
            <v>9717</v>
          </cell>
          <cell r="E849" t="str">
            <v xml:space="preserve">MICONAZOL CREME 2% 28G                                                                    </v>
          </cell>
          <cell r="F849" t="str">
            <v>BISNAGA 28G</v>
          </cell>
          <cell r="G849">
            <v>60</v>
          </cell>
          <cell r="H849">
            <v>27</v>
          </cell>
          <cell r="I849">
            <v>26.666666666666668</v>
          </cell>
          <cell r="J849">
            <v>10</v>
          </cell>
          <cell r="K849">
            <v>3</v>
          </cell>
          <cell r="L849">
            <v>3.1636359999999999</v>
          </cell>
        </row>
        <row r="850">
          <cell r="C850">
            <v>268162</v>
          </cell>
          <cell r="D850">
            <v>9717</v>
          </cell>
          <cell r="E850" t="str">
            <v xml:space="preserve">MICONAZOL CREME VAGINAL C/ APLICADOR 20MG/G 80G                                           </v>
          </cell>
          <cell r="F850" t="str">
            <v xml:space="preserve">BISNAGA 80G </v>
          </cell>
          <cell r="G850">
            <v>22</v>
          </cell>
          <cell r="H850">
            <v>15</v>
          </cell>
          <cell r="I850">
            <v>10</v>
          </cell>
          <cell r="J850">
            <v>5</v>
          </cell>
          <cell r="K850">
            <v>6.9</v>
          </cell>
          <cell r="L850">
            <v>6.9</v>
          </cell>
        </row>
        <row r="851">
          <cell r="C851">
            <v>272817</v>
          </cell>
          <cell r="D851">
            <v>9762</v>
          </cell>
          <cell r="E851" t="str">
            <v xml:space="preserve">MIDAZOLAN 15MG                                                                            </v>
          </cell>
          <cell r="F851" t="str">
            <v>CP</v>
          </cell>
          <cell r="G851">
            <v>30</v>
          </cell>
          <cell r="H851">
            <v>145</v>
          </cell>
          <cell r="I851">
            <v>30</v>
          </cell>
          <cell r="J851">
            <v>2</v>
          </cell>
          <cell r="K851">
            <v>2.0499999999999998</v>
          </cell>
          <cell r="L851">
            <v>0</v>
          </cell>
        </row>
        <row r="852">
          <cell r="C852" t="str">
            <v>-</v>
          </cell>
          <cell r="D852" t="str">
            <v>-</v>
          </cell>
          <cell r="E852" t="str">
            <v xml:space="preserve">MIDAZOLAN 1MG/ML AMP 5ML AMPOLA                                                           </v>
          </cell>
          <cell r="F852" t="str">
            <v>AMP 5ML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  <cell r="L852">
            <v>0</v>
          </cell>
        </row>
        <row r="853">
          <cell r="C853">
            <v>268481</v>
          </cell>
          <cell r="D853">
            <v>9762</v>
          </cell>
          <cell r="E853" t="str">
            <v xml:space="preserve">MIDAZOLAN 5MG/ML 10ML                                                                     </v>
          </cell>
          <cell r="F853" t="str">
            <v>AMP 10ML</v>
          </cell>
          <cell r="G853">
            <v>2000</v>
          </cell>
          <cell r="H853">
            <v>1439.1666666666667</v>
          </cell>
          <cell r="I853">
            <v>1000</v>
          </cell>
          <cell r="J853">
            <v>12</v>
          </cell>
          <cell r="K853">
            <v>2.83</v>
          </cell>
          <cell r="L853">
            <v>3.206324</v>
          </cell>
        </row>
        <row r="854">
          <cell r="C854">
            <v>268481</v>
          </cell>
          <cell r="D854">
            <v>9762</v>
          </cell>
          <cell r="E854" t="str">
            <v xml:space="preserve">MIDAZOLAN 5MG/ML 3ML                                                                      </v>
          </cell>
          <cell r="F854" t="str">
            <v>AMP 3ML</v>
          </cell>
          <cell r="G854">
            <v>400</v>
          </cell>
          <cell r="H854">
            <v>533.33333333333337</v>
          </cell>
          <cell r="I854">
            <v>33.333333333333336</v>
          </cell>
          <cell r="J854">
            <v>6</v>
          </cell>
          <cell r="K854">
            <v>2.1</v>
          </cell>
          <cell r="L854">
            <v>2.1</v>
          </cell>
        </row>
        <row r="855">
          <cell r="C855">
            <v>271556</v>
          </cell>
          <cell r="D855">
            <v>9762</v>
          </cell>
          <cell r="E855" t="str">
            <v xml:space="preserve">MIDAZOLAN SOLUCAO ORAL 2MG/ML                                                             </v>
          </cell>
          <cell r="F855" t="str">
            <v>FR 10ML</v>
          </cell>
          <cell r="G855">
            <v>10</v>
          </cell>
          <cell r="H855">
            <v>24</v>
          </cell>
          <cell r="I855">
            <v>0</v>
          </cell>
          <cell r="J855">
            <v>8</v>
          </cell>
          <cell r="K855">
            <v>21.58</v>
          </cell>
          <cell r="L855">
            <v>0</v>
          </cell>
        </row>
        <row r="856">
          <cell r="C856">
            <v>273474</v>
          </cell>
          <cell r="D856">
            <v>9765</v>
          </cell>
          <cell r="E856" t="str">
            <v xml:space="preserve">MILRINONA LACTATO 1 MG/ML 10ML AMPOLA                                                     </v>
          </cell>
          <cell r="F856" t="str">
            <v>FR 10ML</v>
          </cell>
          <cell r="G856">
            <v>40</v>
          </cell>
          <cell r="H856">
            <v>36.333333333333336</v>
          </cell>
          <cell r="I856">
            <v>20</v>
          </cell>
          <cell r="J856">
            <v>6</v>
          </cell>
          <cell r="K856">
            <v>50</v>
          </cell>
          <cell r="L856">
            <v>50</v>
          </cell>
        </row>
        <row r="857">
          <cell r="C857" t="str">
            <v>-</v>
          </cell>
          <cell r="D857" t="str">
            <v>-</v>
          </cell>
          <cell r="E857" t="str">
            <v xml:space="preserve">MILRINONA LACTATO 1 MG/ML 20ML F/A                                                        </v>
          </cell>
          <cell r="F857" t="str">
            <v>FR 20ML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102.36</v>
          </cell>
          <cell r="L857">
            <v>0</v>
          </cell>
        </row>
        <row r="858">
          <cell r="C858" t="str">
            <v>-</v>
          </cell>
          <cell r="D858" t="str">
            <v>-</v>
          </cell>
          <cell r="E858" t="str">
            <v xml:space="preserve">MISOPROSTOL 200MCG                                                                        </v>
          </cell>
          <cell r="F858" t="str">
            <v>CP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23.71</v>
          </cell>
          <cell r="L858">
            <v>23.71</v>
          </cell>
        </row>
        <row r="859">
          <cell r="C859">
            <v>427991</v>
          </cell>
          <cell r="D859" t="str">
            <v>-</v>
          </cell>
          <cell r="E859" t="str">
            <v>MITOMICINA 0,02% 1ML SOLUÇÃO OFTÁLMICA</v>
          </cell>
          <cell r="F859" t="str">
            <v>FR 1ML</v>
          </cell>
          <cell r="G859">
            <v>0</v>
          </cell>
          <cell r="H859">
            <v>3</v>
          </cell>
          <cell r="I859">
            <v>0</v>
          </cell>
          <cell r="J859">
            <v>1</v>
          </cell>
          <cell r="K859">
            <v>0</v>
          </cell>
          <cell r="L859">
            <v>0</v>
          </cell>
        </row>
        <row r="860">
          <cell r="C860">
            <v>438294</v>
          </cell>
          <cell r="D860">
            <v>9802</v>
          </cell>
          <cell r="E860" t="str">
            <v xml:space="preserve">MITOMICINA 0,04% SOLUCAO OFTALMICA                </v>
          </cell>
          <cell r="F860" t="str">
            <v>F/A</v>
          </cell>
          <cell r="G860">
            <v>8</v>
          </cell>
          <cell r="H860">
            <v>11.4</v>
          </cell>
          <cell r="I860">
            <v>6.666666666666667</v>
          </cell>
          <cell r="J860">
            <v>5</v>
          </cell>
          <cell r="K860">
            <v>170.52</v>
          </cell>
          <cell r="L860">
            <v>0</v>
          </cell>
        </row>
        <row r="861">
          <cell r="C861" t="str">
            <v>-</v>
          </cell>
          <cell r="D861" t="str">
            <v>-</v>
          </cell>
          <cell r="E861" t="str">
            <v xml:space="preserve">MITOMICINA C 5MG                                                                          </v>
          </cell>
          <cell r="F861" t="str">
            <v>F/A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371.17</v>
          </cell>
          <cell r="L861">
            <v>0</v>
          </cell>
        </row>
        <row r="862">
          <cell r="C862" t="str">
            <v>-</v>
          </cell>
          <cell r="D862" t="str">
            <v>-</v>
          </cell>
          <cell r="E862" t="str">
            <v xml:space="preserve">MITOTANO 500 MG                                                                           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</row>
        <row r="863">
          <cell r="C863">
            <v>305293</v>
          </cell>
          <cell r="D863">
            <v>5212</v>
          </cell>
          <cell r="E863" t="str">
            <v xml:space="preserve">MITOXANTRONA 2MG/ML 10ML                                                                  </v>
          </cell>
          <cell r="F863" t="str">
            <v>FR 10ML</v>
          </cell>
          <cell r="G863">
            <v>4</v>
          </cell>
          <cell r="H863">
            <v>2.6666666666666665</v>
          </cell>
          <cell r="I863">
            <v>1.6666666666666667</v>
          </cell>
          <cell r="J863">
            <v>3</v>
          </cell>
          <cell r="K863">
            <v>314</v>
          </cell>
          <cell r="L863">
            <v>314</v>
          </cell>
        </row>
        <row r="864">
          <cell r="C864">
            <v>282580</v>
          </cell>
          <cell r="D864">
            <v>10163</v>
          </cell>
          <cell r="E864" t="str">
            <v xml:space="preserve">MONOETANOLAMINA OLEATO 5% 2ML                                                             </v>
          </cell>
          <cell r="F864" t="str">
            <v>AMP 2ML</v>
          </cell>
          <cell r="G864">
            <v>10</v>
          </cell>
          <cell r="H864">
            <v>0</v>
          </cell>
          <cell r="I864">
            <v>0</v>
          </cell>
          <cell r="J864">
            <v>0</v>
          </cell>
          <cell r="K864">
            <v>6.19</v>
          </cell>
          <cell r="L864">
            <v>0</v>
          </cell>
        </row>
        <row r="865">
          <cell r="C865" t="str">
            <v>-</v>
          </cell>
          <cell r="D865" t="str">
            <v>-</v>
          </cell>
          <cell r="E865" t="str">
            <v xml:space="preserve">MONOETANOLAMINA OLEATO 5% 2ML                                                             </v>
          </cell>
          <cell r="F865" t="str">
            <v>AMP 2ML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2.9</v>
          </cell>
          <cell r="L865">
            <v>0</v>
          </cell>
        </row>
        <row r="866">
          <cell r="C866" t="str">
            <v>-</v>
          </cell>
          <cell r="D866" t="str">
            <v>-</v>
          </cell>
          <cell r="E866" t="str">
            <v xml:space="preserve">MORFINA 1 MG/ML - 1 ML                                                                    </v>
          </cell>
          <cell r="F866" t="str">
            <v>AMP 1ML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</row>
        <row r="867">
          <cell r="C867" t="str">
            <v>-</v>
          </cell>
          <cell r="D867" t="str">
            <v>-</v>
          </cell>
          <cell r="E867" t="str">
            <v xml:space="preserve">MORFINA CLORIDRATO 0,2 MG/ML                                                              </v>
          </cell>
          <cell r="F867" t="str">
            <v>AMP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0.7</v>
          </cell>
          <cell r="L867">
            <v>0</v>
          </cell>
        </row>
        <row r="868">
          <cell r="C868">
            <v>271392</v>
          </cell>
          <cell r="D868">
            <v>9907</v>
          </cell>
          <cell r="E868" t="str">
            <v xml:space="preserve">MORFINA SULFATO 10MG                                                                      </v>
          </cell>
          <cell r="F868" t="str">
            <v>CP</v>
          </cell>
          <cell r="G868">
            <v>6400</v>
          </cell>
          <cell r="H868">
            <v>3554.1666666666665</v>
          </cell>
          <cell r="I868">
            <v>3550</v>
          </cell>
          <cell r="J868">
            <v>12</v>
          </cell>
          <cell r="K868">
            <v>0.52</v>
          </cell>
          <cell r="L868">
            <v>0.52</v>
          </cell>
        </row>
        <row r="869">
          <cell r="C869">
            <v>304871</v>
          </cell>
          <cell r="D869">
            <v>9907</v>
          </cell>
          <cell r="E869" t="str">
            <v xml:space="preserve">MORFINA SULFATO 10MG/ML 1ML                                                               </v>
          </cell>
          <cell r="F869" t="str">
            <v>AMP 1ML</v>
          </cell>
          <cell r="G869">
            <v>2000</v>
          </cell>
          <cell r="H869">
            <v>748.33333333333337</v>
          </cell>
          <cell r="I869">
            <v>1066.6666666666667</v>
          </cell>
          <cell r="J869">
            <v>12</v>
          </cell>
          <cell r="K869">
            <v>1.79</v>
          </cell>
          <cell r="L869">
            <v>0</v>
          </cell>
        </row>
        <row r="870">
          <cell r="C870" t="str">
            <v>-</v>
          </cell>
          <cell r="D870" t="str">
            <v>-</v>
          </cell>
          <cell r="E870" t="str">
            <v xml:space="preserve">MORFINA SULFATO 1MG/ML AMP. 2ML                                                           </v>
          </cell>
          <cell r="F870" t="str">
            <v>AMP 2ML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</row>
        <row r="871">
          <cell r="C871">
            <v>271391</v>
          </cell>
          <cell r="D871">
            <v>9907</v>
          </cell>
          <cell r="E871" t="str">
            <v xml:space="preserve">MORFINA SULFATO 30MG                                                                      </v>
          </cell>
          <cell r="F871" t="str">
            <v>CP</v>
          </cell>
          <cell r="G871">
            <v>6100</v>
          </cell>
          <cell r="H871">
            <v>1070</v>
          </cell>
          <cell r="I871">
            <v>833.33333333333337</v>
          </cell>
          <cell r="J871">
            <v>5</v>
          </cell>
          <cell r="K871">
            <v>1.4</v>
          </cell>
          <cell r="L871">
            <v>1.4</v>
          </cell>
        </row>
        <row r="872">
          <cell r="C872">
            <v>292263</v>
          </cell>
          <cell r="D872">
            <v>9907</v>
          </cell>
          <cell r="E872" t="str">
            <v xml:space="preserve">MORFINA SULFATO 30MG LC                                                                   </v>
          </cell>
          <cell r="F872" t="str">
            <v>CP</v>
          </cell>
          <cell r="G872">
            <v>840</v>
          </cell>
          <cell r="H872">
            <v>214.28571428571428</v>
          </cell>
          <cell r="I872">
            <v>40</v>
          </cell>
          <cell r="J872">
            <v>7</v>
          </cell>
          <cell r="K872">
            <v>1.8</v>
          </cell>
          <cell r="L872">
            <v>1.8</v>
          </cell>
        </row>
        <row r="873">
          <cell r="C873" t="str">
            <v>-</v>
          </cell>
          <cell r="D873" t="str">
            <v>-</v>
          </cell>
          <cell r="E873" t="str">
            <v xml:space="preserve">MORFINA SULFATO LIB PROG 30MG                                                             </v>
          </cell>
          <cell r="F873" t="str">
            <v>CP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1.04</v>
          </cell>
          <cell r="L873">
            <v>0</v>
          </cell>
        </row>
        <row r="874">
          <cell r="C874">
            <v>304872</v>
          </cell>
          <cell r="D874">
            <v>9907</v>
          </cell>
          <cell r="E874" t="str">
            <v xml:space="preserve">MORFINA SULFATO S/CONSERVANTE 0,2MG/ML 1ML                                                </v>
          </cell>
          <cell r="F874" t="str">
            <v>AMP 1ML</v>
          </cell>
          <cell r="G874">
            <v>100</v>
          </cell>
          <cell r="H874">
            <v>141.66666666666666</v>
          </cell>
          <cell r="I874">
            <v>116.66666666666667</v>
          </cell>
          <cell r="J874">
            <v>6</v>
          </cell>
          <cell r="K874">
            <v>5.1340000000000003</v>
          </cell>
          <cell r="L874">
            <v>0</v>
          </cell>
        </row>
        <row r="875">
          <cell r="C875">
            <v>304870</v>
          </cell>
          <cell r="D875">
            <v>9907</v>
          </cell>
          <cell r="E875" t="str">
            <v xml:space="preserve">MORFINA SULFATO S/CONSERVANTE 1MG/ML 2ML SOL INJET                                        </v>
          </cell>
          <cell r="F875" t="str">
            <v>AMP 2ML</v>
          </cell>
          <cell r="G875">
            <v>400</v>
          </cell>
          <cell r="H875">
            <v>299</v>
          </cell>
          <cell r="I875">
            <v>496.66666666666669</v>
          </cell>
          <cell r="J875">
            <v>10</v>
          </cell>
          <cell r="K875">
            <v>5.21</v>
          </cell>
          <cell r="L875">
            <v>5.3433330000000003</v>
          </cell>
        </row>
        <row r="876">
          <cell r="C876">
            <v>273450</v>
          </cell>
          <cell r="D876">
            <v>15654</v>
          </cell>
          <cell r="E876" t="str">
            <v xml:space="preserve">MOXIFLOXACINO 400 MG                                                                      </v>
          </cell>
          <cell r="F876" t="str">
            <v>CP</v>
          </cell>
          <cell r="G876">
            <v>210</v>
          </cell>
          <cell r="H876">
            <v>58.8</v>
          </cell>
          <cell r="I876">
            <v>18.666666666666668</v>
          </cell>
          <cell r="J876">
            <v>5</v>
          </cell>
          <cell r="K876">
            <v>6</v>
          </cell>
          <cell r="L876">
            <v>0</v>
          </cell>
        </row>
        <row r="877">
          <cell r="C877">
            <v>305325</v>
          </cell>
          <cell r="D877">
            <v>15654</v>
          </cell>
          <cell r="E877" t="str">
            <v xml:space="preserve">MOXIFLOXACINO 400 MG/250 ML                                                               </v>
          </cell>
          <cell r="F877" t="str">
            <v>BOLSA 250ML</v>
          </cell>
          <cell r="G877">
            <v>40</v>
          </cell>
          <cell r="H877">
            <v>34</v>
          </cell>
          <cell r="I877">
            <v>20</v>
          </cell>
          <cell r="J877">
            <v>10</v>
          </cell>
          <cell r="K877">
            <v>13.2</v>
          </cell>
          <cell r="L877">
            <v>13.2</v>
          </cell>
        </row>
        <row r="878">
          <cell r="C878">
            <v>288300</v>
          </cell>
          <cell r="D878">
            <v>15654</v>
          </cell>
          <cell r="E878" t="str">
            <v>MOXIFLOXACINO 5MG/ML 5ML SOL OFTALMICA</v>
          </cell>
          <cell r="F878" t="str">
            <v>FR</v>
          </cell>
          <cell r="G878">
            <v>0</v>
          </cell>
          <cell r="H878">
            <v>48.75</v>
          </cell>
          <cell r="I878">
            <v>61.333333333333336</v>
          </cell>
          <cell r="J878">
            <v>8</v>
          </cell>
          <cell r="K878">
            <v>39.630000000000003</v>
          </cell>
          <cell r="L878">
            <v>39.630000000000003</v>
          </cell>
        </row>
        <row r="879">
          <cell r="C879" t="str">
            <v>-</v>
          </cell>
          <cell r="D879" t="str">
            <v>-</v>
          </cell>
          <cell r="E879" t="str">
            <v xml:space="preserve">MULTIVITAMINAS ASSOCIADAS A SAIS MINERAIS E AMINOACIDOS XAROPE 240 ML                     </v>
          </cell>
          <cell r="F879" t="str">
            <v>FR 240ML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4.9000000000000004</v>
          </cell>
          <cell r="L879">
            <v>0</v>
          </cell>
        </row>
        <row r="880">
          <cell r="C880">
            <v>273455</v>
          </cell>
          <cell r="D880">
            <v>10023</v>
          </cell>
          <cell r="E880" t="str">
            <v xml:space="preserve">MUPIROCINA CREME 2% 15G                                                                   </v>
          </cell>
          <cell r="F880" t="str">
            <v>BISNAGA 15G</v>
          </cell>
          <cell r="G880">
            <v>40</v>
          </cell>
          <cell r="H880">
            <v>22.777777777777779</v>
          </cell>
          <cell r="I880">
            <v>21.666666666666668</v>
          </cell>
          <cell r="J880">
            <v>9</v>
          </cell>
          <cell r="K880">
            <v>19</v>
          </cell>
          <cell r="L880">
            <v>19</v>
          </cell>
        </row>
        <row r="881">
          <cell r="C881">
            <v>274806</v>
          </cell>
          <cell r="D881">
            <v>1824</v>
          </cell>
          <cell r="E881" t="str">
            <v xml:space="preserve">N-ACETILCISTEINA 600MG                                                                    </v>
          </cell>
          <cell r="F881" t="str">
            <v>ENV</v>
          </cell>
          <cell r="G881">
            <v>400</v>
          </cell>
          <cell r="H881">
            <v>131.45454545454547</v>
          </cell>
          <cell r="I881">
            <v>96.666666666666671</v>
          </cell>
          <cell r="J881">
            <v>11</v>
          </cell>
          <cell r="K881">
            <v>0.74</v>
          </cell>
          <cell r="L881">
            <v>0.74</v>
          </cell>
        </row>
        <row r="882">
          <cell r="C882">
            <v>268501</v>
          </cell>
          <cell r="D882">
            <v>5216</v>
          </cell>
          <cell r="E882" t="str">
            <v xml:space="preserve">NALBUFINA 10MG                                                                            </v>
          </cell>
          <cell r="F882" t="str">
            <v>AMP 1ML</v>
          </cell>
          <cell r="G882">
            <v>100</v>
          </cell>
          <cell r="H882">
            <v>132.11111111111111</v>
          </cell>
          <cell r="I882">
            <v>141.66666666666666</v>
          </cell>
          <cell r="J882">
            <v>9</v>
          </cell>
          <cell r="K882">
            <v>10.3</v>
          </cell>
          <cell r="L882">
            <v>0</v>
          </cell>
        </row>
        <row r="883">
          <cell r="C883">
            <v>272326</v>
          </cell>
          <cell r="D883">
            <v>5218</v>
          </cell>
          <cell r="E883" t="str">
            <v xml:space="preserve">NALOXONA CLORIDRATO 0,4MG/ML 1ML                                                          </v>
          </cell>
          <cell r="F883" t="str">
            <v>AMP 1ML</v>
          </cell>
          <cell r="G883">
            <v>50</v>
          </cell>
          <cell r="H883">
            <v>48.75</v>
          </cell>
          <cell r="I883">
            <v>16.666666666666668</v>
          </cell>
          <cell r="J883">
            <v>4</v>
          </cell>
          <cell r="K883">
            <v>5.8</v>
          </cell>
          <cell r="L883">
            <v>5.3848640000000003</v>
          </cell>
        </row>
        <row r="884">
          <cell r="C884">
            <v>273167</v>
          </cell>
          <cell r="D884">
            <v>10073</v>
          </cell>
          <cell r="E884" t="str">
            <v xml:space="preserve">NEOMICINA + BACITRACINA SULFATO POM 5MG + 250UI/G 10G                                     </v>
          </cell>
          <cell r="F884" t="str">
            <v>BISNAGA 10G</v>
          </cell>
          <cell r="G884">
            <v>420</v>
          </cell>
          <cell r="H884">
            <v>200</v>
          </cell>
          <cell r="I884">
            <v>0</v>
          </cell>
          <cell r="J884">
            <v>1</v>
          </cell>
          <cell r="K884">
            <v>2.1631999999999998</v>
          </cell>
          <cell r="L884">
            <v>0</v>
          </cell>
        </row>
        <row r="885">
          <cell r="C885">
            <v>273167</v>
          </cell>
          <cell r="D885" t="str">
            <v>-</v>
          </cell>
          <cell r="E885" t="str">
            <v xml:space="preserve">NEOMICINA+BACITRINA 5 MG+ 250 UI/G POMADA 15G                                             </v>
          </cell>
          <cell r="F885" t="str">
            <v>BISNAGA 15G</v>
          </cell>
          <cell r="G885">
            <v>0</v>
          </cell>
          <cell r="H885">
            <v>267</v>
          </cell>
          <cell r="I885">
            <v>234.66666666666666</v>
          </cell>
          <cell r="J885">
            <v>12</v>
          </cell>
          <cell r="K885">
            <v>2.16</v>
          </cell>
          <cell r="L885">
            <v>2.16</v>
          </cell>
        </row>
        <row r="886">
          <cell r="C886">
            <v>273457</v>
          </cell>
          <cell r="D886">
            <v>10076</v>
          </cell>
          <cell r="E886" t="str">
            <v xml:space="preserve">NEOSTIGMINA 0,5MG/ML 1ML                                                                  </v>
          </cell>
          <cell r="F886" t="str">
            <v>AMP 1ML</v>
          </cell>
          <cell r="G886">
            <v>600</v>
          </cell>
          <cell r="H886">
            <v>233.5</v>
          </cell>
          <cell r="I886">
            <v>0</v>
          </cell>
          <cell r="J886">
            <v>4</v>
          </cell>
          <cell r="K886">
            <v>1.6</v>
          </cell>
          <cell r="L886">
            <v>1.591925</v>
          </cell>
        </row>
        <row r="887">
          <cell r="C887" t="str">
            <v>-</v>
          </cell>
          <cell r="D887" t="str">
            <v>-</v>
          </cell>
          <cell r="E887" t="str">
            <v xml:space="preserve">NEVIRAPINA 200MG                                                                          </v>
          </cell>
          <cell r="F887" t="str">
            <v>CP</v>
          </cell>
          <cell r="G887">
            <v>0</v>
          </cell>
          <cell r="H887">
            <v>135</v>
          </cell>
          <cell r="I887">
            <v>0</v>
          </cell>
          <cell r="J887">
            <v>4</v>
          </cell>
          <cell r="K887">
            <v>0.66</v>
          </cell>
          <cell r="L887">
            <v>0</v>
          </cell>
        </row>
        <row r="888">
          <cell r="C888" t="str">
            <v>-</v>
          </cell>
          <cell r="D888" t="str">
            <v>-</v>
          </cell>
          <cell r="E888" t="str">
            <v xml:space="preserve">NEVIRAPINA 50MG/5ML                                                                       </v>
          </cell>
          <cell r="F888" t="str">
            <v>FR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18.79</v>
          </cell>
          <cell r="L888">
            <v>0</v>
          </cell>
        </row>
        <row r="889">
          <cell r="C889" t="str">
            <v>-</v>
          </cell>
          <cell r="D889" t="str">
            <v>-</v>
          </cell>
          <cell r="E889" t="str">
            <v xml:space="preserve">NIFEDIPINA 10MG                                                                           </v>
          </cell>
          <cell r="F889" t="str">
            <v>CP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0.08</v>
          </cell>
          <cell r="L889">
            <v>0</v>
          </cell>
        </row>
        <row r="890">
          <cell r="C890">
            <v>448641</v>
          </cell>
          <cell r="D890">
            <v>10082</v>
          </cell>
          <cell r="E890" t="str">
            <v xml:space="preserve">NIFEDIPINA RETARD 20MG                                                                    </v>
          </cell>
          <cell r="F890" t="str">
            <v>CP</v>
          </cell>
          <cell r="G890">
            <v>200</v>
          </cell>
          <cell r="H890">
            <v>255</v>
          </cell>
          <cell r="I890">
            <v>0</v>
          </cell>
          <cell r="J890">
            <v>2</v>
          </cell>
          <cell r="K890">
            <v>0.16</v>
          </cell>
          <cell r="L890">
            <v>0</v>
          </cell>
        </row>
        <row r="891">
          <cell r="C891">
            <v>374967</v>
          </cell>
          <cell r="D891">
            <v>10080</v>
          </cell>
          <cell r="E891" t="str">
            <v xml:space="preserve">NILOTINIBE 200MG CAPS                                                                     </v>
          </cell>
          <cell r="F891" t="str">
            <v>CP</v>
          </cell>
          <cell r="G891">
            <v>336</v>
          </cell>
          <cell r="H891">
            <v>858.91666666666663</v>
          </cell>
          <cell r="I891">
            <v>970.66666666666663</v>
          </cell>
          <cell r="J891">
            <v>12</v>
          </cell>
          <cell r="K891">
            <v>120.64</v>
          </cell>
          <cell r="L891">
            <v>133.601505</v>
          </cell>
        </row>
        <row r="892">
          <cell r="C892">
            <v>270007</v>
          </cell>
          <cell r="D892">
            <v>10084</v>
          </cell>
          <cell r="E892" t="str">
            <v xml:space="preserve">NIMODIPINA 30MG                                                                           </v>
          </cell>
          <cell r="F892" t="str">
            <v>CP</v>
          </cell>
          <cell r="G892">
            <v>60</v>
          </cell>
          <cell r="H892">
            <v>45</v>
          </cell>
          <cell r="I892">
            <v>0</v>
          </cell>
          <cell r="J892">
            <v>4</v>
          </cell>
          <cell r="K892">
            <v>0.59</v>
          </cell>
          <cell r="L892">
            <v>0</v>
          </cell>
        </row>
        <row r="893">
          <cell r="C893" t="str">
            <v>-</v>
          </cell>
          <cell r="D893" t="str">
            <v>-</v>
          </cell>
          <cell r="E893" t="str">
            <v xml:space="preserve">NIMODIPINO 0,2 MG/1ML F/A 50ML SOL INJET                                                  </v>
          </cell>
          <cell r="F893" t="str">
            <v>F/A 50ML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</row>
        <row r="894">
          <cell r="C894" t="str">
            <v>-</v>
          </cell>
          <cell r="D894" t="str">
            <v>-</v>
          </cell>
          <cell r="E894" t="str">
            <v>NIRMATRELVIR 150MG + RITONAVIR 100MG</v>
          </cell>
          <cell r="F894" t="str">
            <v>CP</v>
          </cell>
          <cell r="G894">
            <v>0</v>
          </cell>
          <cell r="H894">
            <v>75</v>
          </cell>
          <cell r="I894">
            <v>10</v>
          </cell>
          <cell r="J894">
            <v>2</v>
          </cell>
          <cell r="K894">
            <v>0</v>
          </cell>
          <cell r="L894">
            <v>0</v>
          </cell>
        </row>
        <row r="895">
          <cell r="C895">
            <v>267378</v>
          </cell>
          <cell r="D895">
            <v>10094</v>
          </cell>
          <cell r="E895" t="str">
            <v xml:space="preserve">NISTATINA 100.000UI/ML 50ML SUSP ORAL                                                     </v>
          </cell>
          <cell r="F895" t="str">
            <v>FR 50ML</v>
          </cell>
          <cell r="G895">
            <v>300</v>
          </cell>
          <cell r="H895">
            <v>104.44444444444444</v>
          </cell>
          <cell r="I895">
            <v>203.33333333333334</v>
          </cell>
          <cell r="J895">
            <v>9</v>
          </cell>
          <cell r="K895">
            <v>5.8</v>
          </cell>
          <cell r="L895">
            <v>5.8</v>
          </cell>
        </row>
        <row r="896">
          <cell r="C896">
            <v>266788</v>
          </cell>
          <cell r="D896">
            <v>10094</v>
          </cell>
          <cell r="E896" t="str">
            <v xml:space="preserve">NISTATINA CREME VAGINAL 250.000UI/G 60G                                                   </v>
          </cell>
          <cell r="F896" t="str">
            <v xml:space="preserve">BISNAGA 60G  </v>
          </cell>
          <cell r="G896">
            <v>430</v>
          </cell>
          <cell r="H896">
            <v>102</v>
          </cell>
          <cell r="I896">
            <v>66.333333333333329</v>
          </cell>
          <cell r="J896">
            <v>10</v>
          </cell>
          <cell r="K896">
            <v>6.6912000000000003</v>
          </cell>
          <cell r="L896">
            <v>6.6912000000000003</v>
          </cell>
        </row>
        <row r="897">
          <cell r="C897" t="str">
            <v>-</v>
          </cell>
          <cell r="D897" t="str">
            <v>-</v>
          </cell>
          <cell r="E897" t="str">
            <v xml:space="preserve">NITRAZEPAM 5MG COMPRIMIDO                                                                 </v>
          </cell>
          <cell r="F897" t="str">
            <v>CP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0.52</v>
          </cell>
          <cell r="L897">
            <v>0</v>
          </cell>
        </row>
        <row r="898">
          <cell r="C898">
            <v>268273</v>
          </cell>
          <cell r="D898">
            <v>10109</v>
          </cell>
          <cell r="E898" t="str">
            <v xml:space="preserve">NITROFURANTOINA 100MG                                                                     </v>
          </cell>
          <cell r="F898" t="str">
            <v>CP</v>
          </cell>
          <cell r="G898">
            <v>840</v>
          </cell>
          <cell r="H898">
            <v>557.20000000000005</v>
          </cell>
          <cell r="I898">
            <v>620.66666666666663</v>
          </cell>
          <cell r="J898">
            <v>10</v>
          </cell>
          <cell r="K898">
            <v>0.3</v>
          </cell>
          <cell r="L898">
            <v>0.3</v>
          </cell>
        </row>
        <row r="899">
          <cell r="C899" t="str">
            <v>-</v>
          </cell>
          <cell r="D899" t="str">
            <v>-</v>
          </cell>
          <cell r="E899" t="str">
            <v xml:space="preserve">NITROFURANTOINA 5MG/ML 50ML SUSPENSAO ORAL                                                </v>
          </cell>
          <cell r="F899" t="str">
            <v>FR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14.93</v>
          </cell>
          <cell r="L899">
            <v>0</v>
          </cell>
        </row>
        <row r="900">
          <cell r="C900">
            <v>366177</v>
          </cell>
          <cell r="D900">
            <v>14936</v>
          </cell>
          <cell r="E900" t="str">
            <v>NITROGENIO CIL K 6,6M³ ASPECTO FISICO INERTE</v>
          </cell>
          <cell r="F900" t="str">
            <v>M3</v>
          </cell>
          <cell r="G900">
            <v>50</v>
          </cell>
          <cell r="H900">
            <v>52</v>
          </cell>
          <cell r="I900">
            <v>0</v>
          </cell>
          <cell r="J900">
            <v>1</v>
          </cell>
          <cell r="K900">
            <v>7.5600370000000003</v>
          </cell>
          <cell r="L900">
            <v>0</v>
          </cell>
        </row>
        <row r="901">
          <cell r="C901">
            <v>366177</v>
          </cell>
          <cell r="D901">
            <v>14936</v>
          </cell>
          <cell r="E901" t="str">
            <v>NITROGENIO CIL T 9 M3 ASPECTO FISICO INERTE FORM QUIM N2 PARA USO MEDICIONAL GRAU DE PUREZ</v>
          </cell>
          <cell r="F901" t="str">
            <v>M3</v>
          </cell>
          <cell r="G901">
            <v>50</v>
          </cell>
          <cell r="H901">
            <v>34.833333333333336</v>
          </cell>
          <cell r="I901">
            <v>0</v>
          </cell>
          <cell r="J901">
            <v>6</v>
          </cell>
          <cell r="K901">
            <v>7.56</v>
          </cell>
          <cell r="L901">
            <v>0</v>
          </cell>
        </row>
        <row r="902">
          <cell r="C902">
            <v>366177</v>
          </cell>
          <cell r="D902">
            <v>14936</v>
          </cell>
          <cell r="E902" t="str">
            <v xml:space="preserve">NITROGENIO GASOSO,GRAU DE PUREZA MINIMA DE 99,5%  </v>
          </cell>
          <cell r="F902" t="str">
            <v>M3</v>
          </cell>
          <cell r="G902">
            <v>50</v>
          </cell>
          <cell r="H902">
            <v>0</v>
          </cell>
          <cell r="I902">
            <v>0</v>
          </cell>
          <cell r="J902">
            <v>0</v>
          </cell>
          <cell r="K902">
            <v>4.7588999999999997</v>
          </cell>
          <cell r="L902">
            <v>0</v>
          </cell>
        </row>
        <row r="903">
          <cell r="C903">
            <v>376256</v>
          </cell>
          <cell r="D903">
            <v>14936</v>
          </cell>
          <cell r="E903" t="str">
            <v xml:space="preserve">NITROGENIO LIQUIDO AP MOVEL CIL PP ALTAMENTE REFRIGERADO FORM QUIM N2 GRAU DE PUREZA TEOR </v>
          </cell>
          <cell r="F903" t="str">
            <v>M3</v>
          </cell>
          <cell r="G903">
            <v>10</v>
          </cell>
          <cell r="H903">
            <v>17</v>
          </cell>
          <cell r="I903">
            <v>5.666666666666667</v>
          </cell>
          <cell r="J903">
            <v>2</v>
          </cell>
          <cell r="K903">
            <v>25.78</v>
          </cell>
          <cell r="L903">
            <v>0</v>
          </cell>
        </row>
        <row r="904">
          <cell r="C904" t="str">
            <v>-</v>
          </cell>
          <cell r="D904" t="str">
            <v>-</v>
          </cell>
          <cell r="E904" t="str">
            <v xml:space="preserve">NITROGLICERINA 5 MG/ML 5 ML                                                               </v>
          </cell>
          <cell r="F904" t="str">
            <v>AMP 5ML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16.8</v>
          </cell>
          <cell r="L904">
            <v>0</v>
          </cell>
        </row>
        <row r="905">
          <cell r="C905">
            <v>268970</v>
          </cell>
          <cell r="D905">
            <v>10112</v>
          </cell>
          <cell r="E905" t="str">
            <v xml:space="preserve">NITROGLICERINA 5MG/ML 10ML SOL INJET                                                      </v>
          </cell>
          <cell r="F905" t="str">
            <v>AMP 10ML</v>
          </cell>
          <cell r="G905">
            <v>40</v>
          </cell>
          <cell r="H905">
            <v>30</v>
          </cell>
          <cell r="I905">
            <v>6.666666666666667</v>
          </cell>
          <cell r="J905">
            <v>4</v>
          </cell>
          <cell r="K905">
            <v>35.99</v>
          </cell>
          <cell r="L905">
            <v>35.99</v>
          </cell>
        </row>
        <row r="906">
          <cell r="C906">
            <v>273719</v>
          </cell>
          <cell r="D906">
            <v>10113</v>
          </cell>
          <cell r="E906" t="str">
            <v xml:space="preserve">NITROPRUSSIATO DE SODIO 50MG SOL INJET                                                    </v>
          </cell>
          <cell r="F906" t="str">
            <v>F/A</v>
          </cell>
          <cell r="G906">
            <v>100</v>
          </cell>
          <cell r="H906">
            <v>106</v>
          </cell>
          <cell r="I906">
            <v>33.333333333333336</v>
          </cell>
          <cell r="J906">
            <v>5</v>
          </cell>
          <cell r="K906">
            <v>14.69</v>
          </cell>
          <cell r="L906">
            <v>14.69</v>
          </cell>
        </row>
        <row r="907">
          <cell r="C907" t="str">
            <v>-</v>
          </cell>
          <cell r="D907" t="str">
            <v>-</v>
          </cell>
          <cell r="E907" t="str">
            <v xml:space="preserve">NOREPINEFRINA (NORADRENALINA) 1MG/ML 4ML SOL INJET                                        </v>
          </cell>
          <cell r="F907" t="str">
            <v>AMP 4ML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</row>
        <row r="908">
          <cell r="C908">
            <v>442584</v>
          </cell>
          <cell r="D908" t="str">
            <v>-</v>
          </cell>
          <cell r="E908" t="str">
            <v xml:space="preserve">NOREPINEFRINA (NORADRENALINA) 2MG/ML 4ML SOL INJET                                        </v>
          </cell>
          <cell r="F908" t="str">
            <v>AMP 4ML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</row>
        <row r="909">
          <cell r="C909">
            <v>442584</v>
          </cell>
          <cell r="D909">
            <v>18672</v>
          </cell>
          <cell r="E909" t="str">
            <v xml:space="preserve">NOREPINEFRINA (NORADRENALINA) 8MG/4ML SOL INJET                                           </v>
          </cell>
          <cell r="F909" t="str">
            <v>AMP 4ML</v>
          </cell>
          <cell r="G909">
            <v>2000</v>
          </cell>
          <cell r="H909">
            <v>1516.8333333333333</v>
          </cell>
          <cell r="I909">
            <v>1466.6666666666667</v>
          </cell>
          <cell r="J909">
            <v>12</v>
          </cell>
          <cell r="K909">
            <v>0.93</v>
          </cell>
          <cell r="L909">
            <v>0.93</v>
          </cell>
        </row>
        <row r="910">
          <cell r="C910">
            <v>268851</v>
          </cell>
          <cell r="D910">
            <v>16340</v>
          </cell>
          <cell r="E910" t="str">
            <v xml:space="preserve">NORFLOXACINO 400MG                                                                        </v>
          </cell>
          <cell r="F910" t="str">
            <v>CP</v>
          </cell>
          <cell r="G910">
            <v>880</v>
          </cell>
          <cell r="H910">
            <v>317.33333333333331</v>
          </cell>
          <cell r="I910">
            <v>0</v>
          </cell>
          <cell r="J910">
            <v>3</v>
          </cell>
          <cell r="K910">
            <v>0.38</v>
          </cell>
          <cell r="L910">
            <v>0.38</v>
          </cell>
        </row>
        <row r="911">
          <cell r="C911">
            <v>305725</v>
          </cell>
          <cell r="D911">
            <v>10144</v>
          </cell>
          <cell r="E911" t="str">
            <v xml:space="preserve">OCTREOTIDA 0,1MG/ML 1ML SOL INJET                                                         </v>
          </cell>
          <cell r="F911" t="str">
            <v>AMP 1ML</v>
          </cell>
          <cell r="G911">
            <v>80</v>
          </cell>
          <cell r="H911">
            <v>50</v>
          </cell>
          <cell r="I911">
            <v>16.666666666666668</v>
          </cell>
          <cell r="J911">
            <v>1</v>
          </cell>
          <cell r="K911">
            <v>52.2</v>
          </cell>
          <cell r="L911">
            <v>0</v>
          </cell>
        </row>
        <row r="912">
          <cell r="C912" t="str">
            <v>-</v>
          </cell>
          <cell r="D912" t="str">
            <v>-</v>
          </cell>
          <cell r="E912" t="str">
            <v xml:space="preserve">OCTREOTIDA 0,5MG/ML                                </v>
          </cell>
          <cell r="F912" t="str">
            <v>CP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</row>
        <row r="913">
          <cell r="C913" t="str">
            <v>-</v>
          </cell>
          <cell r="D913" t="str">
            <v>-</v>
          </cell>
          <cell r="E913" t="str">
            <v xml:space="preserve">OCTREOTIDA 0,5MG/ML                                                                       </v>
          </cell>
          <cell r="F913" t="str">
            <v>AMP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</row>
        <row r="914">
          <cell r="C914" t="str">
            <v>-</v>
          </cell>
          <cell r="D914" t="str">
            <v>-</v>
          </cell>
          <cell r="E914" t="str">
            <v xml:space="preserve">OCTREOTIDA LAR 30MG (F/A)                                            </v>
          </cell>
          <cell r="F914" t="str">
            <v>F/A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5134.0200000000004</v>
          </cell>
          <cell r="L914">
            <v>0</v>
          </cell>
        </row>
        <row r="915">
          <cell r="C915">
            <v>342980</v>
          </cell>
          <cell r="D915">
            <v>10144</v>
          </cell>
          <cell r="E915" t="str">
            <v xml:space="preserve">OCTREOTIDA LAR MPVI 20 MG (SERINGA)                                                       </v>
          </cell>
          <cell r="F915" t="str">
            <v>SERINGA</v>
          </cell>
          <cell r="G915">
            <v>1</v>
          </cell>
          <cell r="H915">
            <v>0</v>
          </cell>
          <cell r="I915">
            <v>0</v>
          </cell>
          <cell r="J915">
            <v>0</v>
          </cell>
          <cell r="K915">
            <v>4778.33</v>
          </cell>
          <cell r="L915">
            <v>0</v>
          </cell>
        </row>
        <row r="916">
          <cell r="C916" t="str">
            <v>-</v>
          </cell>
          <cell r="D916" t="str">
            <v>-</v>
          </cell>
          <cell r="E916" t="str">
            <v xml:space="preserve">OFLOXACINO 400MG                                                                          </v>
          </cell>
          <cell r="F916" t="str">
            <v>CP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1.86</v>
          </cell>
          <cell r="L916">
            <v>0</v>
          </cell>
        </row>
        <row r="917">
          <cell r="C917" t="str">
            <v>-</v>
          </cell>
          <cell r="D917" t="str">
            <v>-</v>
          </cell>
          <cell r="E917" t="str">
            <v xml:space="preserve">OLANZAPINA 5MG COMPRIMIDO                                                                 </v>
          </cell>
          <cell r="F917" t="str">
            <v>CP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</row>
        <row r="918">
          <cell r="C918" t="str">
            <v>-</v>
          </cell>
          <cell r="D918" t="str">
            <v>-</v>
          </cell>
          <cell r="E918" t="str">
            <v xml:space="preserve">OLEO DE PAPOULA IODADO FRASCO                                                             </v>
          </cell>
          <cell r="F918" t="str">
            <v>FR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</row>
        <row r="919">
          <cell r="C919">
            <v>397392</v>
          </cell>
          <cell r="D919">
            <v>8322</v>
          </cell>
          <cell r="E919" t="str">
            <v xml:space="preserve">OLEO DE SILICONE SOL ESTERIL 8ML                                                          </v>
          </cell>
          <cell r="F919" t="str">
            <v>UNIDADE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257</v>
          </cell>
          <cell r="L919">
            <v>0</v>
          </cell>
        </row>
        <row r="920">
          <cell r="C920">
            <v>233632</v>
          </cell>
          <cell r="D920">
            <v>14597</v>
          </cell>
          <cell r="E920" t="str">
            <v xml:space="preserve">OLEO MINERAL PURO 100ML (PETROLATO ASPECTO FISICO LIQUIDO)                                     </v>
          </cell>
          <cell r="F920" t="str">
            <v>FR 100ML</v>
          </cell>
          <cell r="G920">
            <v>400</v>
          </cell>
          <cell r="H920">
            <v>111.58333333333333</v>
          </cell>
          <cell r="I920">
            <v>150</v>
          </cell>
          <cell r="J920">
            <v>12</v>
          </cell>
          <cell r="K920">
            <v>3.2</v>
          </cell>
          <cell r="L920">
            <v>3.2</v>
          </cell>
        </row>
        <row r="921">
          <cell r="C921">
            <v>278916</v>
          </cell>
          <cell r="D921">
            <v>15370</v>
          </cell>
          <cell r="E921" t="str">
            <v xml:space="preserve">OLIGOELEMENTO ADULTO 10ML                                                                </v>
          </cell>
          <cell r="F921" t="str">
            <v>AMP 10ML</v>
          </cell>
          <cell r="G921">
            <v>0</v>
          </cell>
          <cell r="H921">
            <v>78.333333333333329</v>
          </cell>
          <cell r="I921">
            <v>93.333333333333329</v>
          </cell>
          <cell r="J921">
            <v>12</v>
          </cell>
          <cell r="K921">
            <v>11.95</v>
          </cell>
          <cell r="L921">
            <v>0</v>
          </cell>
        </row>
        <row r="922">
          <cell r="C922">
            <v>278916</v>
          </cell>
          <cell r="D922">
            <v>15370</v>
          </cell>
          <cell r="E922" t="str">
            <v xml:space="preserve">OLIGOELEMENTOS CR CU MN ZN ADULTO AMPOLA 2 ML                                             </v>
          </cell>
          <cell r="F922" t="str">
            <v>AMP 2ML</v>
          </cell>
          <cell r="G922">
            <v>150</v>
          </cell>
          <cell r="H922">
            <v>0</v>
          </cell>
          <cell r="I922">
            <v>0</v>
          </cell>
          <cell r="J922">
            <v>0</v>
          </cell>
          <cell r="K922">
            <v>9.25</v>
          </cell>
          <cell r="L922">
            <v>0</v>
          </cell>
        </row>
        <row r="923">
          <cell r="C923">
            <v>452740</v>
          </cell>
          <cell r="D923">
            <v>18716</v>
          </cell>
          <cell r="E923" t="str">
            <v>OMALIZUMABE 150MG</v>
          </cell>
          <cell r="F923" t="str">
            <v>F/A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</row>
        <row r="924">
          <cell r="C924" t="str">
            <v>-</v>
          </cell>
          <cell r="D924" t="str">
            <v>-</v>
          </cell>
          <cell r="E924" t="str">
            <v xml:space="preserve">OMBITASVIR 12,5MG+VERUPREVIR 75MG+RITONAVIR 50MG+DASABUVIR 250MG            </v>
          </cell>
          <cell r="F924" t="str">
            <v>CÁPSULA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</row>
        <row r="925">
          <cell r="C925">
            <v>267712</v>
          </cell>
          <cell r="D925">
            <v>10216</v>
          </cell>
          <cell r="E925" t="str">
            <v xml:space="preserve">OMEPRAZOL 20MG                                                                            </v>
          </cell>
          <cell r="F925" t="str">
            <v>CP</v>
          </cell>
          <cell r="G925">
            <v>44400</v>
          </cell>
          <cell r="H925">
            <v>10056.4</v>
          </cell>
          <cell r="I925">
            <v>333.33333333333331</v>
          </cell>
          <cell r="J925">
            <v>10</v>
          </cell>
          <cell r="K925">
            <v>0.08</v>
          </cell>
          <cell r="L925">
            <v>0</v>
          </cell>
        </row>
        <row r="926">
          <cell r="C926" t="str">
            <v>-</v>
          </cell>
          <cell r="D926" t="str">
            <v>-</v>
          </cell>
          <cell r="E926" t="str">
            <v xml:space="preserve">OMEPRAZOL 40MG (COMPRIMIDO)                                                               </v>
          </cell>
          <cell r="F926" t="str">
            <v>CP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</row>
        <row r="927">
          <cell r="C927" t="str">
            <v>-</v>
          </cell>
          <cell r="D927" t="str">
            <v>-</v>
          </cell>
          <cell r="E927" t="str">
            <v xml:space="preserve">OMEPRAZOL 40MG + SOLVENTE 10 ML                                                           </v>
          </cell>
          <cell r="F927" t="str">
            <v>F/A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</row>
        <row r="928">
          <cell r="C928">
            <v>268160</v>
          </cell>
          <cell r="D928">
            <v>10216</v>
          </cell>
          <cell r="E928" t="str">
            <v xml:space="preserve">OMEPRAZOL 40MG INJET                                                                      </v>
          </cell>
          <cell r="F928" t="str">
            <v>F/A</v>
          </cell>
          <cell r="G928">
            <v>1600</v>
          </cell>
          <cell r="H928">
            <v>1311.1818181818182</v>
          </cell>
          <cell r="I928">
            <v>1183.3333333333333</v>
          </cell>
          <cell r="J928">
            <v>11</v>
          </cell>
          <cell r="K928">
            <v>8.44</v>
          </cell>
          <cell r="L928">
            <v>8.44</v>
          </cell>
        </row>
        <row r="929">
          <cell r="C929">
            <v>268505</v>
          </cell>
          <cell r="D929">
            <v>10217</v>
          </cell>
          <cell r="E929" t="str">
            <v xml:space="preserve">ONDANSETRONA  8MG                                                                         </v>
          </cell>
          <cell r="F929" t="str">
            <v>CP</v>
          </cell>
          <cell r="G929">
            <v>2300</v>
          </cell>
          <cell r="H929">
            <v>2763.3333333333335</v>
          </cell>
          <cell r="I929">
            <v>1560</v>
          </cell>
          <cell r="J929">
            <v>12</v>
          </cell>
          <cell r="K929">
            <v>0.55000000000000004</v>
          </cell>
          <cell r="L929">
            <v>0</v>
          </cell>
        </row>
        <row r="930">
          <cell r="C930">
            <v>268504</v>
          </cell>
          <cell r="D930">
            <v>10217</v>
          </cell>
          <cell r="E930" t="str">
            <v xml:space="preserve">ONDANSETRONA CLORIDRATO 2MG/ML 4ML                                                        </v>
          </cell>
          <cell r="F930" t="str">
            <v>AMP 4ML</v>
          </cell>
          <cell r="G930">
            <v>2000</v>
          </cell>
          <cell r="H930">
            <v>1275</v>
          </cell>
          <cell r="I930">
            <v>1066.6666666666667</v>
          </cell>
          <cell r="J930">
            <v>12</v>
          </cell>
          <cell r="K930">
            <v>1.1499999999999999</v>
          </cell>
          <cell r="L930">
            <v>0</v>
          </cell>
        </row>
        <row r="931">
          <cell r="C931">
            <v>268504</v>
          </cell>
          <cell r="D931">
            <v>10217</v>
          </cell>
          <cell r="E931" t="str">
            <v xml:space="preserve">ONDANSETRONA CLORIDRATO 4 MG 2 ML                                                         </v>
          </cell>
          <cell r="F931" t="str">
            <v>AMP 2ML</v>
          </cell>
          <cell r="G931">
            <v>1000</v>
          </cell>
          <cell r="H931">
            <v>693.75</v>
          </cell>
          <cell r="I931">
            <v>1375</v>
          </cell>
          <cell r="J931">
            <v>12</v>
          </cell>
          <cell r="K931">
            <v>0.86</v>
          </cell>
          <cell r="L931">
            <v>0</v>
          </cell>
        </row>
        <row r="932">
          <cell r="C932">
            <v>268506</v>
          </cell>
          <cell r="D932">
            <v>10217</v>
          </cell>
          <cell r="E932" t="str">
            <v xml:space="preserve">ONDANSETRONA CLORIDRATO 4MG                                                               </v>
          </cell>
          <cell r="F932" t="str">
            <v xml:space="preserve">CP </v>
          </cell>
          <cell r="G932">
            <v>5800</v>
          </cell>
          <cell r="H932">
            <v>1613</v>
          </cell>
          <cell r="I932">
            <v>350</v>
          </cell>
          <cell r="J932">
            <v>10</v>
          </cell>
          <cell r="K932">
            <v>0.41</v>
          </cell>
          <cell r="L932">
            <v>0</v>
          </cell>
        </row>
        <row r="933">
          <cell r="C933" t="str">
            <v>-</v>
          </cell>
          <cell r="D933" t="str">
            <v>-</v>
          </cell>
          <cell r="E933" t="str">
            <v xml:space="preserve">OSELTAMIVIR 75MG - COMPRIMIDO                                                             </v>
          </cell>
          <cell r="F933" t="str">
            <v>CP</v>
          </cell>
          <cell r="G933">
            <v>0</v>
          </cell>
          <cell r="H933">
            <v>120</v>
          </cell>
          <cell r="I933">
            <v>23.333333333333332</v>
          </cell>
          <cell r="J933">
            <v>4</v>
          </cell>
          <cell r="K933">
            <v>0</v>
          </cell>
          <cell r="L933">
            <v>0</v>
          </cell>
        </row>
        <row r="934">
          <cell r="C934" t="str">
            <v>-</v>
          </cell>
          <cell r="D934" t="str">
            <v>-</v>
          </cell>
          <cell r="E934" t="str">
            <v xml:space="preserve">OSELTAMIVIR FOSFATO CONCENTRACAO 30MG CAPSULA     </v>
          </cell>
          <cell r="F934" t="str">
            <v>CÁPSULA</v>
          </cell>
          <cell r="G934">
            <v>0</v>
          </cell>
          <cell r="H934">
            <v>57.5</v>
          </cell>
          <cell r="I934">
            <v>40</v>
          </cell>
          <cell r="J934">
            <v>4</v>
          </cell>
          <cell r="K934">
            <v>0</v>
          </cell>
          <cell r="L934">
            <v>0</v>
          </cell>
        </row>
        <row r="935">
          <cell r="C935" t="str">
            <v>-</v>
          </cell>
          <cell r="D935" t="str">
            <v>-</v>
          </cell>
          <cell r="E935" t="str">
            <v xml:space="preserve">OSELTAMIVIR FOSFATO CONCENTRACAO 45MG CAPSULA     </v>
          </cell>
          <cell r="F935" t="str">
            <v>CÁPSULA</v>
          </cell>
          <cell r="G935">
            <v>0</v>
          </cell>
          <cell r="H935">
            <v>55</v>
          </cell>
          <cell r="I935">
            <v>10</v>
          </cell>
          <cell r="J935">
            <v>4</v>
          </cell>
          <cell r="K935">
            <v>0</v>
          </cell>
          <cell r="L935">
            <v>0</v>
          </cell>
        </row>
        <row r="936">
          <cell r="C936">
            <v>268513</v>
          </cell>
          <cell r="D936">
            <v>360</v>
          </cell>
          <cell r="E936" t="str">
            <v xml:space="preserve">OXACILINA 500MG                                                                           </v>
          </cell>
          <cell r="F936" t="str">
            <v>F/A</v>
          </cell>
          <cell r="G936">
            <v>800</v>
          </cell>
          <cell r="H936">
            <v>407</v>
          </cell>
          <cell r="I936">
            <v>466.66666666666669</v>
          </cell>
          <cell r="J936">
            <v>10</v>
          </cell>
          <cell r="K936">
            <v>3.99</v>
          </cell>
          <cell r="L936">
            <v>0</v>
          </cell>
        </row>
        <row r="937">
          <cell r="C937">
            <v>270416</v>
          </cell>
          <cell r="D937">
            <v>17818</v>
          </cell>
          <cell r="E937" t="str">
            <v xml:space="preserve">OXALIPLATINA 100MG                                                                        </v>
          </cell>
          <cell r="F937" t="str">
            <v>F/A 20ML</v>
          </cell>
          <cell r="G937">
            <v>60</v>
          </cell>
          <cell r="H937">
            <v>94.833333333333329</v>
          </cell>
          <cell r="I937">
            <v>98.333333333333329</v>
          </cell>
          <cell r="J937">
            <v>12</v>
          </cell>
          <cell r="K937">
            <v>49</v>
          </cell>
          <cell r="L937">
            <v>49.337499999999999</v>
          </cell>
        </row>
        <row r="938">
          <cell r="C938">
            <v>270415</v>
          </cell>
          <cell r="D938">
            <v>17818</v>
          </cell>
          <cell r="E938" t="str">
            <v xml:space="preserve">OXALIPLATINA 50MG                                                                         </v>
          </cell>
          <cell r="F938" t="str">
            <v>F/A 10ML</v>
          </cell>
          <cell r="G938">
            <v>10</v>
          </cell>
          <cell r="H938">
            <v>35.5</v>
          </cell>
          <cell r="I938">
            <v>10.666666666666666</v>
          </cell>
          <cell r="J938">
            <v>4</v>
          </cell>
          <cell r="K938">
            <v>34.369999999999997</v>
          </cell>
          <cell r="L938">
            <v>34.369999999999997</v>
          </cell>
        </row>
        <row r="939">
          <cell r="C939" t="str">
            <v>-</v>
          </cell>
          <cell r="D939" t="str">
            <v>-</v>
          </cell>
          <cell r="E939" t="str">
            <v>OXCARBAZEPINA 60MG/ML SOL ORAL</v>
          </cell>
          <cell r="F939" t="str">
            <v>FR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25.2</v>
          </cell>
          <cell r="L939">
            <v>0</v>
          </cell>
        </row>
        <row r="940">
          <cell r="C940">
            <v>296120</v>
          </cell>
          <cell r="D940">
            <v>18524</v>
          </cell>
          <cell r="E940" t="str">
            <v>OXIBUPROCAINA 4MG/ML 10ML</v>
          </cell>
          <cell r="F940" t="str">
            <v>FR 10ML</v>
          </cell>
          <cell r="G940">
            <v>40</v>
          </cell>
          <cell r="H940">
            <v>21.875</v>
          </cell>
          <cell r="I940">
            <v>25</v>
          </cell>
          <cell r="J940">
            <v>8</v>
          </cell>
          <cell r="K940">
            <v>12.9</v>
          </cell>
          <cell r="L940">
            <v>12.9</v>
          </cell>
        </row>
        <row r="941">
          <cell r="C941" t="str">
            <v>-</v>
          </cell>
          <cell r="D941" t="str">
            <v>-</v>
          </cell>
          <cell r="E941" t="str">
            <v xml:space="preserve">OXICODONA CLORIDRATO LIB CONT 10MG                                                        </v>
          </cell>
          <cell r="F941" t="str">
            <v>CP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</row>
        <row r="942">
          <cell r="C942">
            <v>279493</v>
          </cell>
          <cell r="D942">
            <v>16344</v>
          </cell>
          <cell r="E942" t="str">
            <v xml:space="preserve">OXIDO DE ZINCO + OLEO C/VITAMINA A + VITAMINA D 45 G POMADA                               </v>
          </cell>
          <cell r="F942" t="str">
            <v>BISNAGA 45G</v>
          </cell>
          <cell r="G942">
            <v>430</v>
          </cell>
          <cell r="H942">
            <v>257.54545454545456</v>
          </cell>
          <cell r="I942">
            <v>280</v>
          </cell>
          <cell r="J942">
            <v>11</v>
          </cell>
          <cell r="K942">
            <v>4.21</v>
          </cell>
          <cell r="L942">
            <v>4.21</v>
          </cell>
        </row>
        <row r="943">
          <cell r="C943">
            <v>391713</v>
          </cell>
          <cell r="D943">
            <v>14936</v>
          </cell>
          <cell r="E943" t="str">
            <v>OXIDO NITRICO A 500 PPM( MISTURA 500 PPM NO EM NO2</v>
          </cell>
          <cell r="F943" t="str">
            <v>M3</v>
          </cell>
          <cell r="G943">
            <v>22</v>
          </cell>
          <cell r="H943">
            <v>4.5</v>
          </cell>
          <cell r="I943">
            <v>0</v>
          </cell>
          <cell r="J943">
            <v>2</v>
          </cell>
          <cell r="K943">
            <v>170</v>
          </cell>
          <cell r="L943">
            <v>0</v>
          </cell>
        </row>
        <row r="944">
          <cell r="C944">
            <v>374706</v>
          </cell>
          <cell r="D944">
            <v>14936</v>
          </cell>
          <cell r="E944" t="str">
            <v>OXIDO NITROSO CIL T 33KG ASPECTO FISICO LIQUIDO FORM QUIM N2O GRAU DE PUREZA TEOR MIN 99,5</v>
          </cell>
          <cell r="F944" t="str">
            <v>KG</v>
          </cell>
          <cell r="G944">
            <v>1090</v>
          </cell>
          <cell r="H944">
            <v>443.66666666666669</v>
          </cell>
          <cell r="I944">
            <v>0</v>
          </cell>
          <cell r="J944">
            <v>9</v>
          </cell>
          <cell r="K944">
            <v>21.63</v>
          </cell>
          <cell r="L944">
            <v>0</v>
          </cell>
        </row>
        <row r="945">
          <cell r="C945">
            <v>374706</v>
          </cell>
          <cell r="D945">
            <v>14936</v>
          </cell>
          <cell r="E945" t="str">
            <v>OXIDO NITROSO CILINDRO K 28 KG 98,0% DE GRAU DE PU</v>
          </cell>
          <cell r="F945" t="str">
            <v>KG</v>
          </cell>
          <cell r="G945">
            <v>1090</v>
          </cell>
          <cell r="H945">
            <v>286.55555555555554</v>
          </cell>
          <cell r="I945">
            <v>392</v>
          </cell>
          <cell r="J945">
            <v>9</v>
          </cell>
          <cell r="K945">
            <v>40</v>
          </cell>
          <cell r="L945">
            <v>0</v>
          </cell>
        </row>
        <row r="946">
          <cell r="C946">
            <v>429464</v>
          </cell>
          <cell r="D946">
            <v>14936</v>
          </cell>
          <cell r="E946" t="str">
            <v>OXIGENIO GASOSO 99,995% DE GRAU DE PUREZA MINIMA C</v>
          </cell>
          <cell r="F946" t="str">
            <v>M3</v>
          </cell>
          <cell r="G946">
            <v>23</v>
          </cell>
          <cell r="H946">
            <v>0</v>
          </cell>
          <cell r="I946">
            <v>0</v>
          </cell>
          <cell r="J946">
            <v>0</v>
          </cell>
          <cell r="K946">
            <v>15</v>
          </cell>
          <cell r="L946">
            <v>0</v>
          </cell>
        </row>
        <row r="947">
          <cell r="C947">
            <v>429464</v>
          </cell>
          <cell r="D947">
            <v>14936</v>
          </cell>
          <cell r="E947" t="str">
            <v>OXIGENIO LIQUIDO 99,5 DE GRAU DE PUREZA MINIMA INC</v>
          </cell>
          <cell r="F947" t="str">
            <v>M3</v>
          </cell>
          <cell r="G947">
            <v>31608</v>
          </cell>
          <cell r="H947">
            <v>17882.083333333332</v>
          </cell>
          <cell r="I947">
            <v>16368.666666666666</v>
          </cell>
          <cell r="J947">
            <v>12</v>
          </cell>
          <cell r="K947">
            <v>1.28</v>
          </cell>
          <cell r="L947">
            <v>0</v>
          </cell>
        </row>
        <row r="948">
          <cell r="C948">
            <v>429464</v>
          </cell>
          <cell r="D948">
            <v>14936</v>
          </cell>
          <cell r="E948" t="str">
            <v>OXIGENIO MEDICINAL CARGA CIL G ASPECTO FISICO INCOLOR FORM  QUIM. O2 GRAU DE PUREZA TEOR M</v>
          </cell>
          <cell r="F948" t="str">
            <v>M3</v>
          </cell>
          <cell r="G948">
            <v>86</v>
          </cell>
          <cell r="H948">
            <v>10.5</v>
          </cell>
          <cell r="I948">
            <v>0</v>
          </cell>
          <cell r="J948">
            <v>4</v>
          </cell>
          <cell r="K948">
            <v>28</v>
          </cell>
          <cell r="L948">
            <v>0</v>
          </cell>
        </row>
        <row r="949">
          <cell r="C949">
            <v>429464</v>
          </cell>
          <cell r="D949">
            <v>14936</v>
          </cell>
          <cell r="E949" t="str">
            <v>OXIGENIO MEDICINAL CIL PP ASPECTO FISICO INCOLOR FORM QUIM   O2 GRAU DE PUREZA TEOR MIN 99</v>
          </cell>
          <cell r="F949" t="str">
            <v>M3</v>
          </cell>
          <cell r="G949">
            <v>86</v>
          </cell>
          <cell r="H949">
            <v>25.833333333333332</v>
          </cell>
          <cell r="I949">
            <v>15</v>
          </cell>
          <cell r="J949">
            <v>12</v>
          </cell>
          <cell r="K949">
            <v>48.61</v>
          </cell>
          <cell r="L949">
            <v>0</v>
          </cell>
        </row>
        <row r="950">
          <cell r="C950">
            <v>429464</v>
          </cell>
          <cell r="D950">
            <v>14936</v>
          </cell>
          <cell r="E950" t="str">
            <v>OXIGENIOO MEDICINAL CARGA CIL INCOLOR FORM QUIM O2 GRAU DE  PUREZA TEOR MIN 99,99 MASSA MO</v>
          </cell>
          <cell r="F950" t="str">
            <v>M3</v>
          </cell>
          <cell r="G950">
            <v>86</v>
          </cell>
          <cell r="H950">
            <v>2</v>
          </cell>
          <cell r="I950">
            <v>0</v>
          </cell>
          <cell r="J950">
            <v>1</v>
          </cell>
          <cell r="K950">
            <v>15.01</v>
          </cell>
          <cell r="L950">
            <v>0</v>
          </cell>
        </row>
        <row r="951">
          <cell r="C951">
            <v>394804</v>
          </cell>
          <cell r="D951" t="str">
            <v>-</v>
          </cell>
          <cell r="E951" t="str">
            <v xml:space="preserve">PACLITAXEL 100MG                                                                          </v>
          </cell>
          <cell r="F951" t="str">
            <v>FR 16,7ML</v>
          </cell>
          <cell r="G951">
            <v>20</v>
          </cell>
          <cell r="H951">
            <v>50</v>
          </cell>
          <cell r="I951">
            <v>0</v>
          </cell>
          <cell r="J951">
            <v>3</v>
          </cell>
          <cell r="K951">
            <v>27</v>
          </cell>
          <cell r="L951">
            <v>0</v>
          </cell>
        </row>
        <row r="952">
          <cell r="C952" t="str">
            <v>-</v>
          </cell>
          <cell r="D952" t="str">
            <v>-</v>
          </cell>
          <cell r="E952" t="str">
            <v xml:space="preserve">PACLITAXEL 30MG/5ML                                                                       </v>
          </cell>
          <cell r="F952" t="str">
            <v>FR 5ML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20</v>
          </cell>
          <cell r="L952">
            <v>0</v>
          </cell>
        </row>
        <row r="953">
          <cell r="C953">
            <v>394804</v>
          </cell>
          <cell r="D953">
            <v>10279</v>
          </cell>
          <cell r="E953" t="str">
            <v>PACLITAXEL 6MG/ML 50ML</v>
          </cell>
          <cell r="F953" t="str">
            <v>F/A</v>
          </cell>
          <cell r="G953">
            <v>25</v>
          </cell>
          <cell r="H953">
            <v>28.888888888888889</v>
          </cell>
          <cell r="I953">
            <v>36.666666666666664</v>
          </cell>
          <cell r="J953">
            <v>9</v>
          </cell>
          <cell r="K953">
            <v>87.44</v>
          </cell>
          <cell r="L953">
            <v>75.272558000000004</v>
          </cell>
        </row>
        <row r="954">
          <cell r="C954">
            <v>446772</v>
          </cell>
          <cell r="D954">
            <v>10719</v>
          </cell>
          <cell r="E954" t="str">
            <v>PALBOCICLIBE 125 MG</v>
          </cell>
          <cell r="F954" t="str">
            <v>CP</v>
          </cell>
          <cell r="G954">
            <v>0</v>
          </cell>
          <cell r="H954">
            <v>285.25</v>
          </cell>
          <cell r="I954">
            <v>371</v>
          </cell>
          <cell r="J954">
            <v>12</v>
          </cell>
          <cell r="K954">
            <v>129.56</v>
          </cell>
          <cell r="L954">
            <v>111.429642</v>
          </cell>
        </row>
        <row r="955">
          <cell r="C955" t="str">
            <v>-</v>
          </cell>
          <cell r="D955" t="str">
            <v>-</v>
          </cell>
          <cell r="E955" t="str">
            <v xml:space="preserve">PAMIDRONATO DISSODICO 90MG F/A SOLUCAO INJETAVEL                                          </v>
          </cell>
          <cell r="F955" t="str">
            <v>F/A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27.6</v>
          </cell>
          <cell r="L955">
            <v>0</v>
          </cell>
        </row>
        <row r="956">
          <cell r="C956" t="str">
            <v>-</v>
          </cell>
          <cell r="D956" t="str">
            <v>-</v>
          </cell>
          <cell r="E956" t="str">
            <v xml:space="preserve">PANCURONIO BROMETO 2 MG/ML 2 ML                                                           </v>
          </cell>
          <cell r="F956" t="str">
            <v>AMP 2ML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4.3099999999999996</v>
          </cell>
          <cell r="L956">
            <v>0</v>
          </cell>
        </row>
        <row r="957">
          <cell r="C957">
            <v>352314</v>
          </cell>
          <cell r="D957">
            <v>10348</v>
          </cell>
          <cell r="E957" t="str">
            <v xml:space="preserve">PANTOPRAZOL 40MG PO LIOFILO INJETAVEL                            </v>
          </cell>
          <cell r="F957" t="str">
            <v>F/A</v>
          </cell>
          <cell r="G957">
            <v>30</v>
          </cell>
          <cell r="H957">
            <v>145.83333333333334</v>
          </cell>
          <cell r="I957">
            <v>200</v>
          </cell>
          <cell r="J957">
            <v>6</v>
          </cell>
          <cell r="K957">
            <v>6.44</v>
          </cell>
          <cell r="L957">
            <v>6.44</v>
          </cell>
        </row>
        <row r="958">
          <cell r="C958" t="str">
            <v>-</v>
          </cell>
          <cell r="D958" t="str">
            <v>-</v>
          </cell>
          <cell r="E958" t="str">
            <v xml:space="preserve">PAPAINA 10% CREME 50G PTE                                                                    </v>
          </cell>
          <cell r="F958" t="str">
            <v xml:space="preserve">BISNAGA 50G 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5.2</v>
          </cell>
          <cell r="L958">
            <v>0</v>
          </cell>
        </row>
        <row r="959">
          <cell r="C959" t="str">
            <v>-</v>
          </cell>
          <cell r="D959" t="str">
            <v>-</v>
          </cell>
          <cell r="E959" t="str">
            <v xml:space="preserve">PAPAVERINA 100 MG/2 ML                                                                    </v>
          </cell>
          <cell r="F959" t="str">
            <v>AMP 2ML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11.19</v>
          </cell>
          <cell r="L959">
            <v>0</v>
          </cell>
        </row>
        <row r="960">
          <cell r="C960" t="str">
            <v>-</v>
          </cell>
          <cell r="D960" t="str">
            <v>-</v>
          </cell>
          <cell r="E960" t="str">
            <v xml:space="preserve">PARACETAMOL 100 MG/ML GOTAS                                                               </v>
          </cell>
          <cell r="F960" t="str">
            <v>FR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</row>
        <row r="961">
          <cell r="C961">
            <v>267779</v>
          </cell>
          <cell r="D961">
            <v>10422</v>
          </cell>
          <cell r="E961" t="str">
            <v xml:space="preserve">PARACETAMOL 750 MG                                                                        </v>
          </cell>
          <cell r="F961" t="str">
            <v>CP</v>
          </cell>
          <cell r="G961">
            <v>2200</v>
          </cell>
          <cell r="H961">
            <v>2112</v>
          </cell>
          <cell r="I961">
            <v>2580</v>
          </cell>
          <cell r="J961">
            <v>10</v>
          </cell>
          <cell r="K961">
            <v>0.13</v>
          </cell>
          <cell r="L961">
            <v>0.13</v>
          </cell>
        </row>
        <row r="962">
          <cell r="C962" t="str">
            <v>-</v>
          </cell>
          <cell r="D962" t="str">
            <v>-</v>
          </cell>
          <cell r="E962" t="str">
            <v>PARACETAMOL INJET 100ML 10MG/ML</v>
          </cell>
          <cell r="F962" t="str">
            <v>BOLSA 100ML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</row>
        <row r="963">
          <cell r="C963" t="str">
            <v>-</v>
          </cell>
          <cell r="D963" t="str">
            <v>-</v>
          </cell>
          <cell r="E963" t="str">
            <v>PARACETAMOL INJET 50ML 10MG/ML</v>
          </cell>
          <cell r="F963" t="str">
            <v>BOLSA 50ML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L963">
            <v>0</v>
          </cell>
        </row>
        <row r="964">
          <cell r="C964">
            <v>267777</v>
          </cell>
          <cell r="D964">
            <v>10422</v>
          </cell>
          <cell r="E964" t="str">
            <v xml:space="preserve">PARACETAMOL SOLUCAO ORAL 200 MG/ML 15 ML                                                  </v>
          </cell>
          <cell r="F964" t="str">
            <v>FR 15ML</v>
          </cell>
          <cell r="G964">
            <v>120</v>
          </cell>
          <cell r="H964">
            <v>60.272727272727273</v>
          </cell>
          <cell r="I964">
            <v>59.333333333333336</v>
          </cell>
          <cell r="J964">
            <v>11</v>
          </cell>
          <cell r="K964">
            <v>1.25</v>
          </cell>
          <cell r="L964">
            <v>1.2635190000000001</v>
          </cell>
        </row>
        <row r="965">
          <cell r="C965">
            <v>267777</v>
          </cell>
          <cell r="D965" t="str">
            <v>-</v>
          </cell>
          <cell r="E965" t="str">
            <v>PARACETAMOL SOLUÇÃO ORAL 200MG / ML 10ML</v>
          </cell>
          <cell r="F965" t="str">
            <v>FR 10ML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0.89</v>
          </cell>
          <cell r="L965">
            <v>0</v>
          </cell>
        </row>
        <row r="966">
          <cell r="C966">
            <v>273939</v>
          </cell>
          <cell r="D966">
            <v>17452</v>
          </cell>
          <cell r="E966" t="str">
            <v xml:space="preserve">PARECOXIBE IM/IV 40 MG                                                                    </v>
          </cell>
          <cell r="F966" t="str">
            <v>F/A</v>
          </cell>
          <cell r="G966">
            <v>100</v>
          </cell>
          <cell r="H966">
            <v>84</v>
          </cell>
          <cell r="I966">
            <v>73.333333333333329</v>
          </cell>
          <cell r="J966">
            <v>10</v>
          </cell>
          <cell r="K966">
            <v>31.99</v>
          </cell>
          <cell r="L966">
            <v>0</v>
          </cell>
        </row>
        <row r="967">
          <cell r="C967" t="str">
            <v>-</v>
          </cell>
          <cell r="D967" t="str">
            <v>-</v>
          </cell>
          <cell r="E967" t="str">
            <v xml:space="preserve">PAROXETINA 20 MG                                                                          </v>
          </cell>
          <cell r="F967" t="str">
            <v>CP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</row>
        <row r="968">
          <cell r="C968">
            <v>0</v>
          </cell>
          <cell r="D968">
            <v>0</v>
          </cell>
          <cell r="E968" t="str">
            <v xml:space="preserve">PAZOPANIBE 200 MG COMPRIMIDO                                                              </v>
          </cell>
          <cell r="F968" t="str">
            <v>CP</v>
          </cell>
          <cell r="G968">
            <v>0</v>
          </cell>
          <cell r="H968">
            <v>480</v>
          </cell>
          <cell r="I968">
            <v>0</v>
          </cell>
          <cell r="J968">
            <v>1</v>
          </cell>
          <cell r="K968">
            <v>71.545000000000002</v>
          </cell>
          <cell r="L968">
            <v>0</v>
          </cell>
        </row>
        <row r="969">
          <cell r="C969">
            <v>399996</v>
          </cell>
          <cell r="D969">
            <v>15383</v>
          </cell>
          <cell r="E969" t="str">
            <v xml:space="preserve">PAZOPANIBE 400 MG COMPRIMIDO                                                              </v>
          </cell>
          <cell r="F969" t="str">
            <v>CP</v>
          </cell>
          <cell r="G969">
            <v>180</v>
          </cell>
          <cell r="H969">
            <v>675</v>
          </cell>
          <cell r="I969">
            <v>880</v>
          </cell>
          <cell r="J969">
            <v>12</v>
          </cell>
          <cell r="K969">
            <v>143.09</v>
          </cell>
          <cell r="L969">
            <v>0</v>
          </cell>
        </row>
        <row r="970">
          <cell r="C970">
            <v>443435</v>
          </cell>
          <cell r="D970">
            <v>2150</v>
          </cell>
          <cell r="E970" t="str">
            <v>PEGASPARGASE 750 U/ML 5ML</v>
          </cell>
          <cell r="F970" t="str">
            <v>F/A</v>
          </cell>
          <cell r="G970">
            <v>8</v>
          </cell>
          <cell r="H970">
            <v>4</v>
          </cell>
          <cell r="I970">
            <v>3.3333333333333335</v>
          </cell>
          <cell r="J970">
            <v>10</v>
          </cell>
          <cell r="K970">
            <v>6081.44</v>
          </cell>
          <cell r="L970">
            <v>6081.44</v>
          </cell>
        </row>
        <row r="971">
          <cell r="C971">
            <v>405216</v>
          </cell>
          <cell r="D971">
            <v>18993</v>
          </cell>
          <cell r="E971" t="str">
            <v xml:space="preserve">PEMETREXEDE - 100MG                                                                       </v>
          </cell>
          <cell r="F971" t="str">
            <v>F/A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590</v>
          </cell>
          <cell r="L971">
            <v>0</v>
          </cell>
        </row>
        <row r="972">
          <cell r="C972">
            <v>331938</v>
          </cell>
          <cell r="D972">
            <v>18993</v>
          </cell>
          <cell r="E972" t="str">
            <v>PEMETREXEDE 500MG</v>
          </cell>
          <cell r="F972" t="str">
            <v>F/A</v>
          </cell>
          <cell r="G972">
            <v>0</v>
          </cell>
          <cell r="H972">
            <v>8.5</v>
          </cell>
          <cell r="I972">
            <v>2.3333333333333335</v>
          </cell>
          <cell r="J972">
            <v>10</v>
          </cell>
          <cell r="K972">
            <v>176</v>
          </cell>
          <cell r="L972">
            <v>0</v>
          </cell>
        </row>
        <row r="973">
          <cell r="C973" t="str">
            <v>-</v>
          </cell>
          <cell r="D973" t="str">
            <v>-</v>
          </cell>
          <cell r="E973" t="str">
            <v>PENICILINA BENZATINA POTASSICA 1.000.000UI F/A</v>
          </cell>
          <cell r="F973" t="str">
            <v>F/A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</row>
        <row r="974">
          <cell r="C974" t="str">
            <v>-</v>
          </cell>
          <cell r="D974" t="str">
            <v>-</v>
          </cell>
          <cell r="E974" t="str">
            <v xml:space="preserve">PENICILINA CRITALINA 1.000.000UI                                                          </v>
          </cell>
          <cell r="F974" t="str">
            <v>F/A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0.83</v>
          </cell>
          <cell r="L974">
            <v>0</v>
          </cell>
        </row>
        <row r="975">
          <cell r="C975">
            <v>270612</v>
          </cell>
          <cell r="D975">
            <v>365</v>
          </cell>
          <cell r="E975" t="str">
            <v xml:space="preserve">PENICILINA G BENZATINA 1200000UI                                                          </v>
          </cell>
          <cell r="F975" t="str">
            <v>F/A</v>
          </cell>
          <cell r="G975">
            <v>50</v>
          </cell>
          <cell r="H975">
            <v>100</v>
          </cell>
          <cell r="I975">
            <v>0</v>
          </cell>
          <cell r="J975">
            <v>2</v>
          </cell>
          <cell r="K975">
            <v>5.35</v>
          </cell>
          <cell r="L975">
            <v>0</v>
          </cell>
        </row>
        <row r="976">
          <cell r="C976" t="str">
            <v>-</v>
          </cell>
          <cell r="D976" t="str">
            <v>-</v>
          </cell>
          <cell r="E976" t="str">
            <v xml:space="preserve">PENICILINA G BENZATINA 600000UI                                                           </v>
          </cell>
          <cell r="F976" t="str">
            <v>F/A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</row>
        <row r="977">
          <cell r="C977" t="str">
            <v>-</v>
          </cell>
          <cell r="D977" t="str">
            <v>-</v>
          </cell>
          <cell r="E977" t="str">
            <v xml:space="preserve">PENICILINA G CRISTALINA 5000000UI                                                         </v>
          </cell>
          <cell r="F977" t="str">
            <v>F/A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</row>
        <row r="978">
          <cell r="C978" t="str">
            <v>-</v>
          </cell>
          <cell r="D978" t="str">
            <v>-</v>
          </cell>
          <cell r="E978" t="str">
            <v xml:space="preserve">PENICILINA G POTASSICA 300.000UI + 100.000UI                                              </v>
          </cell>
          <cell r="F978" t="str">
            <v>F/A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5.36</v>
          </cell>
          <cell r="L978">
            <v>0</v>
          </cell>
        </row>
        <row r="979">
          <cell r="C979">
            <v>270616</v>
          </cell>
          <cell r="D979">
            <v>365</v>
          </cell>
          <cell r="E979" t="str">
            <v xml:space="preserve">PENICILINA G POTASSICA 5.000.000UI INJET                                                  </v>
          </cell>
          <cell r="F979" t="str">
            <v>F/A</v>
          </cell>
          <cell r="G979">
            <v>60</v>
          </cell>
          <cell r="H979">
            <v>50</v>
          </cell>
          <cell r="I979">
            <v>16.666666666666668</v>
          </cell>
          <cell r="J979">
            <v>1</v>
          </cell>
          <cell r="K979">
            <v>10</v>
          </cell>
          <cell r="L979">
            <v>10</v>
          </cell>
        </row>
        <row r="980">
          <cell r="C980">
            <v>268159</v>
          </cell>
          <cell r="D980">
            <v>10633</v>
          </cell>
          <cell r="E980" t="str">
            <v xml:space="preserve">PENTOXIFILINA 400 MG                                                                      </v>
          </cell>
          <cell r="F980" t="str">
            <v>CP</v>
          </cell>
          <cell r="G980">
            <v>50</v>
          </cell>
          <cell r="H980">
            <v>0</v>
          </cell>
          <cell r="I980">
            <v>0</v>
          </cell>
          <cell r="J980">
            <v>0</v>
          </cell>
          <cell r="K980">
            <v>1.66</v>
          </cell>
          <cell r="L980">
            <v>0</v>
          </cell>
        </row>
        <row r="981">
          <cell r="C981">
            <v>304279</v>
          </cell>
          <cell r="D981">
            <v>18649</v>
          </cell>
          <cell r="E981" t="str">
            <v xml:space="preserve">PERFLUROCTANO 5ML                                                                         </v>
          </cell>
          <cell r="F981" t="str">
            <v>FR 5ML</v>
          </cell>
          <cell r="G981">
            <v>0</v>
          </cell>
          <cell r="H981">
            <v>1</v>
          </cell>
          <cell r="I981">
            <v>0</v>
          </cell>
          <cell r="J981">
            <v>1</v>
          </cell>
          <cell r="K981">
            <v>220</v>
          </cell>
          <cell r="L981">
            <v>0</v>
          </cell>
        </row>
        <row r="982">
          <cell r="C982" t="str">
            <v>-</v>
          </cell>
          <cell r="D982" t="str">
            <v>-</v>
          </cell>
          <cell r="E982" t="str">
            <v xml:space="preserve">PERICIAZINA 40MG/ML 20ML SOL ORAL                                                         </v>
          </cell>
          <cell r="F982" t="str">
            <v>FR 20ML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11.26</v>
          </cell>
          <cell r="L982">
            <v>0</v>
          </cell>
        </row>
        <row r="983">
          <cell r="C983" t="str">
            <v>-</v>
          </cell>
          <cell r="D983" t="str">
            <v>-</v>
          </cell>
          <cell r="E983" t="str">
            <v xml:space="preserve">PERICIAZINA PED 10MG/ML 20ML SOL ORAL                                                     </v>
          </cell>
          <cell r="F983" t="str">
            <v>FR 20ML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9.57</v>
          </cell>
          <cell r="L983">
            <v>0</v>
          </cell>
        </row>
        <row r="984">
          <cell r="C984">
            <v>363597</v>
          </cell>
          <cell r="D984">
            <v>10676</v>
          </cell>
          <cell r="E984" t="str">
            <v xml:space="preserve">PERMETRINA 50MG/ML    </v>
          </cell>
          <cell r="F984" t="str">
            <v>FR 100ML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</row>
        <row r="985">
          <cell r="C985">
            <v>277319</v>
          </cell>
          <cell r="D985">
            <v>460</v>
          </cell>
          <cell r="E985" t="str">
            <v xml:space="preserve">PEROXIDO DE HIDROGENIO 10 VOLUMES 100ML                                                   </v>
          </cell>
          <cell r="F985" t="str">
            <v>FR 100ML</v>
          </cell>
          <cell r="G985">
            <v>0</v>
          </cell>
          <cell r="H985">
            <v>65.5</v>
          </cell>
          <cell r="I985">
            <v>43.666666666666664</v>
          </cell>
          <cell r="J985">
            <v>2</v>
          </cell>
          <cell r="K985">
            <v>1.43</v>
          </cell>
          <cell r="L985">
            <v>1.43</v>
          </cell>
        </row>
        <row r="986">
          <cell r="C986">
            <v>277319</v>
          </cell>
          <cell r="D986">
            <v>460</v>
          </cell>
          <cell r="E986" t="str">
            <v xml:space="preserve">PEROXIDO DE HIDROGENIO 10V 1000ML                                                         </v>
          </cell>
          <cell r="F986" t="str">
            <v>FR 1000ML</v>
          </cell>
          <cell r="G986">
            <v>0</v>
          </cell>
          <cell r="H986">
            <v>6.8</v>
          </cell>
          <cell r="I986">
            <v>2</v>
          </cell>
          <cell r="J986">
            <v>10</v>
          </cell>
          <cell r="K986">
            <v>4.8</v>
          </cell>
          <cell r="L986">
            <v>4.7233330000000002</v>
          </cell>
        </row>
        <row r="987">
          <cell r="C987">
            <v>427532</v>
          </cell>
          <cell r="D987" t="str">
            <v>-</v>
          </cell>
          <cell r="E987" t="str">
            <v xml:space="preserve">PERTUZUMABE 420MG/14ML AMPOLA      </v>
          </cell>
          <cell r="F987" t="str">
            <v>F/A</v>
          </cell>
          <cell r="G987">
            <v>0</v>
          </cell>
          <cell r="H987">
            <v>17.916666666666668</v>
          </cell>
          <cell r="I987">
            <v>19</v>
          </cell>
          <cell r="J987">
            <v>12</v>
          </cell>
          <cell r="K987">
            <v>5295.7889999999998</v>
          </cell>
          <cell r="L987">
            <v>5778.1450560000003</v>
          </cell>
        </row>
        <row r="988">
          <cell r="C988">
            <v>272329</v>
          </cell>
          <cell r="D988">
            <v>5226</v>
          </cell>
          <cell r="E988" t="str">
            <v xml:space="preserve">PETIDINA CLORIDRATO 50MG/ML 2ML                                                           </v>
          </cell>
          <cell r="F988" t="str">
            <v>AMP 2ML</v>
          </cell>
          <cell r="G988">
            <v>100</v>
          </cell>
          <cell r="H988">
            <v>0</v>
          </cell>
          <cell r="I988">
            <v>0</v>
          </cell>
          <cell r="J988">
            <v>0</v>
          </cell>
          <cell r="K988">
            <v>3.1</v>
          </cell>
          <cell r="L988">
            <v>0</v>
          </cell>
        </row>
        <row r="989">
          <cell r="C989">
            <v>271353</v>
          </cell>
          <cell r="D989">
            <v>10711</v>
          </cell>
          <cell r="E989" t="str">
            <v xml:space="preserve">PILOCARPINA 2% 10ML COLIRIO                                                               </v>
          </cell>
          <cell r="F989" t="str">
            <v>FR 10ML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18.29</v>
          </cell>
          <cell r="L989">
            <v>0</v>
          </cell>
        </row>
        <row r="990">
          <cell r="C990">
            <v>271353</v>
          </cell>
          <cell r="D990">
            <v>10711</v>
          </cell>
          <cell r="E990" t="str">
            <v xml:space="preserve">PILOCARPINA SOL OFT 2% 5ML                                                                </v>
          </cell>
          <cell r="F990" t="str">
            <v>FR 5ML</v>
          </cell>
          <cell r="G990">
            <v>4</v>
          </cell>
          <cell r="H990">
            <v>18.75</v>
          </cell>
          <cell r="I990">
            <v>15</v>
          </cell>
          <cell r="J990">
            <v>4</v>
          </cell>
          <cell r="K990">
            <v>20.190000000000001</v>
          </cell>
          <cell r="L990">
            <v>0</v>
          </cell>
        </row>
        <row r="991">
          <cell r="C991">
            <v>271725</v>
          </cell>
          <cell r="D991">
            <v>10753</v>
          </cell>
          <cell r="E991" t="str">
            <v xml:space="preserve">PIPERACILINA SODICA + TAZOBACTAM SODICA 4G + 500MG                                        </v>
          </cell>
          <cell r="F991" t="str">
            <v>F/A</v>
          </cell>
          <cell r="G991">
            <v>1400</v>
          </cell>
          <cell r="H991">
            <v>1216.6666666666667</v>
          </cell>
          <cell r="I991">
            <v>1520</v>
          </cell>
          <cell r="J991">
            <v>12</v>
          </cell>
          <cell r="K991">
            <v>13.5</v>
          </cell>
          <cell r="L991">
            <v>13.5</v>
          </cell>
        </row>
        <row r="992">
          <cell r="C992" t="str">
            <v>-</v>
          </cell>
          <cell r="D992" t="str">
            <v>-</v>
          </cell>
          <cell r="E992" t="str">
            <v xml:space="preserve">PIRAZIDAMIDA 30 MG/ML XAROPE                                                              </v>
          </cell>
          <cell r="F992" t="str">
            <v>FR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1.9506399999999999</v>
          </cell>
          <cell r="L992">
            <v>0</v>
          </cell>
        </row>
        <row r="993">
          <cell r="C993" t="str">
            <v>-</v>
          </cell>
          <cell r="D993" t="str">
            <v>-</v>
          </cell>
          <cell r="E993" t="str">
            <v xml:space="preserve">PIRAZINAMIDA 500MG                                                                        </v>
          </cell>
          <cell r="F993" t="str">
            <v>CP</v>
          </cell>
          <cell r="G993">
            <v>0</v>
          </cell>
          <cell r="H993">
            <v>30</v>
          </cell>
          <cell r="I993">
            <v>10</v>
          </cell>
          <cell r="J993">
            <v>1</v>
          </cell>
          <cell r="K993">
            <v>0.121</v>
          </cell>
          <cell r="L993">
            <v>0</v>
          </cell>
        </row>
        <row r="994">
          <cell r="C994" t="str">
            <v>-</v>
          </cell>
          <cell r="D994" t="str">
            <v>-</v>
          </cell>
          <cell r="E994" t="str">
            <v xml:space="preserve">PIRIDOSTIGMINA 60MG                                                                       </v>
          </cell>
          <cell r="F994" t="str">
            <v>CP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0</v>
          </cell>
        </row>
        <row r="995">
          <cell r="C995" t="str">
            <v>-</v>
          </cell>
          <cell r="D995" t="str">
            <v>-</v>
          </cell>
          <cell r="E995" t="str">
            <v xml:space="preserve">PIRIDOXINA 100MG CAPSULA                                                                  </v>
          </cell>
          <cell r="F995" t="str">
            <v>CP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3.16</v>
          </cell>
          <cell r="L995">
            <v>0</v>
          </cell>
        </row>
        <row r="996">
          <cell r="C996" t="str">
            <v>-</v>
          </cell>
          <cell r="D996" t="str">
            <v>-</v>
          </cell>
          <cell r="E996" t="str">
            <v xml:space="preserve">PIRIDOXINA 40 MG (VITAMINA B-6)                   </v>
          </cell>
          <cell r="F996" t="str">
            <v>CP</v>
          </cell>
          <cell r="G996">
            <v>0</v>
          </cell>
          <cell r="H996">
            <v>210</v>
          </cell>
          <cell r="I996">
            <v>0</v>
          </cell>
          <cell r="J996">
            <v>1</v>
          </cell>
          <cell r="K996">
            <v>0</v>
          </cell>
          <cell r="L996">
            <v>0</v>
          </cell>
        </row>
        <row r="997">
          <cell r="C997">
            <v>268158</v>
          </cell>
          <cell r="D997">
            <v>10768</v>
          </cell>
          <cell r="E997" t="str">
            <v>PIRIMETAMINA, 25MG</v>
          </cell>
          <cell r="F997" t="str">
            <v>CP</v>
          </cell>
          <cell r="G997">
            <v>30</v>
          </cell>
          <cell r="H997">
            <v>105</v>
          </cell>
          <cell r="I997">
            <v>70</v>
          </cell>
          <cell r="J997">
            <v>2</v>
          </cell>
          <cell r="K997">
            <v>8.8999999999999996E-2</v>
          </cell>
          <cell r="L997">
            <v>8.8999999999999996E-2</v>
          </cell>
        </row>
        <row r="998">
          <cell r="C998">
            <v>343632</v>
          </cell>
          <cell r="D998">
            <v>19113</v>
          </cell>
          <cell r="E998" t="str">
            <v>POLIDOCANOL 10MG/ML (1%) - 2ML AMPOLA</v>
          </cell>
          <cell r="F998" t="str">
            <v>AMP 2ML</v>
          </cell>
          <cell r="G998">
            <v>20</v>
          </cell>
          <cell r="H998">
            <v>20</v>
          </cell>
          <cell r="I998">
            <v>6.666666666666667</v>
          </cell>
          <cell r="J998">
            <v>1</v>
          </cell>
          <cell r="K998">
            <v>9.9600000000000009</v>
          </cell>
          <cell r="L998">
            <v>0</v>
          </cell>
        </row>
        <row r="999">
          <cell r="C999">
            <v>473230</v>
          </cell>
          <cell r="D999">
            <v>19113</v>
          </cell>
          <cell r="E999" t="str">
            <v>POLIDOCANOL 20MG/ML (2%) - 2ML AMPOLA</v>
          </cell>
          <cell r="F999" t="str">
            <v>AMP 2ML</v>
          </cell>
          <cell r="G999">
            <v>20</v>
          </cell>
          <cell r="H999">
            <v>20</v>
          </cell>
          <cell r="I999">
            <v>6.666666666666667</v>
          </cell>
          <cell r="J999">
            <v>1</v>
          </cell>
          <cell r="K999">
            <v>20</v>
          </cell>
          <cell r="L999">
            <v>0</v>
          </cell>
        </row>
        <row r="1000">
          <cell r="C1000">
            <v>343633</v>
          </cell>
          <cell r="D1000">
            <v>19113</v>
          </cell>
          <cell r="E1000" t="str">
            <v>POLIDOCANOL 30MG/ML (3%) - 2ML AMPOLA</v>
          </cell>
          <cell r="F1000" t="str">
            <v>AMP 2ML</v>
          </cell>
          <cell r="G1000">
            <v>20</v>
          </cell>
          <cell r="H1000">
            <v>23.75</v>
          </cell>
          <cell r="I1000">
            <v>5</v>
          </cell>
          <cell r="J1000">
            <v>4</v>
          </cell>
          <cell r="K1000">
            <v>10.44</v>
          </cell>
          <cell r="L1000">
            <v>0</v>
          </cell>
        </row>
        <row r="1001">
          <cell r="C1001">
            <v>343631</v>
          </cell>
          <cell r="D1001">
            <v>19113</v>
          </cell>
          <cell r="E1001" t="str">
            <v>POLIDOCANOL 5MG/ML (0,5%) - 2ML AMPOLA</v>
          </cell>
          <cell r="F1001" t="str">
            <v>AMP 2ML</v>
          </cell>
          <cell r="G1001">
            <v>20</v>
          </cell>
          <cell r="H1001">
            <v>26.666666666666668</v>
          </cell>
          <cell r="I1001">
            <v>0</v>
          </cell>
          <cell r="J1001">
            <v>3</v>
          </cell>
          <cell r="K1001">
            <v>9.5</v>
          </cell>
          <cell r="L1001">
            <v>0</v>
          </cell>
        </row>
        <row r="1002">
          <cell r="C1002">
            <v>448769</v>
          </cell>
          <cell r="D1002">
            <v>10962</v>
          </cell>
          <cell r="E1002" t="str">
            <v xml:space="preserve">POLIESTIRENOSSULFONATO DE CALCIO PO 900 MG/G 30 G                                         </v>
          </cell>
          <cell r="F1002" t="str">
            <v xml:space="preserve">ENV </v>
          </cell>
          <cell r="G1002">
            <v>240</v>
          </cell>
          <cell r="H1002">
            <v>60</v>
          </cell>
          <cell r="I1002">
            <v>40</v>
          </cell>
          <cell r="J1002">
            <v>6</v>
          </cell>
          <cell r="K1002">
            <v>24.55</v>
          </cell>
          <cell r="L1002">
            <v>24.55</v>
          </cell>
        </row>
        <row r="1003">
          <cell r="C1003">
            <v>396711</v>
          </cell>
          <cell r="D1003">
            <v>10977</v>
          </cell>
          <cell r="E1003" t="str">
            <v>POLIHEXANIDA CONCENTRACAO GEL  100 GR  BISNAGA</v>
          </cell>
          <cell r="F1003" t="str">
            <v>BISNAGA  100GR</v>
          </cell>
          <cell r="G1003">
            <v>82</v>
          </cell>
          <cell r="H1003">
            <v>78.625</v>
          </cell>
          <cell r="I1003">
            <v>0</v>
          </cell>
          <cell r="J1003">
            <v>8</v>
          </cell>
          <cell r="K1003">
            <v>44</v>
          </cell>
          <cell r="L1003">
            <v>0</v>
          </cell>
        </row>
        <row r="1004">
          <cell r="C1004">
            <v>390804</v>
          </cell>
          <cell r="D1004">
            <v>10977</v>
          </cell>
          <cell r="E1004" t="str">
            <v>POLIHEXANIDA COMPOSICAO ASSOCIADA A UNDECILAMINOPROPIL BETAINA SOLUCAO AQUOSA -  0,1% 350ML FRASCO</v>
          </cell>
          <cell r="F1004" t="str">
            <v>FR 350ML</v>
          </cell>
          <cell r="G1004">
            <v>100</v>
          </cell>
          <cell r="H1004">
            <v>112.08333333333333</v>
          </cell>
          <cell r="I1004">
            <v>126.33333333333333</v>
          </cell>
          <cell r="J1004">
            <v>12</v>
          </cell>
          <cell r="K1004">
            <v>35.99</v>
          </cell>
          <cell r="L1004">
            <v>34.291575999999999</v>
          </cell>
        </row>
        <row r="1005">
          <cell r="C1005" t="str">
            <v>-</v>
          </cell>
          <cell r="D1005" t="str">
            <v>-</v>
          </cell>
          <cell r="E1005" t="str">
            <v xml:space="preserve">POLIMETILMETACRILATO 30% SERINGA 1ML                                                      </v>
          </cell>
          <cell r="F1005" t="str">
            <v>SERINGA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  <cell r="K1005">
            <v>0</v>
          </cell>
          <cell r="L1005">
            <v>0</v>
          </cell>
        </row>
        <row r="1006">
          <cell r="C1006" t="str">
            <v>-</v>
          </cell>
          <cell r="D1006" t="str">
            <v>-</v>
          </cell>
          <cell r="E1006" t="str">
            <v xml:space="preserve">POLIMIXINA B ASSOCIADA C/NEOMICINA E DEXAMETASONA 6.000UI + 0,1% SOLUCAO OFTALMICA 10     </v>
          </cell>
          <cell r="F1006" t="str">
            <v>FR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13.28</v>
          </cell>
          <cell r="L1006">
            <v>0</v>
          </cell>
        </row>
        <row r="1007">
          <cell r="C1007">
            <v>268971</v>
          </cell>
          <cell r="D1007">
            <v>12343</v>
          </cell>
          <cell r="E1007" t="str">
            <v xml:space="preserve">POLIMIXINA B SULFATO 500.000 UI INJET                                                     </v>
          </cell>
          <cell r="F1007" t="str">
            <v>F/A</v>
          </cell>
          <cell r="G1007">
            <v>400</v>
          </cell>
          <cell r="H1007">
            <v>181.58333333333334</v>
          </cell>
          <cell r="I1007">
            <v>141.66666666666666</v>
          </cell>
          <cell r="J1007">
            <v>12</v>
          </cell>
          <cell r="K1007">
            <v>9.9499999999999993</v>
          </cell>
          <cell r="L1007">
            <v>9.9499999999999993</v>
          </cell>
        </row>
        <row r="1008">
          <cell r="C1008" t="str">
            <v>-</v>
          </cell>
          <cell r="D1008" t="str">
            <v>-</v>
          </cell>
          <cell r="E1008" t="str">
            <v xml:space="preserve">POLIVINIL PIRROLIDONA + IODO ESCOVA P/DEGERMACAO 10MG/ML                                  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0.68</v>
          </cell>
          <cell r="L1008">
            <v>0</v>
          </cell>
        </row>
        <row r="1009">
          <cell r="C1009" t="str">
            <v>-</v>
          </cell>
          <cell r="D1009" t="str">
            <v>-</v>
          </cell>
          <cell r="E1009" t="str">
            <v xml:space="preserve">POLIVINIL PIRROLIDONA + IODOSOLUCAO AQUOSA 10MG/ML FR 1000ML                              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0</v>
          </cell>
          <cell r="L1009">
            <v>0</v>
          </cell>
        </row>
        <row r="1010">
          <cell r="C1010" t="str">
            <v>-</v>
          </cell>
          <cell r="D1010" t="str">
            <v>-</v>
          </cell>
          <cell r="E1010" t="str">
            <v xml:space="preserve">POLIVITAMINAS (A+B1+B2+B3+B5+B6+B8+C+D+E)SOLUCAO ORAL 20 ML                               </v>
          </cell>
          <cell r="F1010" t="str">
            <v>FR 20ML</v>
          </cell>
          <cell r="G1010">
            <v>0</v>
          </cell>
          <cell r="H1010">
            <v>0</v>
          </cell>
          <cell r="I1010">
            <v>0</v>
          </cell>
          <cell r="J1010">
            <v>0</v>
          </cell>
          <cell r="K1010">
            <v>4.42</v>
          </cell>
          <cell r="L1010">
            <v>0</v>
          </cell>
        </row>
        <row r="1011">
          <cell r="C1011">
            <v>449101</v>
          </cell>
          <cell r="D1011">
            <v>15398</v>
          </cell>
          <cell r="E1011" t="str">
            <v xml:space="preserve">POLIVITAMINAS (A+B1+B2+B3+B5+B6+C+D+E) SOLUCAO ORAL PEDIATRICA 20 ML                      </v>
          </cell>
          <cell r="F1011" t="str">
            <v>FR 20ML</v>
          </cell>
          <cell r="G1011">
            <v>5</v>
          </cell>
          <cell r="H1011">
            <v>0</v>
          </cell>
          <cell r="I1011">
            <v>0</v>
          </cell>
          <cell r="J1011">
            <v>0</v>
          </cell>
          <cell r="K1011">
            <v>10</v>
          </cell>
          <cell r="L1011">
            <v>0</v>
          </cell>
        </row>
        <row r="1012">
          <cell r="C1012">
            <v>304148</v>
          </cell>
          <cell r="D1012">
            <v>15398</v>
          </cell>
          <cell r="E1012" t="str">
            <v xml:space="preserve">POLIVITAMINICO S/MINERAIS (VIT A+D+B2+C+B6+E) AMP 10ML                                    </v>
          </cell>
          <cell r="F1012" t="str">
            <v>AMP 10ML</v>
          </cell>
          <cell r="G1012">
            <v>120</v>
          </cell>
          <cell r="H1012">
            <v>80</v>
          </cell>
          <cell r="I1012">
            <v>76.666666666666671</v>
          </cell>
          <cell r="J1012">
            <v>11</v>
          </cell>
          <cell r="K1012">
            <v>32.11</v>
          </cell>
          <cell r="L1012">
            <v>32.11</v>
          </cell>
        </row>
        <row r="1013">
          <cell r="C1013" t="str">
            <v>-</v>
          </cell>
          <cell r="D1013" t="str">
            <v>-</v>
          </cell>
          <cell r="E1013" t="str">
            <v xml:space="preserve">PRALIDOXIMA 200MG FRASCO                                                                  </v>
          </cell>
          <cell r="F1013" t="str">
            <v>CP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</row>
        <row r="1014">
          <cell r="C1014" t="str">
            <v>-</v>
          </cell>
          <cell r="D1014" t="str">
            <v>-</v>
          </cell>
          <cell r="E1014" t="str">
            <v xml:space="preserve">PRAZOSINA 2 MG COMPRIMIDO                                                                 </v>
          </cell>
          <cell r="F1014" t="str">
            <v>CP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1.82</v>
          </cell>
          <cell r="L1014">
            <v>0</v>
          </cell>
        </row>
        <row r="1015">
          <cell r="C1015">
            <v>448591</v>
          </cell>
          <cell r="D1015">
            <v>11153</v>
          </cell>
          <cell r="E1015" t="str">
            <v xml:space="preserve">PREDNISOLONA 1% 5ML                                                                       </v>
          </cell>
          <cell r="F1015" t="str">
            <v>FR 5ML</v>
          </cell>
          <cell r="G1015">
            <v>130</v>
          </cell>
          <cell r="H1015">
            <v>51.666666666666664</v>
          </cell>
          <cell r="I1015">
            <v>66.666666666666671</v>
          </cell>
          <cell r="J1015">
            <v>6</v>
          </cell>
          <cell r="K1015">
            <v>15.38</v>
          </cell>
          <cell r="L1015">
            <v>15.38</v>
          </cell>
        </row>
        <row r="1016">
          <cell r="C1016">
            <v>448594</v>
          </cell>
          <cell r="D1016" t="str">
            <v>-</v>
          </cell>
          <cell r="E1016" t="str">
            <v xml:space="preserve">PREDNISOLONA SOLUçãO ORAL - 1MG/ML VOLUME 100 ML  </v>
          </cell>
          <cell r="F1016" t="str">
            <v>FR 100ML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9.08</v>
          </cell>
          <cell r="L1016">
            <v>0</v>
          </cell>
        </row>
        <row r="1017">
          <cell r="C1017">
            <v>448595</v>
          </cell>
          <cell r="D1017">
            <v>11153</v>
          </cell>
          <cell r="E1017" t="str">
            <v xml:space="preserve">PREDNISOLONA SOLUCAO ORAL 3MG/ML 60ML                                                     </v>
          </cell>
          <cell r="F1017" t="str">
            <v>FR 60ML</v>
          </cell>
          <cell r="G1017">
            <v>55</v>
          </cell>
          <cell r="H1017">
            <v>52.5</v>
          </cell>
          <cell r="I1017">
            <v>40</v>
          </cell>
          <cell r="J1017">
            <v>8</v>
          </cell>
          <cell r="K1017">
            <v>5.34</v>
          </cell>
          <cell r="L1017">
            <v>5.34</v>
          </cell>
        </row>
        <row r="1018">
          <cell r="C1018">
            <v>267743</v>
          </cell>
          <cell r="D1018">
            <v>11154</v>
          </cell>
          <cell r="E1018" t="str">
            <v xml:space="preserve">PREDNISONA 20MG                                                                           </v>
          </cell>
          <cell r="F1018" t="str">
            <v>CP</v>
          </cell>
          <cell r="G1018">
            <v>6600</v>
          </cell>
          <cell r="H1018">
            <v>2317.7777777777778</v>
          </cell>
          <cell r="I1018">
            <v>120</v>
          </cell>
          <cell r="J1018">
            <v>9</v>
          </cell>
          <cell r="K1018">
            <v>0.19</v>
          </cell>
          <cell r="L1018">
            <v>0.19</v>
          </cell>
        </row>
        <row r="1019">
          <cell r="C1019">
            <v>267741</v>
          </cell>
          <cell r="D1019">
            <v>11154</v>
          </cell>
          <cell r="E1019" t="str">
            <v xml:space="preserve">PREDNISONA 5 MG                                                                           </v>
          </cell>
          <cell r="F1019" t="str">
            <v>CP</v>
          </cell>
          <cell r="G1019">
            <v>6200</v>
          </cell>
          <cell r="H1019">
            <v>3942.8571428571427</v>
          </cell>
          <cell r="I1019">
            <v>2833.3333333333335</v>
          </cell>
          <cell r="J1019">
            <v>7</v>
          </cell>
          <cell r="K1019">
            <v>6.8000000000000005E-2</v>
          </cell>
          <cell r="L1019">
            <v>6.8000000000000005E-2</v>
          </cell>
        </row>
        <row r="1020">
          <cell r="C1020">
            <v>269833</v>
          </cell>
          <cell r="D1020">
            <v>17806</v>
          </cell>
          <cell r="E1020" t="str">
            <v xml:space="preserve">PRILOCAINA CLORIDRATO + FENILPRESSINA 30MG/ML + 0,03UI/ML 1,8ML                           </v>
          </cell>
          <cell r="F1020" t="str">
            <v>TUBETE 1,8ML</v>
          </cell>
          <cell r="G1020">
            <v>10</v>
          </cell>
          <cell r="H1020">
            <v>0</v>
          </cell>
          <cell r="I1020">
            <v>0</v>
          </cell>
          <cell r="J1020">
            <v>0</v>
          </cell>
          <cell r="K1020">
            <v>1.41</v>
          </cell>
          <cell r="L1020">
            <v>0</v>
          </cell>
        </row>
        <row r="1021">
          <cell r="C1021" t="str">
            <v>-</v>
          </cell>
          <cell r="D1021" t="str">
            <v>-</v>
          </cell>
          <cell r="E1021" t="str">
            <v xml:space="preserve">PRIMAQUINA 15 MG                                                                          </v>
          </cell>
          <cell r="F1021" t="str">
            <v>CP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</row>
        <row r="1022">
          <cell r="C1022" t="str">
            <v>-</v>
          </cell>
          <cell r="D1022" t="str">
            <v>-</v>
          </cell>
          <cell r="E1022" t="str">
            <v>PROCARBAZINA 50MG</v>
          </cell>
          <cell r="F1022" t="str">
            <v>CÁPSULA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84</v>
          </cell>
          <cell r="L1022">
            <v>0</v>
          </cell>
        </row>
        <row r="1023">
          <cell r="C1023">
            <v>267768</v>
          </cell>
          <cell r="D1023">
            <v>11262</v>
          </cell>
          <cell r="E1023" t="str">
            <v xml:space="preserve">PROMETAZINA 25 MG                                                                         </v>
          </cell>
          <cell r="F1023" t="str">
            <v>CP</v>
          </cell>
          <cell r="G1023">
            <v>580</v>
          </cell>
          <cell r="H1023">
            <v>150</v>
          </cell>
          <cell r="I1023">
            <v>133.33333333333334</v>
          </cell>
          <cell r="J1023">
            <v>6</v>
          </cell>
          <cell r="K1023">
            <v>0.12</v>
          </cell>
          <cell r="L1023">
            <v>0.12</v>
          </cell>
        </row>
        <row r="1024">
          <cell r="C1024">
            <v>267769</v>
          </cell>
          <cell r="D1024">
            <v>11262</v>
          </cell>
          <cell r="E1024" t="str">
            <v xml:space="preserve">PROMETAZINA 50MG/2ML                                                                      </v>
          </cell>
          <cell r="F1024" t="str">
            <v>AMP 2ML</v>
          </cell>
          <cell r="G1024">
            <v>100</v>
          </cell>
          <cell r="H1024">
            <v>87.5</v>
          </cell>
          <cell r="I1024">
            <v>0</v>
          </cell>
          <cell r="J1024">
            <v>4</v>
          </cell>
          <cell r="K1024">
            <v>1.93</v>
          </cell>
          <cell r="L1024">
            <v>1.93</v>
          </cell>
        </row>
        <row r="1025">
          <cell r="C1025" t="str">
            <v>-</v>
          </cell>
          <cell r="D1025" t="str">
            <v>-</v>
          </cell>
          <cell r="E1025" t="str">
            <v xml:space="preserve">PROPANOLOL CLORIDRATO, DOSAGEM 10 MG                                                      </v>
          </cell>
          <cell r="F1025" t="str">
            <v>CP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0.02</v>
          </cell>
          <cell r="L1025">
            <v>0</v>
          </cell>
        </row>
        <row r="1026">
          <cell r="C1026" t="str">
            <v>-</v>
          </cell>
          <cell r="D1026" t="str">
            <v>-</v>
          </cell>
          <cell r="E1026" t="str">
            <v xml:space="preserve">PROPANOLOL CLORIDRATO, DOSAGEM 40 MG                                                      </v>
          </cell>
          <cell r="F1026" t="str">
            <v>CP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0.02</v>
          </cell>
          <cell r="L1026">
            <v>0</v>
          </cell>
        </row>
        <row r="1027">
          <cell r="C1027">
            <v>273589</v>
          </cell>
          <cell r="D1027">
            <v>11274</v>
          </cell>
          <cell r="E1027" t="str">
            <v xml:space="preserve">PROPILTIOURACIL 100 MG                                                                    </v>
          </cell>
          <cell r="F1027" t="str">
            <v>CP</v>
          </cell>
          <cell r="G1027">
            <v>0</v>
          </cell>
          <cell r="H1027">
            <v>300</v>
          </cell>
          <cell r="I1027">
            <v>100</v>
          </cell>
          <cell r="J1027">
            <v>1</v>
          </cell>
          <cell r="K1027">
            <v>0.52</v>
          </cell>
          <cell r="L1027">
            <v>0</v>
          </cell>
        </row>
        <row r="1028">
          <cell r="C1028" t="str">
            <v>-</v>
          </cell>
          <cell r="D1028" t="str">
            <v>-</v>
          </cell>
          <cell r="E1028" t="str">
            <v xml:space="preserve">PROPIONATO DE FLUTICASONA 50 MCG AEROSOL SPRAY ORAL            </v>
          </cell>
          <cell r="F1028" t="str">
            <v>FR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94.8</v>
          </cell>
          <cell r="L1028">
            <v>0</v>
          </cell>
        </row>
        <row r="1029">
          <cell r="C1029">
            <v>448761</v>
          </cell>
          <cell r="D1029">
            <v>11276</v>
          </cell>
          <cell r="E1029" t="str">
            <v xml:space="preserve">PROPOFOL (PARA PERFUSAO) 1% 50ML                                                          </v>
          </cell>
          <cell r="F1029" t="str">
            <v>SERINGA</v>
          </cell>
          <cell r="G1029">
            <v>80</v>
          </cell>
          <cell r="H1029">
            <v>57.272727272727273</v>
          </cell>
          <cell r="I1029">
            <v>68.333333333333329</v>
          </cell>
          <cell r="J1029">
            <v>11</v>
          </cell>
          <cell r="K1029">
            <v>209.63</v>
          </cell>
          <cell r="L1029">
            <v>206.477272</v>
          </cell>
        </row>
        <row r="1030">
          <cell r="C1030">
            <v>305935</v>
          </cell>
          <cell r="D1030">
            <v>11276</v>
          </cell>
          <cell r="E1030" t="str">
            <v xml:space="preserve">PROPOFOL 10MG/ML 100ML                                                                     </v>
          </cell>
          <cell r="F1030" t="str">
            <v>F/A 100ML</v>
          </cell>
          <cell r="G1030">
            <v>0</v>
          </cell>
          <cell r="H1030">
            <v>83.333333333333329</v>
          </cell>
          <cell r="I1030">
            <v>0</v>
          </cell>
          <cell r="J1030">
            <v>3</v>
          </cell>
          <cell r="K1030">
            <v>62.5</v>
          </cell>
          <cell r="L1030">
            <v>0</v>
          </cell>
        </row>
        <row r="1031">
          <cell r="C1031">
            <v>305935</v>
          </cell>
          <cell r="D1031">
            <v>11276</v>
          </cell>
          <cell r="E1031" t="str">
            <v xml:space="preserve">PROPOFOL 10MG/ML 20ML                                                                     </v>
          </cell>
          <cell r="F1031" t="str">
            <v>F/A 20ML</v>
          </cell>
          <cell r="G1031">
            <v>800</v>
          </cell>
          <cell r="H1031">
            <v>420</v>
          </cell>
          <cell r="I1031">
            <v>420</v>
          </cell>
          <cell r="J1031">
            <v>10</v>
          </cell>
          <cell r="K1031">
            <v>6.9</v>
          </cell>
          <cell r="L1031">
            <v>6.9</v>
          </cell>
        </row>
        <row r="1032">
          <cell r="C1032">
            <v>305935</v>
          </cell>
          <cell r="D1032">
            <v>11276</v>
          </cell>
          <cell r="E1032" t="str">
            <v xml:space="preserve">PROPOFOL 10MG/ML 50ML                                                                     </v>
          </cell>
          <cell r="F1032" t="str">
            <v>F/A 50ML</v>
          </cell>
          <cell r="G1032">
            <v>200</v>
          </cell>
          <cell r="H1032">
            <v>148.5</v>
          </cell>
          <cell r="I1032">
            <v>46.666666666666664</v>
          </cell>
          <cell r="J1032">
            <v>4</v>
          </cell>
          <cell r="K1032">
            <v>56.98</v>
          </cell>
          <cell r="L1032">
            <v>48.526975999999998</v>
          </cell>
        </row>
        <row r="1033">
          <cell r="C1033" t="str">
            <v>-</v>
          </cell>
          <cell r="D1033" t="str">
            <v>-</v>
          </cell>
          <cell r="E1033" t="str">
            <v xml:space="preserve">PROPOFOL 50MG/ML F/A                                                                      </v>
          </cell>
          <cell r="F1033" t="str">
            <v>F/A 50ML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66</v>
          </cell>
          <cell r="L1033">
            <v>0</v>
          </cell>
        </row>
        <row r="1034">
          <cell r="C1034">
            <v>267771</v>
          </cell>
          <cell r="D1034">
            <v>5235</v>
          </cell>
          <cell r="E1034" t="str">
            <v xml:space="preserve">PROPRANOLOL 10MG                                                                          </v>
          </cell>
          <cell r="F1034" t="str">
            <v>CP</v>
          </cell>
          <cell r="G1034">
            <v>100</v>
          </cell>
          <cell r="H1034">
            <v>60</v>
          </cell>
          <cell r="I1034">
            <v>40</v>
          </cell>
          <cell r="J1034">
            <v>4</v>
          </cell>
          <cell r="K1034">
            <v>0.17</v>
          </cell>
          <cell r="L1034">
            <v>0.17</v>
          </cell>
        </row>
        <row r="1035">
          <cell r="C1035">
            <v>267772</v>
          </cell>
          <cell r="D1035">
            <v>5235</v>
          </cell>
          <cell r="E1035" t="str">
            <v xml:space="preserve">PROPRANOLOL 40MG                                                                          </v>
          </cell>
          <cell r="F1035" t="str">
            <v>CP</v>
          </cell>
          <cell r="G1035">
            <v>80</v>
          </cell>
          <cell r="H1035">
            <v>45</v>
          </cell>
          <cell r="I1035">
            <v>0</v>
          </cell>
          <cell r="J1035">
            <v>4</v>
          </cell>
          <cell r="K1035">
            <v>0.05</v>
          </cell>
          <cell r="L1035">
            <v>0.05</v>
          </cell>
        </row>
        <row r="1036">
          <cell r="C1036" t="str">
            <v>-</v>
          </cell>
          <cell r="D1036" t="str">
            <v>-</v>
          </cell>
          <cell r="E1036" t="str">
            <v xml:space="preserve">PROPRANOLOL 80MG                                                                          </v>
          </cell>
          <cell r="F1036" t="str">
            <v>CP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</row>
        <row r="1037">
          <cell r="C1037">
            <v>272362</v>
          </cell>
          <cell r="D1037">
            <v>5237</v>
          </cell>
          <cell r="E1037" t="str">
            <v xml:space="preserve">PROTAMINA (CLORIDRATO) IV 1000UI/ML 1% 5ML SOL INJET                                      </v>
          </cell>
          <cell r="F1037" t="str">
            <v>AMP 5ML</v>
          </cell>
          <cell r="G1037">
            <v>40</v>
          </cell>
          <cell r="H1037">
            <v>45</v>
          </cell>
          <cell r="I1037">
            <v>0</v>
          </cell>
          <cell r="J1037">
            <v>4</v>
          </cell>
          <cell r="K1037">
            <v>3.9874999999999998</v>
          </cell>
          <cell r="L1037">
            <v>3.9874999999999998</v>
          </cell>
        </row>
        <row r="1038">
          <cell r="C1038">
            <v>269571</v>
          </cell>
          <cell r="D1038">
            <v>5238</v>
          </cell>
          <cell r="E1038" t="str">
            <v xml:space="preserve">PROXIMETACAINA 0,5% SOL OFT                                                               </v>
          </cell>
          <cell r="F1038" t="str">
            <v>FR 5ML</v>
          </cell>
          <cell r="G1038">
            <v>0</v>
          </cell>
          <cell r="H1038">
            <v>0</v>
          </cell>
          <cell r="I1038">
            <v>0</v>
          </cell>
          <cell r="J1038">
            <v>0</v>
          </cell>
          <cell r="K1038">
            <v>8.99</v>
          </cell>
          <cell r="L1038">
            <v>0</v>
          </cell>
        </row>
        <row r="1039">
          <cell r="C1039" t="str">
            <v>-</v>
          </cell>
          <cell r="D1039" t="str">
            <v>-</v>
          </cell>
          <cell r="E1039" t="str">
            <v xml:space="preserve">PROXIMETACAINA CLORIDRATO 5 MG/ML SOL OFT 5ML                                             </v>
          </cell>
          <cell r="F1039" t="str">
            <v>FR 5ML</v>
          </cell>
          <cell r="G1039">
            <v>0</v>
          </cell>
          <cell r="H1039">
            <v>0</v>
          </cell>
          <cell r="I1039">
            <v>0</v>
          </cell>
          <cell r="J1039">
            <v>0</v>
          </cell>
          <cell r="K1039">
            <v>5.04</v>
          </cell>
          <cell r="L1039">
            <v>0</v>
          </cell>
        </row>
        <row r="1040">
          <cell r="C1040" t="str">
            <v>-</v>
          </cell>
          <cell r="D1040" t="str">
            <v>-</v>
          </cell>
          <cell r="E1040" t="str">
            <v xml:space="preserve">PROXITANE 5L (GALAO)                                                                      </v>
          </cell>
          <cell r="F1040" t="str">
            <v>GL 5LT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272</v>
          </cell>
          <cell r="L1040">
            <v>0</v>
          </cell>
        </row>
        <row r="1041">
          <cell r="C1041" t="str">
            <v>-</v>
          </cell>
          <cell r="D1041" t="str">
            <v>-</v>
          </cell>
          <cell r="E1041" t="str">
            <v xml:space="preserve">PVPI SOL ALCOOLICA TINTURA 1% DE IODO ATIVO 10MG/ML 1000ML                                </v>
          </cell>
          <cell r="F1041" t="str">
            <v>FR 1L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6.43</v>
          </cell>
          <cell r="L1041">
            <v>0</v>
          </cell>
        </row>
        <row r="1042">
          <cell r="C1042" t="str">
            <v>-</v>
          </cell>
          <cell r="D1042" t="str">
            <v>-</v>
          </cell>
          <cell r="E1042" t="str">
            <v xml:space="preserve">PVPI SOL DEGERMANTE 1% DE IODO ATIVO 10MG/ML 1000ML                                       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6.7</v>
          </cell>
          <cell r="L1042">
            <v>0</v>
          </cell>
        </row>
        <row r="1043">
          <cell r="C1043">
            <v>398705</v>
          </cell>
          <cell r="D1043">
            <v>17821</v>
          </cell>
          <cell r="E1043" t="str">
            <v xml:space="preserve">PVPI SOL DEGERMANTE 1% DE IODO ATIVO 10MG/ML 100ML                                        </v>
          </cell>
          <cell r="F1043" t="str">
            <v>FR 100ML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3.09</v>
          </cell>
          <cell r="L1043">
            <v>0</v>
          </cell>
        </row>
        <row r="1044">
          <cell r="C1044">
            <v>398706</v>
          </cell>
          <cell r="D1044">
            <v>17821</v>
          </cell>
          <cell r="E1044" t="str">
            <v xml:space="preserve">PVPI SOLUCAO TOPICA AQUOSA 1% DE IODO ATIVO 10 MG/ML 100ML                                </v>
          </cell>
          <cell r="F1044" t="str">
            <v>FR 100ML</v>
          </cell>
          <cell r="G1044">
            <v>0</v>
          </cell>
          <cell r="H1044">
            <v>10.111111111111111</v>
          </cell>
          <cell r="I1044">
            <v>5</v>
          </cell>
          <cell r="J1044">
            <v>9</v>
          </cell>
          <cell r="K1044">
            <v>5.15</v>
          </cell>
          <cell r="L1044">
            <v>5.15</v>
          </cell>
        </row>
        <row r="1045">
          <cell r="C1045" t="str">
            <v>-</v>
          </cell>
          <cell r="D1045" t="str">
            <v>-</v>
          </cell>
          <cell r="E1045" t="str">
            <v xml:space="preserve">PVPI SOLUCAO TOPICA AQUOSA 1% DE IODO ATIVO 10MG/ML 1000ML                                </v>
          </cell>
          <cell r="F1045" t="str">
            <v>FR 1L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11.19</v>
          </cell>
          <cell r="L1045">
            <v>0</v>
          </cell>
        </row>
        <row r="1046">
          <cell r="C1046" t="str">
            <v>-</v>
          </cell>
          <cell r="D1046" t="str">
            <v>-</v>
          </cell>
          <cell r="E1046" t="str">
            <v xml:space="preserve">RALTEGRAVIR 400MG COMPRIMIDO                                                              </v>
          </cell>
          <cell r="F1046" t="str">
            <v>CP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  <cell r="K1046">
            <v>21</v>
          </cell>
          <cell r="L1046">
            <v>0</v>
          </cell>
        </row>
        <row r="1047">
          <cell r="C1047" t="str">
            <v>-</v>
          </cell>
          <cell r="D1047" t="str">
            <v>-</v>
          </cell>
          <cell r="E1047" t="str">
            <v xml:space="preserve">RALTITREXATO 2MG                                                                          </v>
          </cell>
          <cell r="F1047" t="str">
            <v>CP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C1048">
            <v>358123</v>
          </cell>
          <cell r="D1048">
            <v>17760</v>
          </cell>
          <cell r="E1048" t="str">
            <v xml:space="preserve">RANIBIZUMABE 10MG/ML - 0,3 ML </v>
          </cell>
          <cell r="F1048" t="str">
            <v>F/A</v>
          </cell>
          <cell r="G1048">
            <v>12</v>
          </cell>
          <cell r="H1048">
            <v>3</v>
          </cell>
          <cell r="I1048">
            <v>0</v>
          </cell>
          <cell r="J1048">
            <v>1</v>
          </cell>
          <cell r="K1048">
            <v>3318.17</v>
          </cell>
          <cell r="L1048">
            <v>0</v>
          </cell>
        </row>
        <row r="1049">
          <cell r="C1049" t="str">
            <v>-</v>
          </cell>
          <cell r="D1049" t="str">
            <v>-</v>
          </cell>
          <cell r="E1049" t="str">
            <v xml:space="preserve">RANITIDINA (CLORIDRATO) 150MG                                                             </v>
          </cell>
          <cell r="F1049" t="str">
            <v>CP</v>
          </cell>
          <cell r="G1049">
            <v>8600</v>
          </cell>
          <cell r="H1049">
            <v>0</v>
          </cell>
          <cell r="I1049">
            <v>0</v>
          </cell>
          <cell r="J1049">
            <v>0</v>
          </cell>
          <cell r="K1049">
            <v>7.4999999999999997E-2</v>
          </cell>
          <cell r="L1049">
            <v>0</v>
          </cell>
        </row>
        <row r="1050">
          <cell r="C1050" t="str">
            <v>-</v>
          </cell>
          <cell r="D1050" t="str">
            <v>-</v>
          </cell>
          <cell r="E1050" t="str">
            <v xml:space="preserve">RANITIDINA (CLORIDRATO) 25MG/ML 2ML SOL INJET                                             </v>
          </cell>
          <cell r="F1050" t="str">
            <v>AMP 2ML</v>
          </cell>
          <cell r="G1050">
            <v>1200</v>
          </cell>
          <cell r="H1050">
            <v>0</v>
          </cell>
          <cell r="I1050">
            <v>0</v>
          </cell>
          <cell r="J1050">
            <v>0</v>
          </cell>
          <cell r="K1050">
            <v>0.36</v>
          </cell>
          <cell r="L1050">
            <v>0</v>
          </cell>
        </row>
        <row r="1051">
          <cell r="C1051" t="str">
            <v>-</v>
          </cell>
          <cell r="D1051" t="str">
            <v>-</v>
          </cell>
          <cell r="E1051" t="str">
            <v xml:space="preserve">RANITIDINA (CLORIDRATO) 300MG                                                             </v>
          </cell>
          <cell r="F1051" t="str">
            <v>CP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>
            <v>0.86</v>
          </cell>
          <cell r="L1051">
            <v>0</v>
          </cell>
        </row>
        <row r="1052">
          <cell r="C1052" t="str">
            <v>-</v>
          </cell>
          <cell r="D1052" t="str">
            <v>-</v>
          </cell>
          <cell r="E1052" t="str">
            <v xml:space="preserve">RANITIDINA XAROPE 150MG/10ML 120ML                                                        </v>
          </cell>
          <cell r="F1052" t="str">
            <v>FR 120ML</v>
          </cell>
          <cell r="G1052">
            <v>70</v>
          </cell>
          <cell r="H1052">
            <v>0</v>
          </cell>
          <cell r="I1052">
            <v>0</v>
          </cell>
          <cell r="J1052">
            <v>0</v>
          </cell>
          <cell r="K1052">
            <v>3.89</v>
          </cell>
          <cell r="L1052">
            <v>0</v>
          </cell>
        </row>
        <row r="1053">
          <cell r="C1053">
            <v>380679</v>
          </cell>
          <cell r="D1053">
            <v>1810</v>
          </cell>
          <cell r="E1053" t="str">
            <v xml:space="preserve">RASBURICASE 1,5 MG FRASCO-AMPOLA PO LIOFILO                                               </v>
          </cell>
          <cell r="F1053" t="str">
            <v>F/A 1ML</v>
          </cell>
          <cell r="G1053">
            <v>10</v>
          </cell>
          <cell r="H1053">
            <v>7.666666666666667</v>
          </cell>
          <cell r="I1053">
            <v>4</v>
          </cell>
          <cell r="J1053">
            <v>6</v>
          </cell>
          <cell r="K1053">
            <v>489.85</v>
          </cell>
          <cell r="L1053">
            <v>489.85</v>
          </cell>
        </row>
        <row r="1054">
          <cell r="C1054" t="str">
            <v>-</v>
          </cell>
          <cell r="D1054" t="str">
            <v>-</v>
          </cell>
          <cell r="E1054" t="str">
            <v xml:space="preserve">REAGENTE P/DIAGNOSTICO CLINICO TIPO GLICOSE ANIDRA 99 - PO CRISTALINO                     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2.4300000000000002</v>
          </cell>
          <cell r="L1054">
            <v>0</v>
          </cell>
        </row>
        <row r="1055">
          <cell r="C1055" t="str">
            <v>-</v>
          </cell>
          <cell r="D1055" t="str">
            <v>-</v>
          </cell>
          <cell r="E1055" t="str">
            <v xml:space="preserve">REAGENTE P/TESTE PROXITANE 50ML                                                           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42.3</v>
          </cell>
          <cell r="L1055">
            <v>0</v>
          </cell>
        </row>
        <row r="1056">
          <cell r="C1056">
            <v>268973</v>
          </cell>
          <cell r="D1056">
            <v>11630</v>
          </cell>
          <cell r="E1056" t="str">
            <v xml:space="preserve">REMIFENTANIL 2MG                                                                          </v>
          </cell>
          <cell r="F1056" t="str">
            <v>F/A</v>
          </cell>
          <cell r="G1056">
            <v>200</v>
          </cell>
          <cell r="H1056">
            <v>105.55555555555556</v>
          </cell>
          <cell r="I1056">
            <v>86.666666666666671</v>
          </cell>
          <cell r="J1056">
            <v>9</v>
          </cell>
          <cell r="K1056">
            <v>11.8</v>
          </cell>
          <cell r="L1056">
            <v>11.971428</v>
          </cell>
        </row>
        <row r="1057">
          <cell r="C1057" t="str">
            <v>-</v>
          </cell>
          <cell r="D1057" t="str">
            <v>-</v>
          </cell>
          <cell r="E1057" t="str">
            <v xml:space="preserve">RIBAVIRINA 250MG                                  </v>
          </cell>
          <cell r="F1057" t="str">
            <v>CP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</row>
        <row r="1058">
          <cell r="C1058">
            <v>457888</v>
          </cell>
          <cell r="D1058">
            <v>19677</v>
          </cell>
          <cell r="E1058" t="str">
            <v>RIBOCICLIBE 200MG</v>
          </cell>
          <cell r="F1058" t="str">
            <v>CP</v>
          </cell>
          <cell r="G1058">
            <v>0</v>
          </cell>
          <cell r="H1058">
            <v>652.90909090909088</v>
          </cell>
          <cell r="I1058">
            <v>567</v>
          </cell>
          <cell r="J1058">
            <v>11</v>
          </cell>
          <cell r="K1058">
            <v>277.33999999999997</v>
          </cell>
          <cell r="L1058">
            <v>277.18615299999999</v>
          </cell>
        </row>
        <row r="1059">
          <cell r="C1059" t="str">
            <v>-</v>
          </cell>
          <cell r="D1059" t="str">
            <v>-</v>
          </cell>
          <cell r="E1059" t="str">
            <v xml:space="preserve">RIFABUTINA 150MG COMPRIMIDO                                                               </v>
          </cell>
          <cell r="F1059" t="str">
            <v>CP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</row>
        <row r="1060">
          <cell r="C1060" t="str">
            <v>-</v>
          </cell>
          <cell r="D1060" t="str">
            <v>-</v>
          </cell>
          <cell r="E1060" t="str">
            <v xml:space="preserve">RIFAMPICINA 150MG + ISONIAZIDA 75MG + PIRAZINAMINA 400MG + ETAMBUTOL 275MG                </v>
          </cell>
          <cell r="F1060" t="str">
            <v>CP</v>
          </cell>
          <cell r="G1060">
            <v>0</v>
          </cell>
          <cell r="H1060">
            <v>1077</v>
          </cell>
          <cell r="I1060">
            <v>234</v>
          </cell>
          <cell r="J1060">
            <v>4</v>
          </cell>
          <cell r="K1060">
            <v>0</v>
          </cell>
          <cell r="L1060">
            <v>0</v>
          </cell>
        </row>
        <row r="1061">
          <cell r="C1061" t="str">
            <v>-</v>
          </cell>
          <cell r="D1061" t="str">
            <v>-</v>
          </cell>
          <cell r="E1061" t="str">
            <v xml:space="preserve">RIFAMPICINA 20 MG/ML SUSP 50 ML                                                           </v>
          </cell>
          <cell r="F1061" t="str">
            <v>FR 50ML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0.92</v>
          </cell>
          <cell r="L1061">
            <v>0</v>
          </cell>
        </row>
        <row r="1062">
          <cell r="C1062" t="str">
            <v>-</v>
          </cell>
          <cell r="D1062" t="str">
            <v>-</v>
          </cell>
          <cell r="E1062" t="str">
            <v xml:space="preserve">RIFAMPICINA 20MG/ML SUSP 100ML FRASCO                                                     </v>
          </cell>
          <cell r="F1062" t="str">
            <v>FR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</row>
        <row r="1063">
          <cell r="C1063" t="str">
            <v>-</v>
          </cell>
          <cell r="D1063" t="str">
            <v>-</v>
          </cell>
          <cell r="E1063" t="str">
            <v xml:space="preserve">RIFAMPICINA 300MG                                                                         </v>
          </cell>
          <cell r="F1063" t="str">
            <v>CP</v>
          </cell>
          <cell r="G1063">
            <v>0</v>
          </cell>
          <cell r="H1063">
            <v>50</v>
          </cell>
          <cell r="I1063">
            <v>16.666666666666668</v>
          </cell>
          <cell r="J1063">
            <v>1</v>
          </cell>
          <cell r="K1063">
            <v>1.85</v>
          </cell>
          <cell r="L1063">
            <v>0</v>
          </cell>
        </row>
        <row r="1064">
          <cell r="C1064" t="str">
            <v>-</v>
          </cell>
          <cell r="D1064" t="str">
            <v>-</v>
          </cell>
          <cell r="E1064" t="str">
            <v xml:space="preserve">RIFAMPICINA SPRAY 10MG/ML 20ML FRASCO                                                     </v>
          </cell>
          <cell r="F1064" t="str">
            <v>FR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</row>
        <row r="1065">
          <cell r="C1065" t="str">
            <v>-</v>
          </cell>
          <cell r="D1065" t="str">
            <v>-</v>
          </cell>
          <cell r="E1065" t="str">
            <v>RIFAPENTINA 300MG + ISONIAZIDA 300MG</v>
          </cell>
          <cell r="F1065" t="str">
            <v>CP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</row>
        <row r="1066">
          <cell r="C1066">
            <v>303292</v>
          </cell>
          <cell r="D1066">
            <v>11750</v>
          </cell>
          <cell r="E1066" t="str">
            <v xml:space="preserve">RINGER COM LACTATO DE SÓDIO 500ML SOL INJET    ISENTO PVC (FRASCO/BOLSA)                                     </v>
          </cell>
          <cell r="F1066" t="str">
            <v>FR/BLS 500ML</v>
          </cell>
          <cell r="G1066">
            <v>1682</v>
          </cell>
          <cell r="H1066">
            <v>2276.9166666666665</v>
          </cell>
          <cell r="I1066">
            <v>2230</v>
          </cell>
          <cell r="J1066">
            <v>12</v>
          </cell>
          <cell r="K1066">
            <v>4.5</v>
          </cell>
          <cell r="L1066">
            <v>4.5</v>
          </cell>
        </row>
        <row r="1067">
          <cell r="C1067">
            <v>272839</v>
          </cell>
          <cell r="D1067">
            <v>11759</v>
          </cell>
          <cell r="E1067" t="str">
            <v xml:space="preserve">RISPERIDONA 1MG                                                                           </v>
          </cell>
          <cell r="F1067" t="str">
            <v>CP</v>
          </cell>
          <cell r="G1067">
            <v>1000</v>
          </cell>
          <cell r="H1067">
            <v>1533.3333333333333</v>
          </cell>
          <cell r="I1067">
            <v>1600</v>
          </cell>
          <cell r="J1067">
            <v>12</v>
          </cell>
          <cell r="K1067">
            <v>8.1000000000000003E-2</v>
          </cell>
          <cell r="L1067">
            <v>8.1000000000000003E-2</v>
          </cell>
        </row>
        <row r="1068">
          <cell r="C1068">
            <v>268149</v>
          </cell>
          <cell r="D1068">
            <v>11759</v>
          </cell>
          <cell r="E1068" t="str">
            <v xml:space="preserve">RISPERIDONA 2MG                                                                           </v>
          </cell>
          <cell r="F1068" t="str">
            <v>CP</v>
          </cell>
          <cell r="G1068">
            <v>1400</v>
          </cell>
          <cell r="H1068">
            <v>925</v>
          </cell>
          <cell r="I1068">
            <v>0</v>
          </cell>
          <cell r="J1068">
            <v>4</v>
          </cell>
          <cell r="K1068">
            <v>0.16</v>
          </cell>
          <cell r="L1068">
            <v>0.16</v>
          </cell>
        </row>
        <row r="1069">
          <cell r="C1069" t="str">
            <v>-</v>
          </cell>
          <cell r="D1069" t="str">
            <v>-</v>
          </cell>
          <cell r="E1069" t="str">
            <v xml:space="preserve">RITONAVIR  80 MG/ML 240 ML SOLUCAO ORAL           </v>
          </cell>
          <cell r="F1069" t="str">
            <v>FR 240ML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</row>
        <row r="1070">
          <cell r="C1070" t="str">
            <v>-</v>
          </cell>
          <cell r="D1070" t="str">
            <v>-</v>
          </cell>
          <cell r="E1070" t="str">
            <v xml:space="preserve">RITONAVIR 100MG                                                                           </v>
          </cell>
          <cell r="F1070" t="str">
            <v>CP</v>
          </cell>
          <cell r="G1070">
            <v>0</v>
          </cell>
          <cell r="H1070">
            <v>1797</v>
          </cell>
          <cell r="I1070">
            <v>1730</v>
          </cell>
          <cell r="J1070">
            <v>10</v>
          </cell>
          <cell r="K1070">
            <v>0.68025800000000003</v>
          </cell>
          <cell r="L1070">
            <v>0</v>
          </cell>
        </row>
        <row r="1071">
          <cell r="C1071">
            <v>268520</v>
          </cell>
          <cell r="D1071">
            <v>11761</v>
          </cell>
          <cell r="E1071" t="str">
            <v xml:space="preserve">RITUXIMAB 10MG/ML 10ML                                                                    </v>
          </cell>
          <cell r="F1071" t="str">
            <v>FR 10ML</v>
          </cell>
          <cell r="G1071">
            <v>12</v>
          </cell>
          <cell r="H1071">
            <v>9.3000000000000007</v>
          </cell>
          <cell r="I1071">
            <v>12.333333333333334</v>
          </cell>
          <cell r="J1071">
            <v>10</v>
          </cell>
          <cell r="K1071">
            <v>260.1164</v>
          </cell>
          <cell r="L1071">
            <v>4695.5407999999998</v>
          </cell>
        </row>
        <row r="1072">
          <cell r="C1072">
            <v>268520</v>
          </cell>
          <cell r="D1072">
            <v>11761</v>
          </cell>
          <cell r="E1072" t="str">
            <v xml:space="preserve">RITUXIMAB 10MG/ML 50ML                                                                    </v>
          </cell>
          <cell r="F1072" t="str">
            <v>FR 50ML</v>
          </cell>
          <cell r="G1072">
            <v>8</v>
          </cell>
          <cell r="H1072">
            <v>3.4</v>
          </cell>
          <cell r="I1072">
            <v>1.3333333333333333</v>
          </cell>
          <cell r="J1072">
            <v>10</v>
          </cell>
          <cell r="K1072">
            <v>938</v>
          </cell>
          <cell r="L1072">
            <v>15234.215383999999</v>
          </cell>
        </row>
        <row r="1073">
          <cell r="C1073">
            <v>394103</v>
          </cell>
          <cell r="D1073">
            <v>1612</v>
          </cell>
          <cell r="E1073" t="str">
            <v xml:space="preserve">RIVAROXABANA 10MG COMPRIMIDO                      </v>
          </cell>
          <cell r="F1073" t="str">
            <v>CP</v>
          </cell>
          <cell r="G1073">
            <v>120</v>
          </cell>
          <cell r="H1073">
            <v>360</v>
          </cell>
          <cell r="I1073">
            <v>0</v>
          </cell>
          <cell r="J1073">
            <v>5</v>
          </cell>
          <cell r="K1073">
            <v>0.21</v>
          </cell>
          <cell r="L1073">
            <v>0.21</v>
          </cell>
        </row>
        <row r="1074">
          <cell r="C1074">
            <v>412092</v>
          </cell>
          <cell r="D1074">
            <v>1612</v>
          </cell>
          <cell r="E1074" t="str">
            <v xml:space="preserve">RIVAROXABANA 15MG COMP                            </v>
          </cell>
          <cell r="F1074" t="str">
            <v>CP</v>
          </cell>
          <cell r="G1074">
            <v>2456</v>
          </cell>
          <cell r="H1074">
            <v>997.5</v>
          </cell>
          <cell r="I1074">
            <v>1350</v>
          </cell>
          <cell r="J1074">
            <v>12</v>
          </cell>
          <cell r="K1074">
            <v>0.23499999999999999</v>
          </cell>
          <cell r="L1074">
            <v>0.23499999999999999</v>
          </cell>
        </row>
        <row r="1075">
          <cell r="C1075">
            <v>412091</v>
          </cell>
          <cell r="D1075">
            <v>1612</v>
          </cell>
          <cell r="E1075" t="str">
            <v xml:space="preserve">RIVAROXABANA 20MG COMPRIMIDO                      </v>
          </cell>
          <cell r="F1075" t="str">
            <v>CP</v>
          </cell>
          <cell r="G1075">
            <v>2456</v>
          </cell>
          <cell r="H1075">
            <v>600</v>
          </cell>
          <cell r="I1075">
            <v>0</v>
          </cell>
          <cell r="J1075">
            <v>1</v>
          </cell>
          <cell r="K1075">
            <v>0.28270099999999998</v>
          </cell>
          <cell r="L1075">
            <v>0</v>
          </cell>
        </row>
        <row r="1076">
          <cell r="C1076">
            <v>268521</v>
          </cell>
          <cell r="D1076">
            <v>3920</v>
          </cell>
          <cell r="E1076" t="str">
            <v xml:space="preserve">ROCURONIO (BROMETO) 10MG/ML 5ML SOL INJET                                                 </v>
          </cell>
          <cell r="F1076" t="str">
            <v>FR 5ML</v>
          </cell>
          <cell r="G1076">
            <v>400</v>
          </cell>
          <cell r="H1076">
            <v>396.91666666666669</v>
          </cell>
          <cell r="I1076">
            <v>353.33333333333331</v>
          </cell>
          <cell r="J1076">
            <v>12</v>
          </cell>
          <cell r="K1076">
            <v>8.99</v>
          </cell>
          <cell r="L1076">
            <v>8.99</v>
          </cell>
        </row>
        <row r="1077">
          <cell r="C1077">
            <v>269468</v>
          </cell>
          <cell r="D1077">
            <v>5241</v>
          </cell>
          <cell r="E1077" t="str">
            <v xml:space="preserve">ROPIVACAINA (CLORIDRATO) 10MG/ML 20ML SOL INJET                                           </v>
          </cell>
          <cell r="F1077" t="str">
            <v>AMP 20ML</v>
          </cell>
          <cell r="G1077">
            <v>120</v>
          </cell>
          <cell r="H1077">
            <v>155.45454545454547</v>
          </cell>
          <cell r="I1077">
            <v>153.33333333333334</v>
          </cell>
          <cell r="J1077">
            <v>11</v>
          </cell>
          <cell r="K1077">
            <v>8.5329999999999995</v>
          </cell>
          <cell r="L1077">
            <v>8.5329999999999995</v>
          </cell>
        </row>
        <row r="1078">
          <cell r="C1078">
            <v>269469</v>
          </cell>
          <cell r="D1078">
            <v>5241</v>
          </cell>
          <cell r="E1078" t="str">
            <v xml:space="preserve">ROPIVACAINA (CLORIDRATO) 2MG/ML 20ML SOL INJET                                            </v>
          </cell>
          <cell r="F1078" t="str">
            <v>AMP 20ML</v>
          </cell>
          <cell r="G1078">
            <v>20</v>
          </cell>
          <cell r="H1078">
            <v>28.888888888888889</v>
          </cell>
          <cell r="I1078">
            <v>10</v>
          </cell>
          <cell r="J1078">
            <v>9</v>
          </cell>
          <cell r="K1078">
            <v>18.690000000000001</v>
          </cell>
          <cell r="L1078">
            <v>19.445</v>
          </cell>
        </row>
        <row r="1079">
          <cell r="C1079">
            <v>269470</v>
          </cell>
          <cell r="D1079">
            <v>5241</v>
          </cell>
          <cell r="E1079" t="str">
            <v xml:space="preserve">ROPIVACAINA CLORIDRATO 7,5MG/ML 20ML SOL INJET                                            </v>
          </cell>
          <cell r="F1079" t="str">
            <v>AMP 20ML</v>
          </cell>
          <cell r="G1079">
            <v>80</v>
          </cell>
          <cell r="H1079">
            <v>50</v>
          </cell>
          <cell r="I1079">
            <v>3.3333333333333335</v>
          </cell>
          <cell r="J1079">
            <v>6</v>
          </cell>
          <cell r="K1079">
            <v>19</v>
          </cell>
          <cell r="L1079">
            <v>19</v>
          </cell>
        </row>
        <row r="1080">
          <cell r="C1080">
            <v>384525</v>
          </cell>
          <cell r="D1080">
            <v>11870</v>
          </cell>
          <cell r="E1080" t="str">
            <v xml:space="preserve">SABONETE CREMOSO PEROLIZADO 1000 ML              FRASCO                                         </v>
          </cell>
          <cell r="F1080" t="str">
            <v>FR 1000ML</v>
          </cell>
          <cell r="G1080">
            <v>89</v>
          </cell>
          <cell r="H1080">
            <v>35.5</v>
          </cell>
          <cell r="I1080">
            <v>23.666666666666668</v>
          </cell>
          <cell r="J1080">
            <v>2</v>
          </cell>
          <cell r="K1080">
            <v>9</v>
          </cell>
          <cell r="L1080">
            <v>9</v>
          </cell>
        </row>
        <row r="1081">
          <cell r="C1081" t="str">
            <v>-</v>
          </cell>
          <cell r="D1081" t="str">
            <v>-</v>
          </cell>
          <cell r="E1081" t="str">
            <v xml:space="preserve">SABONETE INFANTIL FRASCO 100ML     </v>
          </cell>
          <cell r="F1081" t="str">
            <v>FR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4.37</v>
          </cell>
          <cell r="L1081">
            <v>0</v>
          </cell>
        </row>
        <row r="1082">
          <cell r="C1082">
            <v>406603</v>
          </cell>
          <cell r="D1082">
            <v>11870</v>
          </cell>
          <cell r="E1082" t="str">
            <v>SABONETE LIQUIDO CREMOSO ACIDEZ PH NEUTRO PARA BANHO DE NEONATOS GLICERINADO INCOLOR FORMU</v>
          </cell>
          <cell r="F1082" t="str">
            <v>FR 250ML</v>
          </cell>
          <cell r="G1082">
            <v>13</v>
          </cell>
          <cell r="H1082">
            <v>70.727272727272734</v>
          </cell>
          <cell r="I1082">
            <v>69</v>
          </cell>
          <cell r="J1082">
            <v>11</v>
          </cell>
          <cell r="K1082">
            <v>7.9</v>
          </cell>
          <cell r="L1082">
            <v>7.9</v>
          </cell>
        </row>
        <row r="1083">
          <cell r="C1083" t="str">
            <v>-</v>
          </cell>
          <cell r="D1083" t="str">
            <v>-</v>
          </cell>
          <cell r="E1083" t="str">
            <v xml:space="preserve">SABONETE LIQUIDO INFANTIL- 1000ML                                                         </v>
          </cell>
          <cell r="F1083" t="str">
            <v>FR 1000ML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3.51</v>
          </cell>
          <cell r="L1083">
            <v>0</v>
          </cell>
        </row>
        <row r="1084">
          <cell r="C1084">
            <v>472873</v>
          </cell>
          <cell r="D1084">
            <v>11870</v>
          </cell>
          <cell r="E1084" t="str">
            <v xml:space="preserve">SABONETE LIQUIDO PH NEUTRO NEONATOS 1000 ML                        FRASCO                                   </v>
          </cell>
          <cell r="F1084" t="str">
            <v>FR 1000ML</v>
          </cell>
          <cell r="G1084">
            <v>10</v>
          </cell>
          <cell r="H1084">
            <v>5.666666666666667</v>
          </cell>
          <cell r="I1084">
            <v>0</v>
          </cell>
          <cell r="J1084">
            <v>3</v>
          </cell>
          <cell r="K1084">
            <v>15</v>
          </cell>
          <cell r="L1084">
            <v>0</v>
          </cell>
        </row>
        <row r="1085">
          <cell r="C1085">
            <v>449022</v>
          </cell>
          <cell r="D1085">
            <v>19584</v>
          </cell>
          <cell r="E1085" t="str">
            <v xml:space="preserve">SACCHAROMYCES BOULARDII-17 100MG                                                          </v>
          </cell>
          <cell r="F1085" t="str">
            <v>CÁPSULA</v>
          </cell>
          <cell r="G1085">
            <v>350</v>
          </cell>
          <cell r="H1085">
            <v>246</v>
          </cell>
          <cell r="I1085">
            <v>0</v>
          </cell>
          <cell r="J1085">
            <v>8</v>
          </cell>
          <cell r="K1085">
            <v>0.77</v>
          </cell>
          <cell r="L1085">
            <v>0.77</v>
          </cell>
        </row>
        <row r="1086">
          <cell r="C1086">
            <v>446105</v>
          </cell>
          <cell r="D1086">
            <v>11912</v>
          </cell>
          <cell r="E1086" t="str">
            <v xml:space="preserve">SAIS PARA REIDRATACAO ORAL FORMULA OMS ENV 27,9 G                                         </v>
          </cell>
          <cell r="F1086" t="str">
            <v>ENV</v>
          </cell>
          <cell r="G1086">
            <v>10</v>
          </cell>
          <cell r="H1086">
            <v>15</v>
          </cell>
          <cell r="I1086">
            <v>16.666666666666668</v>
          </cell>
          <cell r="J1086">
            <v>5</v>
          </cell>
          <cell r="K1086">
            <v>0.96</v>
          </cell>
          <cell r="L1086">
            <v>0.96</v>
          </cell>
        </row>
        <row r="1087">
          <cell r="C1087">
            <v>292331</v>
          </cell>
          <cell r="D1087" t="str">
            <v>-</v>
          </cell>
          <cell r="E1087" t="str">
            <v xml:space="preserve">SALBUTAMOL 0,4MG/ML XAROPE  FARSCO 120ML                                                          </v>
          </cell>
          <cell r="F1087" t="str">
            <v>FR 120ML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2.38</v>
          </cell>
          <cell r="L1087">
            <v>0</v>
          </cell>
        </row>
        <row r="1088">
          <cell r="C1088">
            <v>292331</v>
          </cell>
          <cell r="D1088">
            <v>11917</v>
          </cell>
          <cell r="E1088" t="str">
            <v>SALBUTAMOL 0,4MG/ML XAROPE FRASCO 100ML</v>
          </cell>
          <cell r="F1088" t="str">
            <v>FR</v>
          </cell>
          <cell r="G1088">
            <v>3</v>
          </cell>
          <cell r="H1088">
            <v>0</v>
          </cell>
          <cell r="I1088">
            <v>0</v>
          </cell>
          <cell r="J1088">
            <v>0</v>
          </cell>
          <cell r="K1088">
            <v>1.149</v>
          </cell>
          <cell r="L1088">
            <v>0</v>
          </cell>
        </row>
        <row r="1089">
          <cell r="C1089">
            <v>268523</v>
          </cell>
          <cell r="D1089">
            <v>11917</v>
          </cell>
          <cell r="E1089" t="str">
            <v xml:space="preserve">SALBUTAMOL 0,5MG/ML 1ML SOL INJET                                                         </v>
          </cell>
          <cell r="F1089" t="str">
            <v>AMP 1ML</v>
          </cell>
          <cell r="G1089">
            <v>300</v>
          </cell>
          <cell r="H1089">
            <v>0</v>
          </cell>
          <cell r="I1089">
            <v>0</v>
          </cell>
          <cell r="J1089">
            <v>0</v>
          </cell>
          <cell r="K1089">
            <v>11</v>
          </cell>
          <cell r="L1089">
            <v>10.795453999999999</v>
          </cell>
        </row>
        <row r="1090">
          <cell r="C1090" t="str">
            <v>-</v>
          </cell>
          <cell r="D1090" t="str">
            <v>-</v>
          </cell>
          <cell r="E1090" t="str">
            <v xml:space="preserve">SALBUTAMOL 2MG                                                                            </v>
          </cell>
          <cell r="F1090" t="str">
            <v>CP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0.02</v>
          </cell>
          <cell r="L1090">
            <v>0</v>
          </cell>
        </row>
        <row r="1091">
          <cell r="C1091">
            <v>294887</v>
          </cell>
          <cell r="D1091">
            <v>11917</v>
          </cell>
          <cell r="E1091" t="str">
            <v xml:space="preserve">SALBUTAMOL AEROSOL 100MCG/DOSE (200 DOSES)                                                </v>
          </cell>
          <cell r="F1091" t="str">
            <v>FR 200 DOSES</v>
          </cell>
          <cell r="G1091">
            <v>460</v>
          </cell>
          <cell r="H1091">
            <v>171.16666666666666</v>
          </cell>
          <cell r="I1091">
            <v>160</v>
          </cell>
          <cell r="J1091">
            <v>12</v>
          </cell>
          <cell r="K1091">
            <v>10.79</v>
          </cell>
          <cell r="L1091">
            <v>12.055372999999999</v>
          </cell>
        </row>
        <row r="1092">
          <cell r="C1092" t="str">
            <v>-</v>
          </cell>
          <cell r="D1092" t="str">
            <v>-</v>
          </cell>
          <cell r="E1092" t="str">
            <v xml:space="preserve">SALBUTAMOL SOL PARA NEBULIZACAO 5MG/10ML                                                  </v>
          </cell>
          <cell r="F1092" t="str">
            <v>FR 10ML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</row>
        <row r="1093">
          <cell r="C1093" t="str">
            <v>-</v>
          </cell>
          <cell r="D1093" t="str">
            <v>-</v>
          </cell>
          <cell r="E1093" t="str">
            <v xml:space="preserve">SAQUINAVIR 200MG                                                                          </v>
          </cell>
          <cell r="F1093" t="str">
            <v>CP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</row>
        <row r="1094">
          <cell r="C1094" t="str">
            <v>-</v>
          </cell>
          <cell r="D1094" t="str">
            <v>-</v>
          </cell>
          <cell r="E1094" t="str">
            <v xml:space="preserve">SAQUINAVIR 200MG                                                                          </v>
          </cell>
          <cell r="F1094" t="str">
            <v>CP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</row>
        <row r="1095">
          <cell r="C1095">
            <v>459064</v>
          </cell>
          <cell r="D1095">
            <v>14689</v>
          </cell>
          <cell r="E1095" t="str">
            <v>SELANTE CIRURGICO FIBRINOGENIO HUMANO APROTININA E TROMBINA 2ML</v>
          </cell>
          <cell r="F1095" t="str">
            <v>FR 2ML</v>
          </cell>
          <cell r="G1095">
            <v>10</v>
          </cell>
          <cell r="H1095">
            <v>7.3636363636363633</v>
          </cell>
          <cell r="I1095">
            <v>4.666666666666667</v>
          </cell>
          <cell r="J1095">
            <v>11</v>
          </cell>
          <cell r="K1095">
            <v>710</v>
          </cell>
          <cell r="L1095">
            <v>710</v>
          </cell>
        </row>
        <row r="1096">
          <cell r="C1096">
            <v>459060</v>
          </cell>
          <cell r="D1096" t="str">
            <v>-</v>
          </cell>
          <cell r="E1096" t="str">
            <v xml:space="preserve">SELANTE DE FIBRINA FIBRINOGENIO HUMANO CONCENTRADO PASTEURIZADO 1 ML                      </v>
          </cell>
          <cell r="F1096" t="str">
            <v>FR 1ML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513.20000000000005</v>
          </cell>
          <cell r="L1096">
            <v>0</v>
          </cell>
        </row>
        <row r="1097">
          <cell r="C1097" t="str">
            <v>-</v>
          </cell>
          <cell r="D1097" t="str">
            <v>-</v>
          </cell>
          <cell r="E1097" t="str">
            <v xml:space="preserve">SELANTE DE FIBRINA FIBRINOGENIO HUMANO CONCENTRADO PASTEURIZADO 3 ML                      </v>
          </cell>
          <cell r="F1097" t="str">
            <v>FR 3ML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358</v>
          </cell>
          <cell r="L1097">
            <v>0</v>
          </cell>
        </row>
        <row r="1098">
          <cell r="C1098" t="str">
            <v>-</v>
          </cell>
          <cell r="D1098" t="str">
            <v>-</v>
          </cell>
          <cell r="E1098" t="str">
            <v xml:space="preserve">SERINGA DESCARTAVEL 1ML (PROGRAMA DE DIABETES)                                            </v>
          </cell>
          <cell r="F1098" t="str">
            <v>UNIDADE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0.129</v>
          </cell>
          <cell r="L1098">
            <v>0</v>
          </cell>
        </row>
        <row r="1099">
          <cell r="C1099" t="str">
            <v>-</v>
          </cell>
          <cell r="D1099" t="str">
            <v>-</v>
          </cell>
          <cell r="E1099" t="str">
            <v xml:space="preserve">SEVOFLURANO 100ML                                                                         </v>
          </cell>
          <cell r="F1099" t="str">
            <v>FR 100ML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88</v>
          </cell>
          <cell r="L1099">
            <v>0</v>
          </cell>
        </row>
        <row r="1100">
          <cell r="C1100">
            <v>308877</v>
          </cell>
          <cell r="D1100">
            <v>12053</v>
          </cell>
          <cell r="E1100" t="str">
            <v xml:space="preserve">SEVOFLURANO 250ML                                                                         </v>
          </cell>
          <cell r="F1100" t="str">
            <v>FR 250ML</v>
          </cell>
          <cell r="G1100">
            <v>80</v>
          </cell>
          <cell r="H1100">
            <v>36.25</v>
          </cell>
          <cell r="I1100">
            <v>25</v>
          </cell>
          <cell r="J1100">
            <v>12</v>
          </cell>
          <cell r="K1100">
            <v>304.99</v>
          </cell>
          <cell r="L1100">
            <v>304.99</v>
          </cell>
        </row>
        <row r="1101">
          <cell r="C1101">
            <v>273820</v>
          </cell>
          <cell r="D1101">
            <v>17872</v>
          </cell>
          <cell r="E1101" t="str">
            <v xml:space="preserve">SILDENAFIL 25 MG                                                                          </v>
          </cell>
          <cell r="F1101" t="str">
            <v>CP</v>
          </cell>
          <cell r="G1101">
            <v>120</v>
          </cell>
          <cell r="H1101">
            <v>20</v>
          </cell>
          <cell r="I1101">
            <v>0</v>
          </cell>
          <cell r="J1101">
            <v>1</v>
          </cell>
          <cell r="K1101">
            <v>0.88</v>
          </cell>
          <cell r="L1101">
            <v>1.5747359999999999</v>
          </cell>
        </row>
        <row r="1102">
          <cell r="C1102" t="str">
            <v>-</v>
          </cell>
          <cell r="D1102" t="str">
            <v>-</v>
          </cell>
          <cell r="E1102" t="str">
            <v xml:space="preserve">SILDENAFIL 50MG                                                                           </v>
          </cell>
          <cell r="F1102" t="str">
            <v>CP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32.40625</v>
          </cell>
          <cell r="L1102">
            <v>0</v>
          </cell>
        </row>
        <row r="1103">
          <cell r="C1103" t="str">
            <v>-</v>
          </cell>
          <cell r="D1103" t="str">
            <v>-</v>
          </cell>
          <cell r="E1103" t="str">
            <v xml:space="preserve">SIMEPREVIR SODICO 150MG                           </v>
          </cell>
          <cell r="F1103" t="str">
            <v>CP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</row>
        <row r="1104">
          <cell r="C1104" t="str">
            <v>-</v>
          </cell>
          <cell r="D1104" t="str">
            <v>-</v>
          </cell>
          <cell r="E1104" t="str">
            <v xml:space="preserve">SINVASTATINA 10MG                                                                         </v>
          </cell>
          <cell r="F1104" t="str">
            <v>CP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C1105">
            <v>267747</v>
          </cell>
          <cell r="D1105">
            <v>12096</v>
          </cell>
          <cell r="E1105" t="str">
            <v xml:space="preserve">SINVASTATINA 20MG                                                                         </v>
          </cell>
          <cell r="F1105" t="str">
            <v>CP</v>
          </cell>
          <cell r="G1105">
            <v>1000</v>
          </cell>
          <cell r="H1105">
            <v>405</v>
          </cell>
          <cell r="I1105">
            <v>500</v>
          </cell>
          <cell r="J1105">
            <v>10</v>
          </cell>
          <cell r="K1105">
            <v>0.1</v>
          </cell>
          <cell r="L1105">
            <v>0</v>
          </cell>
        </row>
        <row r="1106">
          <cell r="C1106">
            <v>267745</v>
          </cell>
          <cell r="D1106">
            <v>12096</v>
          </cell>
          <cell r="E1106" t="str">
            <v xml:space="preserve">SINVASTATINA 40MG                                                                         </v>
          </cell>
          <cell r="F1106" t="str">
            <v>CP</v>
          </cell>
          <cell r="G1106">
            <v>600</v>
          </cell>
          <cell r="H1106">
            <v>360</v>
          </cell>
          <cell r="I1106">
            <v>0</v>
          </cell>
          <cell r="J1106">
            <v>9</v>
          </cell>
          <cell r="K1106">
            <v>0.17990100000000001</v>
          </cell>
          <cell r="L1106">
            <v>0</v>
          </cell>
        </row>
        <row r="1107">
          <cell r="C1107">
            <v>285817</v>
          </cell>
          <cell r="D1107">
            <v>14024</v>
          </cell>
          <cell r="E1107" t="str">
            <v>SIROLIMO 1 MG (DRAGEA)</v>
          </cell>
          <cell r="F1107" t="str">
            <v>CP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</row>
        <row r="1108">
          <cell r="C1108" t="str">
            <v>-</v>
          </cell>
          <cell r="D1108" t="str">
            <v>-</v>
          </cell>
          <cell r="E1108" t="str">
            <v xml:space="preserve">SOFOSBUVIR 400 MG                                 </v>
          </cell>
          <cell r="F1108" t="str">
            <v>CP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</row>
        <row r="1109">
          <cell r="C1109" t="str">
            <v>-</v>
          </cell>
          <cell r="D1109" t="str">
            <v>-</v>
          </cell>
          <cell r="E1109" t="str">
            <v xml:space="preserve">SOFOSBUVIR 400MG + VELPATASVIR 100MG                                                      </v>
          </cell>
          <cell r="F1109" t="str">
            <v>CP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</row>
        <row r="1110">
          <cell r="C1110" t="str">
            <v>-</v>
          </cell>
          <cell r="D1110" t="str">
            <v>-</v>
          </cell>
          <cell r="E1110" t="str">
            <v xml:space="preserve">SOLUCAO ANTI-SEPTICA AQUOSA C/BETAINA C/SURFACTANTE TENSOATIVO POLIHEXANIDA 0,1% 100ML    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  <cell r="K1110">
            <v>79.8</v>
          </cell>
          <cell r="L1110">
            <v>0</v>
          </cell>
        </row>
        <row r="1111">
          <cell r="C1111">
            <v>311423</v>
          </cell>
          <cell r="D1111">
            <v>5191</v>
          </cell>
          <cell r="E1111" t="str">
            <v>SOLUCAO BUCAL LISOZIMA LACTOFERRINA GLICOSE OXIDASE LACTOPEROXIDASE 250ML</v>
          </cell>
          <cell r="F1111" t="str">
            <v>FR 250ML</v>
          </cell>
          <cell r="G1111">
            <v>60</v>
          </cell>
          <cell r="H1111">
            <v>15</v>
          </cell>
          <cell r="I1111">
            <v>4.666666666666667</v>
          </cell>
          <cell r="J1111">
            <v>5</v>
          </cell>
          <cell r="K1111">
            <v>100</v>
          </cell>
          <cell r="L1111">
            <v>0</v>
          </cell>
        </row>
        <row r="1112">
          <cell r="C1112">
            <v>311423</v>
          </cell>
          <cell r="D1112" t="str">
            <v>-</v>
          </cell>
          <cell r="E1112" t="str">
            <v xml:space="preserve">SOLUCAO BUCAL LISOZIMA LACTOFERRINA GLICOSE OXIDOSE LACTOPEROXIDASE 240ML                 </v>
          </cell>
          <cell r="F1112" t="str">
            <v>FR 240ML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79.14</v>
          </cell>
          <cell r="L1112">
            <v>0</v>
          </cell>
        </row>
        <row r="1113">
          <cell r="C1113">
            <v>396711</v>
          </cell>
          <cell r="D1113">
            <v>10977</v>
          </cell>
          <cell r="E1113" t="str">
            <v>SOLUCAO DE GEL P/LIMPEZA E HIDRATACAO DE FERIDAS CUTANEAS CONTENDO BETAINA E POLIHEXANIDA  250ML</v>
          </cell>
          <cell r="F1113" t="str">
            <v>FR 250ML</v>
          </cell>
          <cell r="G1113">
            <v>54</v>
          </cell>
          <cell r="H1113">
            <v>0</v>
          </cell>
          <cell r="I1113">
            <v>0</v>
          </cell>
          <cell r="J1113">
            <v>0</v>
          </cell>
          <cell r="K1113">
            <v>82.95</v>
          </cell>
          <cell r="L1113">
            <v>0</v>
          </cell>
        </row>
        <row r="1114">
          <cell r="C1114">
            <v>460566</v>
          </cell>
          <cell r="D1114">
            <v>1738</v>
          </cell>
          <cell r="E1114" t="str">
            <v xml:space="preserve">SOLUCAO DE MONSEAU (HIPOCLORITO FERRICO EM AGUAS DE ROSAS 30% 100ML            FRASCO      </v>
          </cell>
          <cell r="F1114" t="str">
            <v>FR 100ML</v>
          </cell>
          <cell r="G1114">
            <v>0</v>
          </cell>
          <cell r="H1114">
            <v>5</v>
          </cell>
          <cell r="I1114">
            <v>0</v>
          </cell>
          <cell r="J1114">
            <v>1</v>
          </cell>
          <cell r="K1114">
            <v>25</v>
          </cell>
          <cell r="L1114">
            <v>0</v>
          </cell>
        </row>
        <row r="1115">
          <cell r="C1115" t="str">
            <v>-</v>
          </cell>
          <cell r="D1115" t="str">
            <v>-</v>
          </cell>
          <cell r="E1115" t="str">
            <v xml:space="preserve">SOLUCAO DE MONSEAU (HIPOCLORITO FERRICO 30 EM AGUA DE ROSAS)                              </v>
          </cell>
          <cell r="F1115" t="str">
            <v>FR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35</v>
          </cell>
          <cell r="L1115">
            <v>0</v>
          </cell>
        </row>
        <row r="1116">
          <cell r="C1116" t="str">
            <v>-</v>
          </cell>
          <cell r="D1116" t="str">
            <v>-</v>
          </cell>
          <cell r="E1116" t="str">
            <v>SOLUCAO DE NP PRONTA P/USO SIS FECHADO ESTERIL E APIROGENICAC/SOLUCAO DE POLIAMINOACIDO GL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</row>
        <row r="1117">
          <cell r="C1117" t="str">
            <v>-</v>
          </cell>
          <cell r="D1117" t="str">
            <v>-</v>
          </cell>
          <cell r="E1117" t="str">
            <v xml:space="preserve">SOLUCAO DE NPT PRONTA PARA USO COM OLEO DE OLIVA 1000ML N7                                </v>
          </cell>
          <cell r="F1117" t="str">
            <v>BOLSA 1000ML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170</v>
          </cell>
          <cell r="L1117">
            <v>0</v>
          </cell>
        </row>
        <row r="1118">
          <cell r="C1118" t="str">
            <v>-</v>
          </cell>
          <cell r="D1118" t="str">
            <v>-</v>
          </cell>
          <cell r="E1118" t="str">
            <v xml:space="preserve">SOLUCAO DE NPT PRONTA PARA USO COM OLEO DE OLIVA 2000 ML N7                               </v>
          </cell>
          <cell r="F1118" t="str">
            <v>BOLSA 2000ML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422.32</v>
          </cell>
          <cell r="L1118">
            <v>0</v>
          </cell>
        </row>
        <row r="1119">
          <cell r="C1119">
            <v>457161</v>
          </cell>
          <cell r="D1119" t="str">
            <v>-</v>
          </cell>
          <cell r="E1119" t="str">
            <v xml:space="preserve">SOLUCAO DE NUTRICAO PARENTERA PRONTA PARA USO COM OLEO DE OLIVA 986ML                    </v>
          </cell>
          <cell r="F1119" t="str">
            <v>BOLSA 986ML</v>
          </cell>
          <cell r="G1119">
            <v>0</v>
          </cell>
          <cell r="H1119">
            <v>20</v>
          </cell>
          <cell r="I1119">
            <v>0</v>
          </cell>
          <cell r="J1119">
            <v>1</v>
          </cell>
          <cell r="K1119">
            <v>128</v>
          </cell>
          <cell r="L1119">
            <v>0</v>
          </cell>
        </row>
        <row r="1120">
          <cell r="C1120" t="str">
            <v>-</v>
          </cell>
          <cell r="D1120" t="str">
            <v>-</v>
          </cell>
          <cell r="E1120" t="str">
            <v>SOLUCAO DE NUTRICAO PARENTERAL ADULTO PREPARACAO I</v>
          </cell>
          <cell r="F1120" t="str">
            <v>ML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0.38</v>
          </cell>
          <cell r="L1120">
            <v>0</v>
          </cell>
        </row>
        <row r="1121">
          <cell r="C1121">
            <v>295269</v>
          </cell>
          <cell r="D1121">
            <v>18501</v>
          </cell>
          <cell r="E1121" t="str">
            <v xml:space="preserve">SOLUCAO DE NUTRICAO PARENTERAL INFANTIL PREPARACAO INJETAVELUSO GERAL                     </v>
          </cell>
          <cell r="F1121" t="str">
            <v>ML</v>
          </cell>
          <cell r="G1121">
            <v>10000</v>
          </cell>
          <cell r="H1121">
            <v>1022</v>
          </cell>
          <cell r="I1121">
            <v>0</v>
          </cell>
          <cell r="J1121">
            <v>1</v>
          </cell>
          <cell r="K1121">
            <v>1.8</v>
          </cell>
          <cell r="L1121">
            <v>0</v>
          </cell>
        </row>
        <row r="1122">
          <cell r="C1122" t="str">
            <v>-</v>
          </cell>
          <cell r="D1122" t="str">
            <v>-</v>
          </cell>
          <cell r="E1122" t="str">
            <v xml:space="preserve">SOLUCAO DE POLIAMINOACIDOS 10% 400 ML+GLICOSE     </v>
          </cell>
          <cell r="F1122" t="str">
            <v>BOLSA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</row>
        <row r="1123">
          <cell r="C1123">
            <v>449342</v>
          </cell>
          <cell r="D1123" t="str">
            <v>-</v>
          </cell>
          <cell r="E1123" t="str">
            <v>SOLUCAO DE POLIAMINOACIDOS 10% 400ML+GLICOSE+EMULSAO LIPIDICA 1000ML</v>
          </cell>
          <cell r="F1123" t="str">
            <v>BOLSA 1000ML</v>
          </cell>
          <cell r="G1123">
            <v>60</v>
          </cell>
          <cell r="H1123">
            <v>53.454545454545453</v>
          </cell>
          <cell r="I1123">
            <v>52</v>
          </cell>
          <cell r="J1123">
            <v>11</v>
          </cell>
          <cell r="K1123">
            <v>200</v>
          </cell>
          <cell r="L1123">
            <v>200</v>
          </cell>
        </row>
        <row r="1124">
          <cell r="C1124">
            <v>449340</v>
          </cell>
          <cell r="D1124" t="str">
            <v>-</v>
          </cell>
          <cell r="E1124" t="str">
            <v xml:space="preserve">SOLUCAO DE POLIAMINOACIDOS 8,5% 800ML+GLICOSE+EMULSAO LIPIDICA 2000ML         </v>
          </cell>
          <cell r="F1124" t="str">
            <v>BOLSA 2000ML</v>
          </cell>
          <cell r="G1124">
            <v>40</v>
          </cell>
          <cell r="H1124">
            <v>31.111111111111111</v>
          </cell>
          <cell r="I1124">
            <v>12</v>
          </cell>
          <cell r="J1124">
            <v>9</v>
          </cell>
          <cell r="K1124">
            <v>230</v>
          </cell>
          <cell r="L1124">
            <v>230</v>
          </cell>
        </row>
        <row r="1125">
          <cell r="C1125" t="str">
            <v>-</v>
          </cell>
          <cell r="D1125" t="str">
            <v>-</v>
          </cell>
          <cell r="E1125" t="str">
            <v xml:space="preserve">SOLUCAO DE SCHILLER (IODO RESSUBLI- 50GRS IODETO 100GR E AGUA DESTILADA 5LITROS)          </v>
          </cell>
          <cell r="F1125" t="str">
            <v>FR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84.5</v>
          </cell>
          <cell r="L1125">
            <v>0</v>
          </cell>
        </row>
        <row r="1126">
          <cell r="C1126" t="str">
            <v>-</v>
          </cell>
          <cell r="D1126" t="str">
            <v>-</v>
          </cell>
          <cell r="E1126" t="str">
            <v xml:space="preserve">SOLUCAO NUTRICAO PARENTERAL P/CRIANCAS C/OLIGOELEMENTOS COM LIPIDIOS DE 100ML             </v>
          </cell>
          <cell r="F1126" t="str">
            <v>BOLSA 100ML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1.25</v>
          </cell>
          <cell r="L1126">
            <v>0</v>
          </cell>
        </row>
        <row r="1127">
          <cell r="C1127" t="str">
            <v>-</v>
          </cell>
          <cell r="D1127" t="str">
            <v>-</v>
          </cell>
          <cell r="E1127" t="str">
            <v xml:space="preserve">SOLUCAO NUTRICAO PARENTERAL P/CRIANCAS C/OLIGOELEMENTOS SEM LIPIDIOS DE 100ML             </v>
          </cell>
          <cell r="F1127" t="str">
            <v>BOLSA 100ML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1.25</v>
          </cell>
          <cell r="L1127">
            <v>0</v>
          </cell>
        </row>
        <row r="1128">
          <cell r="C1128">
            <v>449340</v>
          </cell>
          <cell r="D1128" t="str">
            <v>-</v>
          </cell>
          <cell r="E1128" t="str">
            <v xml:space="preserve">SOLUCAO NUTRICAO PARENTERAL PRONTA P/USO (SISTEMA FECHADO) 1875ML ESTÉRIL E APIROGÊNICA TRIPLA CÂMARA </v>
          </cell>
          <cell r="F1128" t="str">
            <v>BOLSA 1875ML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195</v>
          </cell>
          <cell r="L1128">
            <v>0</v>
          </cell>
        </row>
        <row r="1129">
          <cell r="C1129">
            <v>449342</v>
          </cell>
          <cell r="D1129" t="str">
            <v>-</v>
          </cell>
          <cell r="E1129" t="str">
            <v>SOLUCAO NUTRICAO PARENTERAL PRONTA P/USO (SISTEMA FECHADO) 625ML ESTÉRIL E APIROGÊNICA TRIPLA CÂMARA</v>
          </cell>
          <cell r="F1129" t="str">
            <v>BOLSA 625ML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110</v>
          </cell>
          <cell r="L1129">
            <v>0</v>
          </cell>
        </row>
        <row r="1130">
          <cell r="C1130">
            <v>365509</v>
          </cell>
          <cell r="D1130" t="str">
            <v>-</v>
          </cell>
          <cell r="E1130" t="str">
            <v>SOLUCAO P/CONSERVACAO DE ORGAOS TIPO HTK ( HISTIDINA, TRIPTOFANO E ALFA-CETOGLUTARATO) COM</v>
          </cell>
          <cell r="F1130" t="str">
            <v>BOLSA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L1130">
            <v>0</v>
          </cell>
        </row>
        <row r="1131">
          <cell r="C1131" t="str">
            <v>-</v>
          </cell>
          <cell r="D1131" t="str">
            <v>-</v>
          </cell>
          <cell r="E1131" t="str">
            <v>SOLUCAO P/DESINFECCAO HEMODIALISE (FARMASTERIL)-GA</v>
          </cell>
          <cell r="F1131" t="str">
            <v>GL 5LT</v>
          </cell>
          <cell r="G1131">
            <v>20</v>
          </cell>
          <cell r="H1131">
            <v>0</v>
          </cell>
          <cell r="I1131">
            <v>0</v>
          </cell>
          <cell r="J1131">
            <v>0</v>
          </cell>
          <cell r="K1131">
            <v>238.94</v>
          </cell>
          <cell r="L1131">
            <v>0</v>
          </cell>
        </row>
        <row r="1132">
          <cell r="C1132" t="str">
            <v>-</v>
          </cell>
          <cell r="D1132" t="str">
            <v>-</v>
          </cell>
          <cell r="E1132" t="str">
            <v xml:space="preserve">SOLUCAO P/DESINFECCAO HEMODIALISE 5000ML (ACTRIL) GALAO                                   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193</v>
          </cell>
          <cell r="L1132">
            <v>0</v>
          </cell>
        </row>
        <row r="1133">
          <cell r="C1133" t="str">
            <v>-</v>
          </cell>
          <cell r="D1133" t="str">
            <v>-</v>
          </cell>
          <cell r="E1133" t="str">
            <v xml:space="preserve">SOLUCAO P/DESINFECCAO HEMODIALISE 5000ML (PURESTERIL)                                     </v>
          </cell>
          <cell r="F1133" t="str">
            <v>GL 5LT</v>
          </cell>
          <cell r="G1133">
            <v>20</v>
          </cell>
          <cell r="H1133">
            <v>0</v>
          </cell>
          <cell r="I1133">
            <v>0</v>
          </cell>
          <cell r="J1133">
            <v>0</v>
          </cell>
          <cell r="K1133">
            <v>85</v>
          </cell>
          <cell r="L1133">
            <v>0</v>
          </cell>
        </row>
        <row r="1134">
          <cell r="C1134" t="str">
            <v>-</v>
          </cell>
          <cell r="D1134" t="str">
            <v>-</v>
          </cell>
          <cell r="E1134" t="str">
            <v xml:space="preserve">SOLUCAO P/DESINFECCAO HEMODIALISE 5000ML(RENALIN)                                         </v>
          </cell>
          <cell r="F1134" t="str">
            <v>GL 5LT</v>
          </cell>
          <cell r="G1134">
            <v>20</v>
          </cell>
          <cell r="H1134">
            <v>0</v>
          </cell>
          <cell r="I1134">
            <v>0</v>
          </cell>
          <cell r="J1134">
            <v>0</v>
          </cell>
          <cell r="K1134">
            <v>138.38999999999999</v>
          </cell>
          <cell r="L1134">
            <v>0</v>
          </cell>
        </row>
        <row r="1135">
          <cell r="C1135" t="str">
            <v>-</v>
          </cell>
          <cell r="D1135" t="str">
            <v>-</v>
          </cell>
          <cell r="E1135" t="str">
            <v xml:space="preserve">SOLUCAO P/DIALISE PERITONEAL 1,5 % GLICOSE 6000 ML                                        </v>
          </cell>
          <cell r="F1135" t="str">
            <v>BOLSA 6000ML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29.32</v>
          </cell>
          <cell r="L1135">
            <v>0</v>
          </cell>
        </row>
        <row r="1136">
          <cell r="C1136" t="str">
            <v>-</v>
          </cell>
          <cell r="D1136" t="str">
            <v>-</v>
          </cell>
          <cell r="E1136" t="str">
            <v xml:space="preserve">SOLUCAO P/DIALISE PERITONEAL 1,5% 5000ML (BOLSA)                                          </v>
          </cell>
          <cell r="F1136" t="str">
            <v>BOLSA 5000ML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50.41</v>
          </cell>
          <cell r="L1136">
            <v>0</v>
          </cell>
        </row>
        <row r="1137">
          <cell r="C1137" t="str">
            <v>-</v>
          </cell>
          <cell r="D1137" t="str">
            <v>-</v>
          </cell>
          <cell r="E1137" t="str">
            <v xml:space="preserve">SOLUCAO P/DIALISE PERITONEAL 4,25% GLICOSE 5000 ML                                        </v>
          </cell>
          <cell r="F1137" t="str">
            <v>BOLSA 5000ML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24.14</v>
          </cell>
          <cell r="L1137">
            <v>0</v>
          </cell>
        </row>
        <row r="1138">
          <cell r="C1138" t="str">
            <v>-</v>
          </cell>
          <cell r="D1138" t="str">
            <v>-</v>
          </cell>
          <cell r="E1138" t="str">
            <v xml:space="preserve">SOLUCAO P/DIALISE PERITONEAL 4,25% GLICOSE 6000 ML                                        </v>
          </cell>
          <cell r="F1138" t="str">
            <v>BOLSA 6000ML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29.32</v>
          </cell>
          <cell r="L1138">
            <v>0</v>
          </cell>
        </row>
        <row r="1139">
          <cell r="C1139" t="str">
            <v>-</v>
          </cell>
          <cell r="D1139" t="str">
            <v>-</v>
          </cell>
          <cell r="E1139" t="str">
            <v xml:space="preserve">SOLUCAO P/DIALISE PERITONEAL GLICOSE 1,5%                                                 </v>
          </cell>
          <cell r="F1139" t="str">
            <v>BOLSA 5000ML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6.8</v>
          </cell>
          <cell r="L1139">
            <v>0</v>
          </cell>
        </row>
        <row r="1140">
          <cell r="C1140">
            <v>394675</v>
          </cell>
          <cell r="D1140">
            <v>18213</v>
          </cell>
          <cell r="E1140" t="str">
            <v xml:space="preserve">SOLUCAO SALINA BALANCEADA (BSS) OFT 500ML (BOLSA)                                         </v>
          </cell>
          <cell r="F1140" t="str">
            <v>BOLSA 500ML</v>
          </cell>
          <cell r="G1140">
            <v>50</v>
          </cell>
          <cell r="H1140">
            <v>46.81818181818182</v>
          </cell>
          <cell r="I1140">
            <v>26.666666666666668</v>
          </cell>
          <cell r="J1140">
            <v>11</v>
          </cell>
          <cell r="K1140">
            <v>47.5</v>
          </cell>
          <cell r="L1140">
            <v>48.367646999999998</v>
          </cell>
        </row>
        <row r="1141">
          <cell r="C1141">
            <v>394675</v>
          </cell>
          <cell r="D1141">
            <v>18213</v>
          </cell>
          <cell r="E1141" t="str">
            <v>SOLUCAO SALINA BALANCEADA OFT 500 ML FRASCO DE VIDRO</v>
          </cell>
          <cell r="F1141" t="str">
            <v>FR VD 500ML</v>
          </cell>
          <cell r="G1141">
            <v>10</v>
          </cell>
          <cell r="H1141">
            <v>34</v>
          </cell>
          <cell r="I1141">
            <v>36.666666666666664</v>
          </cell>
          <cell r="J1141">
            <v>5</v>
          </cell>
          <cell r="K1141">
            <v>44.46</v>
          </cell>
          <cell r="L1141">
            <v>44.46</v>
          </cell>
        </row>
        <row r="1142">
          <cell r="C1142">
            <v>437074</v>
          </cell>
          <cell r="D1142">
            <v>5118</v>
          </cell>
          <cell r="E1142" t="str">
            <v>SOLUCAO SALINA BALANCEADA-ELETROLITOS-500ML (ELETROLITICO: SODIO 0,502%/POTASSIO 0,037%/MA)</v>
          </cell>
          <cell r="F1142" t="str">
            <v>FR</v>
          </cell>
          <cell r="G1142">
            <v>0</v>
          </cell>
          <cell r="H1142">
            <v>42.5</v>
          </cell>
          <cell r="I1142">
            <v>0</v>
          </cell>
          <cell r="J1142">
            <v>4</v>
          </cell>
          <cell r="K1142">
            <v>31.37</v>
          </cell>
          <cell r="L1142">
            <v>0</v>
          </cell>
        </row>
        <row r="1143">
          <cell r="C1143">
            <v>437646</v>
          </cell>
          <cell r="D1143">
            <v>12269</v>
          </cell>
          <cell r="E1143" t="str">
            <v xml:space="preserve">SOMATOTROFINA 4 UI                                                                        </v>
          </cell>
          <cell r="F1143" t="str">
            <v>F/A</v>
          </cell>
          <cell r="G1143">
            <v>1000</v>
          </cell>
          <cell r="H1143">
            <v>196.66666666666666</v>
          </cell>
          <cell r="I1143">
            <v>0</v>
          </cell>
          <cell r="J1143">
            <v>3</v>
          </cell>
          <cell r="K1143">
            <v>33.939</v>
          </cell>
          <cell r="L1143">
            <v>0</v>
          </cell>
        </row>
        <row r="1144">
          <cell r="C1144">
            <v>404846</v>
          </cell>
          <cell r="D1144" t="str">
            <v>-</v>
          </cell>
          <cell r="E1144" t="str">
            <v xml:space="preserve">SOMATROPINAµ 12 UI                                                                        </v>
          </cell>
          <cell r="F1144" t="str">
            <v>F/A</v>
          </cell>
          <cell r="G1144">
            <v>400</v>
          </cell>
          <cell r="H1144">
            <v>0</v>
          </cell>
          <cell r="I1144">
            <v>0</v>
          </cell>
          <cell r="J1144">
            <v>0</v>
          </cell>
          <cell r="K1144">
            <v>163.5</v>
          </cell>
          <cell r="L1144">
            <v>0</v>
          </cell>
        </row>
        <row r="1145">
          <cell r="C1145">
            <v>330335</v>
          </cell>
          <cell r="D1145">
            <v>18964</v>
          </cell>
          <cell r="E1145" t="str">
            <v xml:space="preserve">SORAFENIBE, TOSILATO 200MG                                                                </v>
          </cell>
          <cell r="F1145" t="str">
            <v>CP</v>
          </cell>
          <cell r="G1145">
            <v>960</v>
          </cell>
          <cell r="H1145">
            <v>132</v>
          </cell>
          <cell r="I1145">
            <v>40</v>
          </cell>
          <cell r="J1145">
            <v>5</v>
          </cell>
          <cell r="K1145">
            <v>9.68</v>
          </cell>
          <cell r="L1145">
            <v>9.68</v>
          </cell>
        </row>
        <row r="1146">
          <cell r="C1146" t="str">
            <v>-</v>
          </cell>
          <cell r="D1146" t="str">
            <v>-</v>
          </cell>
          <cell r="E1146" t="str">
            <v xml:space="preserve">SORBITOL + MANITOL SOLUCAO PARA IRRIGACAO 2,7G + 0,7G/L      TWIST OFF 2000ML             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</row>
        <row r="1147">
          <cell r="C1147" t="str">
            <v>-</v>
          </cell>
          <cell r="D1147" t="str">
            <v>-</v>
          </cell>
          <cell r="E1147" t="str">
            <v xml:space="preserve">STRYPHNODENDRON ADIST 30MG/G + COVILLE EXTRATO SECO 50% 27MG/G 20G                        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33.700000000000003</v>
          </cell>
          <cell r="L1147">
            <v>0</v>
          </cell>
        </row>
        <row r="1148">
          <cell r="C1148" t="str">
            <v>-</v>
          </cell>
          <cell r="D1148" t="str">
            <v>-</v>
          </cell>
          <cell r="E1148" t="str">
            <v xml:space="preserve">SUBGALATO DE BISMUTO                                                                      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  <cell r="K1148">
            <v>1.08</v>
          </cell>
          <cell r="L1148">
            <v>0</v>
          </cell>
        </row>
        <row r="1149">
          <cell r="C1149">
            <v>389863</v>
          </cell>
          <cell r="D1149">
            <v>10458</v>
          </cell>
          <cell r="E1149" t="str">
            <v xml:space="preserve">SUGAMADEX AMPOLA 2 ML CONCENTRACAO 100/ML SOLUCAO INJETAVEL                               </v>
          </cell>
          <cell r="F1149" t="str">
            <v>AMP 2ML</v>
          </cell>
          <cell r="G1149">
            <v>160</v>
          </cell>
          <cell r="H1149">
            <v>208.72727272727272</v>
          </cell>
          <cell r="I1149">
            <v>200</v>
          </cell>
          <cell r="J1149">
            <v>11</v>
          </cell>
          <cell r="K1149">
            <v>33</v>
          </cell>
          <cell r="L1149">
            <v>33.217821000000001</v>
          </cell>
        </row>
        <row r="1150">
          <cell r="C1150">
            <v>267765</v>
          </cell>
          <cell r="D1150">
            <v>12314</v>
          </cell>
          <cell r="E1150" t="str">
            <v xml:space="preserve">SULFADIAZINA 500MG                                                                        </v>
          </cell>
          <cell r="F1150" t="str">
            <v>CP</v>
          </cell>
          <cell r="G1150">
            <v>340</v>
          </cell>
          <cell r="H1150">
            <v>120</v>
          </cell>
          <cell r="I1150">
            <v>80</v>
          </cell>
          <cell r="J1150">
            <v>3</v>
          </cell>
          <cell r="K1150">
            <v>4.2</v>
          </cell>
          <cell r="L1150">
            <v>0</v>
          </cell>
        </row>
        <row r="1151">
          <cell r="C1151" t="str">
            <v>-</v>
          </cell>
          <cell r="D1151" t="str">
            <v>-</v>
          </cell>
          <cell r="E1151" t="str">
            <v xml:space="preserve">SULFADIAZINA DE PRATA 1% CREME 50G                                                        </v>
          </cell>
          <cell r="F1151" t="str">
            <v xml:space="preserve">BISNAGA 50G 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1.21</v>
          </cell>
          <cell r="L1151">
            <v>0</v>
          </cell>
        </row>
        <row r="1152">
          <cell r="C1152" t="str">
            <v>-</v>
          </cell>
          <cell r="D1152" t="str">
            <v>-</v>
          </cell>
          <cell r="E1152" t="str">
            <v xml:space="preserve">SULFADIAZINA DE PRATA 10MG/G 30G POMADA           </v>
          </cell>
          <cell r="F1152" t="str">
            <v>BISNAGA 30G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3.3</v>
          </cell>
          <cell r="L1152">
            <v>0</v>
          </cell>
        </row>
        <row r="1153">
          <cell r="C1153" t="str">
            <v>-</v>
          </cell>
          <cell r="D1153" t="str">
            <v>-</v>
          </cell>
          <cell r="E1153" t="str">
            <v xml:space="preserve">SULFADIAZINA DE PRATA CREME 10MG/G 100G                                                   </v>
          </cell>
          <cell r="F1153" t="str">
            <v>BISNAGA 100G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10</v>
          </cell>
          <cell r="L1153">
            <v>0</v>
          </cell>
        </row>
        <row r="1154">
          <cell r="C1154">
            <v>272089</v>
          </cell>
          <cell r="D1154">
            <v>12314</v>
          </cell>
          <cell r="E1154" t="str">
            <v xml:space="preserve">SULFADIAZINA DE PRATA CREME 10MG/G 50G                                                    </v>
          </cell>
          <cell r="F1154" t="str">
            <v xml:space="preserve">BISNAGA 50G </v>
          </cell>
          <cell r="G1154">
            <v>250</v>
          </cell>
          <cell r="H1154">
            <v>68.583333333333329</v>
          </cell>
          <cell r="I1154">
            <v>70</v>
          </cell>
          <cell r="J1154">
            <v>12</v>
          </cell>
          <cell r="K1154">
            <v>7.37</v>
          </cell>
          <cell r="L1154">
            <v>7.2490899999999998</v>
          </cell>
        </row>
        <row r="1155">
          <cell r="C1155" t="str">
            <v>-</v>
          </cell>
          <cell r="D1155" t="str">
            <v>-</v>
          </cell>
          <cell r="E1155" t="str">
            <v xml:space="preserve">SULFADIAZINA PRATA 1%/400G                                                                </v>
          </cell>
          <cell r="F1155" t="str">
            <v>CP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C1156" t="str">
            <v>-</v>
          </cell>
          <cell r="D1156" t="str">
            <v>-</v>
          </cell>
          <cell r="E1156" t="str">
            <v>SULFAMETOXAZOL + TRIMETOPRIM 200MG + 40MG/5ML SUSP</v>
          </cell>
          <cell r="F1156" t="str">
            <v xml:space="preserve">FR 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1.55</v>
          </cell>
          <cell r="L1156">
            <v>0</v>
          </cell>
        </row>
        <row r="1157">
          <cell r="C1157" t="str">
            <v>-</v>
          </cell>
          <cell r="D1157" t="str">
            <v>-</v>
          </cell>
          <cell r="E1157" t="str">
            <v xml:space="preserve">SULFAMETOXAZOL + TRIMETOPRIM 40 + 8MG/ML,60ML SUSPENSAO PEDIATRICA                        </v>
          </cell>
          <cell r="F1157" t="str">
            <v>FR 60ML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0.89</v>
          </cell>
          <cell r="L1157">
            <v>0</v>
          </cell>
        </row>
        <row r="1158">
          <cell r="C1158">
            <v>308884</v>
          </cell>
          <cell r="D1158">
            <v>12315</v>
          </cell>
          <cell r="E1158" t="str">
            <v xml:space="preserve">SULFAMETOXAZOL + TRIMETOPRIMA 40 + 8MG/ML SUSPENSAO ORAL FRASCO 50ML                      </v>
          </cell>
          <cell r="F1158" t="str">
            <v>FR 50ML</v>
          </cell>
          <cell r="G1158">
            <v>70</v>
          </cell>
          <cell r="H1158">
            <v>0</v>
          </cell>
          <cell r="I1158">
            <v>0</v>
          </cell>
          <cell r="J1158">
            <v>0</v>
          </cell>
          <cell r="K1158">
            <v>4.91</v>
          </cell>
          <cell r="L1158">
            <v>0</v>
          </cell>
        </row>
        <row r="1159">
          <cell r="C1159">
            <v>308882</v>
          </cell>
          <cell r="D1159">
            <v>12315</v>
          </cell>
          <cell r="E1159" t="str">
            <v xml:space="preserve">SULFAMETOXAZOL + TRIMETOPRIMA 400MG + 80MG                                                </v>
          </cell>
          <cell r="F1159" t="str">
            <v>CP</v>
          </cell>
          <cell r="G1159">
            <v>3200</v>
          </cell>
          <cell r="H1159">
            <v>2168.3333333333335</v>
          </cell>
          <cell r="I1159">
            <v>2833.3333333333335</v>
          </cell>
          <cell r="J1159">
            <v>12</v>
          </cell>
          <cell r="K1159">
            <v>0.22</v>
          </cell>
          <cell r="L1159">
            <v>0.22</v>
          </cell>
        </row>
        <row r="1160">
          <cell r="C1160">
            <v>308885</v>
          </cell>
          <cell r="D1160">
            <v>12315</v>
          </cell>
          <cell r="E1160" t="str">
            <v xml:space="preserve">SULFAMETOXAZOL + TRIMETOPRIMA 400MG + 80MG 5ML SOL INJET                                  </v>
          </cell>
          <cell r="F1160" t="str">
            <v xml:space="preserve">AMP 5ML </v>
          </cell>
          <cell r="G1160">
            <v>300</v>
          </cell>
          <cell r="H1160">
            <v>100</v>
          </cell>
          <cell r="I1160">
            <v>33.333333333333336</v>
          </cell>
          <cell r="J1160">
            <v>1</v>
          </cell>
          <cell r="K1160">
            <v>4.0941999999999998</v>
          </cell>
          <cell r="L1160">
            <v>4.0941999999999998</v>
          </cell>
        </row>
        <row r="1161">
          <cell r="C1161" t="str">
            <v>-</v>
          </cell>
          <cell r="D1161" t="str">
            <v>-</v>
          </cell>
          <cell r="E1161" t="str">
            <v xml:space="preserve">SULFAMETOXAZOL + TRIMETOPRIMA 800 MG + 160 MG                                             </v>
          </cell>
          <cell r="F1161" t="str">
            <v>CP</v>
          </cell>
          <cell r="G1161">
            <v>0</v>
          </cell>
          <cell r="H1161">
            <v>325</v>
          </cell>
          <cell r="I1161">
            <v>0</v>
          </cell>
          <cell r="J1161">
            <v>2</v>
          </cell>
          <cell r="K1161">
            <v>0</v>
          </cell>
          <cell r="L1161">
            <v>0</v>
          </cell>
        </row>
        <row r="1162">
          <cell r="C1162" t="str">
            <v>-</v>
          </cell>
          <cell r="D1162" t="str">
            <v>-</v>
          </cell>
          <cell r="E1162" t="str">
            <v xml:space="preserve">SULFAMETOXAZOL + TRIMETOPRIMA SUSP ORAL 400MG + 80MG/5ML    100ML                         </v>
          </cell>
          <cell r="F1162" t="str">
            <v>FR 100ML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5.33</v>
          </cell>
          <cell r="L1162">
            <v>0</v>
          </cell>
        </row>
        <row r="1163">
          <cell r="C1163" t="str">
            <v>-</v>
          </cell>
          <cell r="D1163" t="str">
            <v>-</v>
          </cell>
          <cell r="E1163" t="str">
            <v xml:space="preserve">SULFAMETOXAZOL + TRIMETOPRIMA SUSP ORAL 400MG + 80MG/5ML  60ML                            </v>
          </cell>
          <cell r="F1163" t="str">
            <v>FR 60ML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0.81</v>
          </cell>
          <cell r="L1163">
            <v>0</v>
          </cell>
        </row>
        <row r="1164">
          <cell r="C1164">
            <v>308884</v>
          </cell>
          <cell r="D1164">
            <v>12315</v>
          </cell>
          <cell r="E1164" t="str">
            <v xml:space="preserve">SULFAMETOXAZOL 40MG/ML + TRIMETOPRIMA 8MG/ML FR 100ML                                     </v>
          </cell>
          <cell r="F1164" t="str">
            <v>FR 100ML</v>
          </cell>
          <cell r="G1164">
            <v>0</v>
          </cell>
          <cell r="H1164">
            <v>19.727272727272727</v>
          </cell>
          <cell r="I1164">
            <v>21.666666666666668</v>
          </cell>
          <cell r="J1164">
            <v>11</v>
          </cell>
          <cell r="K1164">
            <v>5.3</v>
          </cell>
          <cell r="L1164">
            <v>5.3</v>
          </cell>
        </row>
        <row r="1165">
          <cell r="C1165" t="str">
            <v>-</v>
          </cell>
          <cell r="D1165" t="str">
            <v>-</v>
          </cell>
          <cell r="E1165" t="str">
            <v xml:space="preserve">SULFASSALAZINA 500MG                                                                      </v>
          </cell>
          <cell r="F1165" t="str">
            <v>CP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0.6</v>
          </cell>
          <cell r="L1165">
            <v>0</v>
          </cell>
        </row>
        <row r="1166">
          <cell r="C1166" t="str">
            <v>-</v>
          </cell>
          <cell r="D1166" t="str">
            <v>-</v>
          </cell>
          <cell r="E1166" t="str">
            <v xml:space="preserve">SULFATO DE MAGNESIO 10 % SOL INJET                                                        </v>
          </cell>
          <cell r="F1166" t="str">
            <v>AMP 10ML</v>
          </cell>
          <cell r="G1166">
            <v>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</row>
        <row r="1167">
          <cell r="C1167">
            <v>268075</v>
          </cell>
          <cell r="D1167">
            <v>12335</v>
          </cell>
          <cell r="E1167" t="str">
            <v xml:space="preserve">SULFATO DE MAGNESIO 50% 10 ML                                                             </v>
          </cell>
          <cell r="F1167" t="str">
            <v>AMP 10ML</v>
          </cell>
          <cell r="G1167">
            <v>200</v>
          </cell>
          <cell r="H1167">
            <v>233.33333333333334</v>
          </cell>
          <cell r="I1167">
            <v>66.666666666666671</v>
          </cell>
          <cell r="J1167">
            <v>6</v>
          </cell>
          <cell r="K1167">
            <v>4.84</v>
          </cell>
          <cell r="L1167">
            <v>5.024</v>
          </cell>
        </row>
        <row r="1168">
          <cell r="C1168" t="str">
            <v>-</v>
          </cell>
          <cell r="D1168" t="str">
            <v>-</v>
          </cell>
          <cell r="E1168" t="str">
            <v xml:space="preserve">SULFATO FERROSO 125 MG                                                                    </v>
          </cell>
          <cell r="F1168" t="str">
            <v>CP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</row>
        <row r="1169">
          <cell r="C1169">
            <v>292345</v>
          </cell>
          <cell r="D1169">
            <v>12357</v>
          </cell>
          <cell r="E1169" t="str">
            <v xml:space="preserve">SULFATO FERROSO 25 MG/ML SOL ORAL                                                              </v>
          </cell>
          <cell r="F1169" t="str">
            <v>FR 30ML</v>
          </cell>
          <cell r="G1169">
            <v>40</v>
          </cell>
          <cell r="H1169">
            <v>9.1666666666666661</v>
          </cell>
          <cell r="I1169">
            <v>9.6666666666666661</v>
          </cell>
          <cell r="J1169">
            <v>6</v>
          </cell>
          <cell r="K1169">
            <v>1.1499999999999999</v>
          </cell>
          <cell r="L1169">
            <v>0</v>
          </cell>
        </row>
        <row r="1170">
          <cell r="C1170">
            <v>292344</v>
          </cell>
          <cell r="D1170">
            <v>12357</v>
          </cell>
          <cell r="E1170" t="str">
            <v xml:space="preserve">SULFATO FERROSO 40 MG DE FERRO ELEMENTAR                                                  </v>
          </cell>
          <cell r="F1170" t="str">
            <v>DRÁGEA</v>
          </cell>
          <cell r="G1170">
            <v>8800</v>
          </cell>
          <cell r="H1170">
            <v>3190.909090909091</v>
          </cell>
          <cell r="I1170">
            <v>1100</v>
          </cell>
          <cell r="J1170">
            <v>11</v>
          </cell>
          <cell r="K1170">
            <v>0.04</v>
          </cell>
          <cell r="L1170">
            <v>0.04</v>
          </cell>
        </row>
        <row r="1171">
          <cell r="C1171" t="str">
            <v>-</v>
          </cell>
          <cell r="D1171" t="str">
            <v>-</v>
          </cell>
          <cell r="E1171" t="str">
            <v xml:space="preserve">SULFENTANILA 5,0MCG/ML 2 ML                                                               </v>
          </cell>
          <cell r="F1171" t="str">
            <v>AMP 2ML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8.59</v>
          </cell>
          <cell r="L1171">
            <v>0</v>
          </cell>
        </row>
        <row r="1172">
          <cell r="C1172">
            <v>449401</v>
          </cell>
          <cell r="D1172">
            <v>12306</v>
          </cell>
          <cell r="E1172" t="str">
            <v xml:space="preserve">SULFENTANILA 50MCG/ML 5ML                                      </v>
          </cell>
          <cell r="F1172" t="str">
            <v>AMP 5ML</v>
          </cell>
          <cell r="G1172">
            <v>32</v>
          </cell>
          <cell r="H1172">
            <v>13.333333333333334</v>
          </cell>
          <cell r="I1172">
            <v>6.666666666666667</v>
          </cell>
          <cell r="J1172">
            <v>3</v>
          </cell>
          <cell r="K1172">
            <v>75.989999999999995</v>
          </cell>
          <cell r="L1172">
            <v>0</v>
          </cell>
        </row>
        <row r="1173">
          <cell r="C1173" t="str">
            <v>-</v>
          </cell>
          <cell r="D1173" t="str">
            <v>-</v>
          </cell>
          <cell r="E1173" t="str">
            <v xml:space="preserve">SULFENTANILA CITRATO 50 MCG 1 ML                                                          </v>
          </cell>
          <cell r="F1173" t="str">
            <v>AMP 1ML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37.15</v>
          </cell>
          <cell r="L1173">
            <v>0</v>
          </cell>
        </row>
        <row r="1174">
          <cell r="C1174" t="str">
            <v>-</v>
          </cell>
          <cell r="D1174" t="str">
            <v>-</v>
          </cell>
          <cell r="E1174" t="str">
            <v xml:space="preserve">SULFENTANILA CITRATO 50MCG 2ML                                                            </v>
          </cell>
          <cell r="F1174" t="str">
            <v>AMP 2ML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4.2699999999999996</v>
          </cell>
          <cell r="L1174">
            <v>0</v>
          </cell>
        </row>
        <row r="1175">
          <cell r="C1175" t="str">
            <v>-</v>
          </cell>
          <cell r="D1175" t="str">
            <v>-</v>
          </cell>
          <cell r="E1175" t="str">
            <v xml:space="preserve">SURFACTANTE BOVINO 25MG/ML 4ML F/A                                                        </v>
          </cell>
          <cell r="F1175" t="str">
            <v>FR 4ML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481.83</v>
          </cell>
          <cell r="L1175">
            <v>0</v>
          </cell>
        </row>
        <row r="1176">
          <cell r="C1176">
            <v>353398</v>
          </cell>
          <cell r="D1176">
            <v>12437</v>
          </cell>
          <cell r="E1176" t="str">
            <v xml:space="preserve">SURFACTANTE PORCINO 80MG/ML-3ML                   </v>
          </cell>
          <cell r="F1176" t="str">
            <v>FR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1610</v>
          </cell>
          <cell r="L1176">
            <v>0</v>
          </cell>
        </row>
        <row r="1177">
          <cell r="C1177">
            <v>268442</v>
          </cell>
          <cell r="D1177">
            <v>12450</v>
          </cell>
          <cell r="E1177" t="str">
            <v xml:space="preserve">SUXAMETONIO 100 MG                                                                        </v>
          </cell>
          <cell r="F1177" t="str">
            <v>F/A</v>
          </cell>
          <cell r="G1177">
            <v>52</v>
          </cell>
          <cell r="H1177">
            <v>46</v>
          </cell>
          <cell r="I1177">
            <v>33.333333333333336</v>
          </cell>
          <cell r="J1177">
            <v>5</v>
          </cell>
          <cell r="K1177">
            <v>18.892600000000002</v>
          </cell>
          <cell r="L1177">
            <v>18.892600000000002</v>
          </cell>
        </row>
        <row r="1178">
          <cell r="C1178" t="str">
            <v>-</v>
          </cell>
          <cell r="D1178" t="str">
            <v>-</v>
          </cell>
          <cell r="E1178" t="str">
            <v>TACROLIMO 1MG</v>
          </cell>
          <cell r="F1178" t="str">
            <v>CP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</row>
        <row r="1179">
          <cell r="C1179" t="str">
            <v>-</v>
          </cell>
          <cell r="D1179" t="str">
            <v>-</v>
          </cell>
          <cell r="E1179" t="str">
            <v>TACROLIMO 5MG</v>
          </cell>
          <cell r="F1179" t="str">
            <v>CP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</row>
        <row r="1180">
          <cell r="C1180" t="str">
            <v>-</v>
          </cell>
          <cell r="D1180" t="str">
            <v>-</v>
          </cell>
          <cell r="E1180" t="str">
            <v xml:space="preserve">TALIDOMIDA 100MG                                                                          </v>
          </cell>
          <cell r="F1180" t="str">
            <v>CP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</row>
        <row r="1181">
          <cell r="C1181">
            <v>272023</v>
          </cell>
          <cell r="D1181">
            <v>5066</v>
          </cell>
          <cell r="E1181" t="str">
            <v xml:space="preserve">TAMOXIFENO 20MG                                                                           </v>
          </cell>
          <cell r="F1181" t="str">
            <v>CP</v>
          </cell>
          <cell r="G1181">
            <v>4800</v>
          </cell>
          <cell r="H1181">
            <v>4707.5</v>
          </cell>
          <cell r="I1181">
            <v>4250</v>
          </cell>
          <cell r="J1181">
            <v>12</v>
          </cell>
          <cell r="K1181">
            <v>0.43</v>
          </cell>
          <cell r="L1181">
            <v>0.43</v>
          </cell>
        </row>
        <row r="1182">
          <cell r="C1182" t="str">
            <v>-</v>
          </cell>
          <cell r="D1182" t="str">
            <v>-</v>
          </cell>
          <cell r="E1182" t="str">
            <v xml:space="preserve">TAPAZOL 5MG                                                                               </v>
          </cell>
          <cell r="F1182" t="str">
            <v>CP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0.15</v>
          </cell>
          <cell r="L1182">
            <v>0</v>
          </cell>
        </row>
        <row r="1183">
          <cell r="C1183">
            <v>445409</v>
          </cell>
          <cell r="D1183">
            <v>19012</v>
          </cell>
          <cell r="E1183" t="str">
            <v>TAUROLIDINA, CITRATO E COMPONENTES HEPARINA 500UI/ML</v>
          </cell>
          <cell r="F1183" t="str">
            <v>AMP</v>
          </cell>
          <cell r="G1183">
            <v>50</v>
          </cell>
          <cell r="H1183">
            <v>60</v>
          </cell>
          <cell r="I1183">
            <v>0</v>
          </cell>
          <cell r="J1183">
            <v>1</v>
          </cell>
          <cell r="K1183">
            <v>125</v>
          </cell>
          <cell r="L1183">
            <v>125</v>
          </cell>
        </row>
        <row r="1184">
          <cell r="C1184">
            <v>445411</v>
          </cell>
          <cell r="D1184">
            <v>19012</v>
          </cell>
          <cell r="E1184" t="str">
            <v>TAUROLIDINA, CITRATO E COMPONENTES UROQUINASE 5000UI/ML</v>
          </cell>
          <cell r="F1184" t="str">
            <v>AMP</v>
          </cell>
          <cell r="G1184">
            <v>15</v>
          </cell>
          <cell r="H1184">
            <v>0</v>
          </cell>
          <cell r="I1184">
            <v>0</v>
          </cell>
          <cell r="J1184">
            <v>0</v>
          </cell>
          <cell r="K1184">
            <v>504</v>
          </cell>
          <cell r="L1184">
            <v>528.85714199999995</v>
          </cell>
        </row>
        <row r="1185">
          <cell r="C1185">
            <v>268528</v>
          </cell>
          <cell r="D1185">
            <v>12587</v>
          </cell>
          <cell r="E1185" t="str">
            <v xml:space="preserve">TEICOPLANINA 400MG INJET                                                                  </v>
          </cell>
          <cell r="F1185" t="str">
            <v>F/A</v>
          </cell>
          <cell r="G1185">
            <v>0</v>
          </cell>
          <cell r="H1185">
            <v>23.428571428571427</v>
          </cell>
          <cell r="I1185">
            <v>0</v>
          </cell>
          <cell r="J1185">
            <v>7</v>
          </cell>
          <cell r="K1185">
            <v>38</v>
          </cell>
          <cell r="L1185">
            <v>0</v>
          </cell>
        </row>
        <row r="1186">
          <cell r="C1186">
            <v>273195</v>
          </cell>
          <cell r="D1186">
            <v>17849</v>
          </cell>
          <cell r="E1186" t="str">
            <v xml:space="preserve">TEMOZOLOMIDA 100 MG                                                                       </v>
          </cell>
          <cell r="F1186" t="str">
            <v>CP</v>
          </cell>
          <cell r="G1186">
            <v>0</v>
          </cell>
          <cell r="H1186">
            <v>33.333333333333336</v>
          </cell>
          <cell r="I1186">
            <v>0</v>
          </cell>
          <cell r="J1186">
            <v>3</v>
          </cell>
          <cell r="K1186">
            <v>26.59</v>
          </cell>
          <cell r="L1186">
            <v>26.59</v>
          </cell>
        </row>
        <row r="1187">
          <cell r="C1187">
            <v>273194</v>
          </cell>
          <cell r="D1187">
            <v>17849</v>
          </cell>
          <cell r="E1187" t="str">
            <v xml:space="preserve">TEMOZOLOMIDA 20MG                                                                         </v>
          </cell>
          <cell r="F1187" t="str">
            <v>CP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14.24</v>
          </cell>
          <cell r="L1187">
            <v>14.24</v>
          </cell>
        </row>
        <row r="1188">
          <cell r="C1188">
            <v>273192</v>
          </cell>
          <cell r="D1188">
            <v>17849</v>
          </cell>
          <cell r="E1188" t="str">
            <v xml:space="preserve">TEMOZOLOMIDA 250MG                                                                        </v>
          </cell>
          <cell r="F1188" t="str">
            <v>CP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270</v>
          </cell>
          <cell r="L1188">
            <v>0</v>
          </cell>
        </row>
        <row r="1189">
          <cell r="C1189">
            <v>273193</v>
          </cell>
          <cell r="D1189">
            <v>17849</v>
          </cell>
          <cell r="E1189" t="str">
            <v xml:space="preserve">TEMOZOLOMIDA 5 MG                                                                         </v>
          </cell>
          <cell r="F1189" t="str">
            <v>CP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9.64</v>
          </cell>
          <cell r="L1189">
            <v>0</v>
          </cell>
        </row>
        <row r="1190">
          <cell r="C1190" t="str">
            <v>-</v>
          </cell>
          <cell r="D1190" t="str">
            <v>-</v>
          </cell>
          <cell r="E1190" t="str">
            <v>TENOFOVIR 300 MG + LAMIVUDINA 300 MG + EFAVIRENZ 6</v>
          </cell>
          <cell r="F1190" t="str">
            <v>CP</v>
          </cell>
          <cell r="G1190">
            <v>0</v>
          </cell>
          <cell r="H1190">
            <v>669</v>
          </cell>
          <cell r="I1190">
            <v>600</v>
          </cell>
          <cell r="J1190">
            <v>10</v>
          </cell>
          <cell r="K1190">
            <v>0</v>
          </cell>
          <cell r="L1190">
            <v>0</v>
          </cell>
        </row>
        <row r="1191">
          <cell r="C1191" t="str">
            <v>-</v>
          </cell>
          <cell r="D1191" t="str">
            <v>-</v>
          </cell>
          <cell r="E1191" t="str">
            <v xml:space="preserve">TENOFOVIR 300MG (COMPRIMIDO REVESTIDO)                                                    </v>
          </cell>
          <cell r="F1191" t="str">
            <v>CP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5.2954359999999996</v>
          </cell>
          <cell r="L1191">
            <v>0</v>
          </cell>
        </row>
        <row r="1192">
          <cell r="C1192">
            <v>268532</v>
          </cell>
          <cell r="D1192">
            <v>12632</v>
          </cell>
          <cell r="E1192" t="str">
            <v xml:space="preserve">TENOXICAM 20MG F/A                                                                        </v>
          </cell>
          <cell r="F1192" t="str">
            <v>F/A</v>
          </cell>
          <cell r="G1192">
            <v>200</v>
          </cell>
          <cell r="H1192">
            <v>80</v>
          </cell>
          <cell r="I1192">
            <v>16.666666666666668</v>
          </cell>
          <cell r="J1192">
            <v>5</v>
          </cell>
          <cell r="K1192">
            <v>6</v>
          </cell>
          <cell r="L1192">
            <v>0</v>
          </cell>
        </row>
        <row r="1193">
          <cell r="C1193" t="str">
            <v>-</v>
          </cell>
          <cell r="D1193" t="str">
            <v>-</v>
          </cell>
          <cell r="E1193" t="str">
            <v xml:space="preserve">TENOXICAN 20MG                                                                            </v>
          </cell>
          <cell r="F1193" t="str">
            <v>CP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0.47</v>
          </cell>
          <cell r="L1193">
            <v>0</v>
          </cell>
        </row>
        <row r="1194">
          <cell r="C1194" t="str">
            <v>-</v>
          </cell>
          <cell r="D1194" t="str">
            <v>-</v>
          </cell>
          <cell r="E1194" t="str">
            <v xml:space="preserve">TERIZIDONA 250MG             </v>
          </cell>
          <cell r="F1194" t="str">
            <v>CP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</row>
        <row r="1195">
          <cell r="C1195">
            <v>332908</v>
          </cell>
          <cell r="D1195">
            <v>14229</v>
          </cell>
          <cell r="E1195" t="str">
            <v xml:space="preserve">TERLIPRESSINA 1MG                                                                         </v>
          </cell>
          <cell r="F1195" t="str">
            <v>F/A</v>
          </cell>
          <cell r="G1195">
            <v>80</v>
          </cell>
          <cell r="H1195">
            <v>0</v>
          </cell>
          <cell r="I1195">
            <v>0</v>
          </cell>
          <cell r="J1195">
            <v>0</v>
          </cell>
          <cell r="K1195">
            <v>242.55670000000001</v>
          </cell>
          <cell r="L1195">
            <v>0</v>
          </cell>
        </row>
        <row r="1196">
          <cell r="C1196" t="str">
            <v>-</v>
          </cell>
          <cell r="D1196" t="str">
            <v>-</v>
          </cell>
          <cell r="E1196" t="str">
            <v xml:space="preserve">TESTE PARA TUBERCULINICO PPD                                                              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1.1943E-2</v>
          </cell>
          <cell r="L1196">
            <v>0</v>
          </cell>
        </row>
        <row r="1197">
          <cell r="C1197" t="str">
            <v>-</v>
          </cell>
          <cell r="D1197" t="str">
            <v>-</v>
          </cell>
          <cell r="E1197" t="str">
            <v xml:space="preserve">TETRACICLINA 25MG + ANFOTERICINA B 12,5 MG TUBO 45G CREME VAGINAL                         </v>
          </cell>
          <cell r="F1197" t="str">
            <v xml:space="preserve">BISNAGA 45G  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7.3</v>
          </cell>
          <cell r="L1197">
            <v>0</v>
          </cell>
        </row>
        <row r="1198">
          <cell r="C1198" t="str">
            <v>-</v>
          </cell>
          <cell r="D1198" t="str">
            <v>-</v>
          </cell>
          <cell r="E1198" t="str">
            <v xml:space="preserve">TIABENDAZOL 250 MG/5ML-40 ML SUSP ORAL                                                    </v>
          </cell>
          <cell r="F1198" t="str">
            <v>FR 40ML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10.98</v>
          </cell>
          <cell r="L1198">
            <v>0</v>
          </cell>
        </row>
        <row r="1199">
          <cell r="C1199" t="str">
            <v>-</v>
          </cell>
          <cell r="D1199" t="str">
            <v>-</v>
          </cell>
          <cell r="E1199" t="str">
            <v xml:space="preserve">TIABENDAZOL 500MG                                                                         </v>
          </cell>
          <cell r="F1199" t="str">
            <v>CP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1.7</v>
          </cell>
          <cell r="L1199">
            <v>0</v>
          </cell>
        </row>
        <row r="1200">
          <cell r="C1200" t="str">
            <v>-</v>
          </cell>
          <cell r="D1200" t="str">
            <v>-</v>
          </cell>
          <cell r="E1200" t="str">
            <v xml:space="preserve">TIABENDAZOL POMADA 50MG/G 45G                                                             </v>
          </cell>
          <cell r="F1200" t="str">
            <v>BISNAGA 45G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</row>
        <row r="1201">
          <cell r="C1201" t="str">
            <v>-</v>
          </cell>
          <cell r="D1201" t="str">
            <v>-</v>
          </cell>
          <cell r="E1201" t="str">
            <v xml:space="preserve">TIABENDAZOL SUSP ORAL 50MG/ML 60ML                                                        </v>
          </cell>
          <cell r="F1201" t="str">
            <v>FR 60ML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11.72</v>
          </cell>
          <cell r="L1201">
            <v>0</v>
          </cell>
        </row>
        <row r="1202">
          <cell r="C1202" t="str">
            <v>-</v>
          </cell>
          <cell r="D1202" t="str">
            <v>-</v>
          </cell>
          <cell r="E1202" t="str">
            <v xml:space="preserve">TIAMAZOL (TAPAZOL) 10MG                                                                   </v>
          </cell>
          <cell r="F1202" t="str">
            <v>CP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0.38</v>
          </cell>
          <cell r="L1202">
            <v>0</v>
          </cell>
        </row>
        <row r="1203">
          <cell r="C1203" t="str">
            <v>-</v>
          </cell>
          <cell r="D1203" t="str">
            <v>-</v>
          </cell>
          <cell r="E1203" t="str">
            <v xml:space="preserve">TIAMAZOL 5MG                                                                              </v>
          </cell>
          <cell r="F1203" t="str">
            <v>CP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</row>
        <row r="1204">
          <cell r="C1204">
            <v>272343</v>
          </cell>
          <cell r="D1204">
            <v>12715</v>
          </cell>
          <cell r="E1204" t="str">
            <v xml:space="preserve">TIAMINA (VITAMINA B1) 100MG/ML 1ML SOL INJET                                              </v>
          </cell>
          <cell r="F1204" t="str">
            <v>AMP 1ML</v>
          </cell>
          <cell r="G1204">
            <v>200</v>
          </cell>
          <cell r="H1204">
            <v>171.42857142857142</v>
          </cell>
          <cell r="I1204">
            <v>100</v>
          </cell>
          <cell r="J1204">
            <v>7</v>
          </cell>
          <cell r="K1204">
            <v>5</v>
          </cell>
          <cell r="L1204">
            <v>5</v>
          </cell>
        </row>
        <row r="1205">
          <cell r="C1205">
            <v>272341</v>
          </cell>
          <cell r="D1205">
            <v>12715</v>
          </cell>
          <cell r="E1205" t="str">
            <v xml:space="preserve">TIAMINA (VITAMINA B1)300MG                                                                </v>
          </cell>
          <cell r="F1205" t="str">
            <v>CP</v>
          </cell>
          <cell r="G1205">
            <v>200</v>
          </cell>
          <cell r="H1205">
            <v>100</v>
          </cell>
          <cell r="I1205">
            <v>33.333333333333336</v>
          </cell>
          <cell r="J1205">
            <v>7</v>
          </cell>
          <cell r="K1205">
            <v>0.2102</v>
          </cell>
          <cell r="L1205">
            <v>0</v>
          </cell>
        </row>
        <row r="1206">
          <cell r="C1206" t="str">
            <v>-</v>
          </cell>
          <cell r="D1206" t="str">
            <v>-</v>
          </cell>
          <cell r="E1206" t="str">
            <v xml:space="preserve">TICARCILINA + CLAVULANATO DE POTASSIO 3,1G   </v>
          </cell>
          <cell r="F1206" t="str">
            <v>F/A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19.8</v>
          </cell>
          <cell r="L1206">
            <v>0</v>
          </cell>
        </row>
        <row r="1207">
          <cell r="C1207" t="str">
            <v>-</v>
          </cell>
          <cell r="D1207" t="str">
            <v>-</v>
          </cell>
          <cell r="E1207" t="str">
            <v xml:space="preserve">TICLOPIDINA 250 MG                                                                        </v>
          </cell>
          <cell r="F1207" t="str">
            <v>CP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</row>
        <row r="1208">
          <cell r="C1208" t="str">
            <v>-</v>
          </cell>
          <cell r="D1208" t="str">
            <v>-</v>
          </cell>
          <cell r="E1208" t="str">
            <v xml:space="preserve">TIGECICLINA 10MG/ML 5ML INJET                                                             </v>
          </cell>
          <cell r="F1208" t="str">
            <v>F/A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122.5</v>
          </cell>
          <cell r="L1208">
            <v>0</v>
          </cell>
        </row>
        <row r="1209">
          <cell r="C1209">
            <v>331539</v>
          </cell>
          <cell r="D1209">
            <v>18988</v>
          </cell>
          <cell r="E1209" t="str">
            <v xml:space="preserve">TIGECICLINA 50MG/ML                                                                       </v>
          </cell>
          <cell r="F1209" t="str">
            <v>F/A</v>
          </cell>
          <cell r="G1209">
            <v>200</v>
          </cell>
          <cell r="H1209">
            <v>145.83333333333334</v>
          </cell>
          <cell r="I1209">
            <v>113.33333333333333</v>
          </cell>
          <cell r="J1209">
            <v>12</v>
          </cell>
          <cell r="K1209">
            <v>51.2</v>
          </cell>
          <cell r="L1209">
            <v>0</v>
          </cell>
        </row>
        <row r="1210">
          <cell r="C1210">
            <v>272581</v>
          </cell>
          <cell r="D1210">
            <v>12727</v>
          </cell>
          <cell r="E1210" t="str">
            <v xml:space="preserve">TIMOLOL (MALEATO) SOL OFT 5MG/ML 5ML                                                      </v>
          </cell>
          <cell r="F1210" t="str">
            <v>FR 5ML</v>
          </cell>
          <cell r="G1210">
            <v>440</v>
          </cell>
          <cell r="H1210">
            <v>0</v>
          </cell>
          <cell r="I1210">
            <v>0</v>
          </cell>
          <cell r="J1210">
            <v>0</v>
          </cell>
          <cell r="K1210">
            <v>3.65</v>
          </cell>
          <cell r="L1210">
            <v>0</v>
          </cell>
        </row>
        <row r="1211">
          <cell r="C1211">
            <v>270424</v>
          </cell>
          <cell r="D1211">
            <v>12763</v>
          </cell>
          <cell r="E1211" t="str">
            <v xml:space="preserve">TIOGUANINA 40MG                                                                           </v>
          </cell>
          <cell r="F1211" t="str">
            <v>CP</v>
          </cell>
          <cell r="G1211">
            <v>200</v>
          </cell>
          <cell r="H1211">
            <v>270</v>
          </cell>
          <cell r="I1211">
            <v>66.666666666666671</v>
          </cell>
          <cell r="J1211">
            <v>5</v>
          </cell>
          <cell r="K1211">
            <v>9.93</v>
          </cell>
          <cell r="L1211">
            <v>9.8417639999999995</v>
          </cell>
        </row>
        <row r="1212">
          <cell r="C1212">
            <v>278261</v>
          </cell>
          <cell r="D1212">
            <v>12766</v>
          </cell>
          <cell r="E1212" t="str">
            <v xml:space="preserve">TIOPENTAL SODICO 1G INJET                                                                 </v>
          </cell>
          <cell r="F1212" t="str">
            <v>F/A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28.16</v>
          </cell>
          <cell r="L1212">
            <v>0</v>
          </cell>
        </row>
        <row r="1213">
          <cell r="C1213" t="str">
            <v>-</v>
          </cell>
          <cell r="D1213" t="str">
            <v>-</v>
          </cell>
          <cell r="E1213" t="str">
            <v xml:space="preserve">TIOPENTAL SODICO 500 MG                                                                   </v>
          </cell>
          <cell r="F1213" t="str">
            <v>F/A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</row>
        <row r="1214">
          <cell r="C1214">
            <v>301769</v>
          </cell>
          <cell r="D1214">
            <v>14025</v>
          </cell>
          <cell r="E1214" t="str">
            <v xml:space="preserve">TIROFIBAN 0,25MG/ML 50ML SOL INJET                                                        </v>
          </cell>
          <cell r="F1214" t="str">
            <v>FR 50ML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890.12</v>
          </cell>
          <cell r="L1214">
            <v>0</v>
          </cell>
        </row>
        <row r="1215">
          <cell r="C1215" t="str">
            <v>-</v>
          </cell>
          <cell r="D1215" t="str">
            <v>-</v>
          </cell>
          <cell r="E1215" t="str">
            <v xml:space="preserve">TOBRAMICINA + DEXAMETASONA POMADA OFT 3MG/G 3,5G                                          </v>
          </cell>
          <cell r="F1215" t="str">
            <v>BISNAGA 3,5G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</row>
        <row r="1216">
          <cell r="C1216" t="str">
            <v>-</v>
          </cell>
          <cell r="D1216" t="str">
            <v>-</v>
          </cell>
          <cell r="E1216" t="str">
            <v xml:space="preserve">TOBRAMICINA + DEXAMETASONA SUSP OFT 3MG + 0,1MG/G 5ML                                     </v>
          </cell>
          <cell r="F1216" t="str">
            <v>FR 5ML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9.25</v>
          </cell>
          <cell r="L1216">
            <v>0</v>
          </cell>
        </row>
        <row r="1217">
          <cell r="C1217" t="str">
            <v>-</v>
          </cell>
          <cell r="D1217" t="str">
            <v>-</v>
          </cell>
          <cell r="E1217" t="str">
            <v xml:space="preserve">TOBRAMICINA POMADA OFT 3MG/G 3,5G                                                         </v>
          </cell>
          <cell r="F1217" t="str">
            <v>BISNAGA 3,5G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14.27</v>
          </cell>
          <cell r="L1217">
            <v>0</v>
          </cell>
        </row>
        <row r="1218">
          <cell r="C1218">
            <v>271581</v>
          </cell>
          <cell r="D1218">
            <v>12795</v>
          </cell>
          <cell r="E1218" t="str">
            <v xml:space="preserve">TOBRAMICINA SOL OFT 3MG/ML 5ML                                                            </v>
          </cell>
          <cell r="F1218" t="str">
            <v>FR 5 ML</v>
          </cell>
          <cell r="G1218">
            <v>60</v>
          </cell>
          <cell r="H1218">
            <v>15</v>
          </cell>
          <cell r="I1218">
            <v>6.666666666666667</v>
          </cell>
          <cell r="J1218">
            <v>6</v>
          </cell>
          <cell r="K1218">
            <v>6.07</v>
          </cell>
          <cell r="L1218">
            <v>6.07</v>
          </cell>
        </row>
        <row r="1219">
          <cell r="C1219" t="str">
            <v>-</v>
          </cell>
          <cell r="D1219" t="str">
            <v>-</v>
          </cell>
          <cell r="E1219" t="str">
            <v>TOPIRAMATO 100MG</v>
          </cell>
          <cell r="F1219" t="str">
            <v>CP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1.47</v>
          </cell>
          <cell r="L1219">
            <v>0</v>
          </cell>
        </row>
        <row r="1220">
          <cell r="C1220" t="str">
            <v>-</v>
          </cell>
          <cell r="D1220" t="str">
            <v>-</v>
          </cell>
          <cell r="E1220" t="str">
            <v>TOPIRAMATO 25MG</v>
          </cell>
          <cell r="F1220" t="str">
            <v>CP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0.24</v>
          </cell>
          <cell r="L1220">
            <v>0</v>
          </cell>
        </row>
        <row r="1221">
          <cell r="C1221" t="str">
            <v>-</v>
          </cell>
          <cell r="D1221" t="str">
            <v>-</v>
          </cell>
          <cell r="E1221" t="str">
            <v xml:space="preserve">TOPOTECANO CLORIDRATO 4MG F/A INJET                                                       </v>
          </cell>
          <cell r="F1221" t="str">
            <v>F/A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149</v>
          </cell>
          <cell r="L1221">
            <v>0</v>
          </cell>
        </row>
        <row r="1222">
          <cell r="C1222">
            <v>292372</v>
          </cell>
          <cell r="D1222">
            <v>12852</v>
          </cell>
          <cell r="E1222" t="str">
            <v xml:space="preserve">TOXINA BOTULINICA TIPO A 100UI                                                            </v>
          </cell>
          <cell r="F1222" t="str">
            <v>F/A</v>
          </cell>
          <cell r="G1222">
            <v>1</v>
          </cell>
          <cell r="H1222">
            <v>1.3333333333333333</v>
          </cell>
          <cell r="I1222">
            <v>0.66666666666666663</v>
          </cell>
          <cell r="J1222">
            <v>3</v>
          </cell>
          <cell r="K1222">
            <v>499</v>
          </cell>
          <cell r="L1222">
            <v>499</v>
          </cell>
        </row>
        <row r="1223">
          <cell r="C1223">
            <v>268534</v>
          </cell>
          <cell r="D1223">
            <v>5254</v>
          </cell>
          <cell r="E1223" t="str">
            <v xml:space="preserve">TRAMADOL CLORIDRATO 50MG                                                                  </v>
          </cell>
          <cell r="F1223" t="str">
            <v>CP</v>
          </cell>
          <cell r="G1223">
            <v>13200</v>
          </cell>
          <cell r="H1223">
            <v>13540.833333333334</v>
          </cell>
          <cell r="I1223">
            <v>16086.666666666666</v>
          </cell>
          <cell r="J1223">
            <v>12</v>
          </cell>
          <cell r="K1223">
            <v>0.1232</v>
          </cell>
          <cell r="L1223">
            <v>0.1232</v>
          </cell>
        </row>
        <row r="1224">
          <cell r="C1224">
            <v>292382</v>
          </cell>
          <cell r="D1224">
            <v>5254</v>
          </cell>
          <cell r="E1224" t="str">
            <v xml:space="preserve">TRAMADOL CLORIDRATO 50MG/ML 1ML SOL INJET                                                 </v>
          </cell>
          <cell r="F1224" t="str">
            <v>AMP 1ML</v>
          </cell>
          <cell r="G1224">
            <v>1600</v>
          </cell>
          <cell r="H1224">
            <v>350.5</v>
          </cell>
          <cell r="I1224">
            <v>220</v>
          </cell>
          <cell r="J1224">
            <v>10</v>
          </cell>
          <cell r="K1224">
            <v>1.19</v>
          </cell>
          <cell r="L1224">
            <v>0</v>
          </cell>
        </row>
        <row r="1225">
          <cell r="C1225">
            <v>292382</v>
          </cell>
          <cell r="D1225">
            <v>5254</v>
          </cell>
          <cell r="E1225" t="str">
            <v xml:space="preserve">TRAMADOL CLORIDRATO 50MG/ML 2ML SOL INJET                                                 </v>
          </cell>
          <cell r="F1225" t="str">
            <v>AMP 2ML</v>
          </cell>
          <cell r="G1225">
            <v>800</v>
          </cell>
          <cell r="H1225">
            <v>410</v>
          </cell>
          <cell r="I1225">
            <v>266.66666666666669</v>
          </cell>
          <cell r="J1225">
            <v>10</v>
          </cell>
          <cell r="K1225">
            <v>0.97</v>
          </cell>
          <cell r="L1225">
            <v>0.97</v>
          </cell>
        </row>
        <row r="1226">
          <cell r="C1226">
            <v>295303</v>
          </cell>
          <cell r="D1226" t="str">
            <v>-</v>
          </cell>
          <cell r="E1226" t="str">
            <v xml:space="preserve">TRASTUZUMABE 150MG - FR/AMP                                                               </v>
          </cell>
          <cell r="F1226" t="str">
            <v>F/A</v>
          </cell>
          <cell r="G1226">
            <v>100</v>
          </cell>
          <cell r="H1226">
            <v>118.91666666666667</v>
          </cell>
          <cell r="I1226">
            <v>118.33333333333333</v>
          </cell>
          <cell r="J1226">
            <v>12</v>
          </cell>
          <cell r="K1226">
            <v>457.46499999999997</v>
          </cell>
          <cell r="L1226">
            <v>532.80506000000003</v>
          </cell>
        </row>
        <row r="1227">
          <cell r="C1227">
            <v>295302</v>
          </cell>
          <cell r="D1227">
            <v>18503</v>
          </cell>
          <cell r="E1227" t="str">
            <v xml:space="preserve">TRASTUZUMABE 440MG                                                                        </v>
          </cell>
          <cell r="F1227" t="str">
            <v>F/A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11133</v>
          </cell>
          <cell r="L1227">
            <v>0</v>
          </cell>
        </row>
        <row r="1228">
          <cell r="C1228" t="str">
            <v>-</v>
          </cell>
          <cell r="D1228" t="str">
            <v>-</v>
          </cell>
          <cell r="E1228" t="str">
            <v xml:space="preserve">TRAVOPROSTA 0,04MG/ML SOL OFT FRASCO              </v>
          </cell>
          <cell r="F1228" t="str">
            <v>FR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</row>
        <row r="1229">
          <cell r="C1229">
            <v>278393</v>
          </cell>
          <cell r="D1229">
            <v>12961</v>
          </cell>
          <cell r="E1229" t="str">
            <v xml:space="preserve">TRETINOINA 10MG                                                                           </v>
          </cell>
          <cell r="F1229" t="str">
            <v>CÁPSULA</v>
          </cell>
          <cell r="G1229">
            <v>0</v>
          </cell>
          <cell r="H1229">
            <v>366.66666666666669</v>
          </cell>
          <cell r="I1229">
            <v>0</v>
          </cell>
          <cell r="J1229">
            <v>3</v>
          </cell>
          <cell r="K1229">
            <v>16.52</v>
          </cell>
          <cell r="L1229">
            <v>16.52</v>
          </cell>
        </row>
        <row r="1230">
          <cell r="C1230">
            <v>434445</v>
          </cell>
          <cell r="D1230">
            <v>2562</v>
          </cell>
          <cell r="E1230" t="str">
            <v xml:space="preserve">TRIANCINOLONA 20MG/ML                                                                     </v>
          </cell>
          <cell r="F1230" t="str">
            <v>AMP</v>
          </cell>
          <cell r="G1230">
            <v>8</v>
          </cell>
          <cell r="H1230">
            <v>26.25</v>
          </cell>
          <cell r="I1230">
            <v>6.666666666666667</v>
          </cell>
          <cell r="J1230">
            <v>8</v>
          </cell>
          <cell r="K1230">
            <v>20.14</v>
          </cell>
          <cell r="L1230">
            <v>20.14</v>
          </cell>
        </row>
        <row r="1231">
          <cell r="C1231">
            <v>434445</v>
          </cell>
          <cell r="D1231">
            <v>2562</v>
          </cell>
          <cell r="E1231" t="str">
            <v>TRIANCINOLONA 40MG/ML INTRAVITREA OFTALMOLOGICO</v>
          </cell>
          <cell r="F1231" t="str">
            <v>F/A</v>
          </cell>
          <cell r="G1231">
            <v>8</v>
          </cell>
          <cell r="H1231">
            <v>0</v>
          </cell>
          <cell r="I1231">
            <v>0</v>
          </cell>
          <cell r="J1231">
            <v>0</v>
          </cell>
          <cell r="K1231">
            <v>65</v>
          </cell>
          <cell r="L1231">
            <v>0</v>
          </cell>
        </row>
        <row r="1232">
          <cell r="C1232">
            <v>434473</v>
          </cell>
          <cell r="D1232">
            <v>2562</v>
          </cell>
          <cell r="E1232" t="str">
            <v>TRIANCINOLONA ACETONIDA 1MG/G 10G</v>
          </cell>
          <cell r="F1232" t="str">
            <v>BISNAGA 10G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5</v>
          </cell>
          <cell r="L1232">
            <v>0</v>
          </cell>
        </row>
        <row r="1233">
          <cell r="C1233" t="str">
            <v>-</v>
          </cell>
          <cell r="D1233" t="str">
            <v>-</v>
          </cell>
          <cell r="E1233" t="str">
            <v xml:space="preserve">TRIANCINOLONA ACETONIDA 40MG/ML INJET                                                     </v>
          </cell>
          <cell r="F1233" t="str">
            <v>AMP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53.19</v>
          </cell>
          <cell r="L1233">
            <v>0</v>
          </cell>
        </row>
        <row r="1234">
          <cell r="C1234" t="str">
            <v>-</v>
          </cell>
          <cell r="D1234" t="str">
            <v>-</v>
          </cell>
          <cell r="E1234" t="str">
            <v xml:space="preserve">TRIEXIFENIDIL 2 MG                                                                        </v>
          </cell>
          <cell r="F1234" t="str">
            <v>CP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0.26</v>
          </cell>
          <cell r="L1234">
            <v>0</v>
          </cell>
        </row>
        <row r="1235">
          <cell r="C1235">
            <v>464982</v>
          </cell>
          <cell r="D1235">
            <v>19800</v>
          </cell>
          <cell r="E1235" t="str">
            <v>TRIFLURIDINA 20MG + TIPIRACILO 8,19MG</v>
          </cell>
          <cell r="F1235" t="str">
            <v>CP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250.24</v>
          </cell>
          <cell r="L1235">
            <v>0</v>
          </cell>
        </row>
        <row r="1236">
          <cell r="C1236">
            <v>486455</v>
          </cell>
          <cell r="D1236">
            <v>6174</v>
          </cell>
          <cell r="E1236" t="str">
            <v xml:space="preserve">TRIOXIDO DE ARSENIO 12MG/ML 6ML  </v>
          </cell>
          <cell r="F1236" t="str">
            <v>F/A</v>
          </cell>
          <cell r="G1236">
            <v>0</v>
          </cell>
          <cell r="H1236">
            <v>6</v>
          </cell>
          <cell r="I1236">
            <v>0</v>
          </cell>
          <cell r="J1236">
            <v>1</v>
          </cell>
          <cell r="K1236">
            <v>1155.42</v>
          </cell>
          <cell r="L1236">
            <v>1155.42</v>
          </cell>
        </row>
        <row r="1237">
          <cell r="C1237">
            <v>389398</v>
          </cell>
          <cell r="D1237" t="str">
            <v>-</v>
          </cell>
          <cell r="E1237" t="str">
            <v xml:space="preserve">TRIOXIDO DE ARSENIO 1MG/ML 10ML  </v>
          </cell>
          <cell r="F1237" t="str">
            <v>F/A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985.58</v>
          </cell>
          <cell r="L1237">
            <v>985.58</v>
          </cell>
        </row>
        <row r="1238">
          <cell r="C1238">
            <v>306465</v>
          </cell>
          <cell r="D1238">
            <v>17995</v>
          </cell>
          <cell r="E1238" t="str">
            <v xml:space="preserve">TROMETAMINA DE CETOROLACO 30MG                                                            </v>
          </cell>
          <cell r="F1238" t="str">
            <v>AMP 1ML</v>
          </cell>
          <cell r="G1238">
            <v>80</v>
          </cell>
          <cell r="H1238">
            <v>88.888888888888886</v>
          </cell>
          <cell r="I1238">
            <v>83.333333333333329</v>
          </cell>
          <cell r="J1238">
            <v>9</v>
          </cell>
          <cell r="K1238">
            <v>2.9</v>
          </cell>
          <cell r="L1238">
            <v>2.8986329999999998</v>
          </cell>
        </row>
        <row r="1239">
          <cell r="C1239">
            <v>274561</v>
          </cell>
          <cell r="D1239">
            <v>17906</v>
          </cell>
          <cell r="E1239" t="str">
            <v xml:space="preserve">TROPICAMIDA SOL OFT 10MG/ML 5ML                                                           </v>
          </cell>
          <cell r="F1239" t="str">
            <v>FR 5ML</v>
          </cell>
          <cell r="G1239">
            <v>50</v>
          </cell>
          <cell r="H1239">
            <v>35.111111111111114</v>
          </cell>
          <cell r="I1239">
            <v>43.333333333333336</v>
          </cell>
          <cell r="J1239">
            <v>9</v>
          </cell>
          <cell r="K1239">
            <v>16.21</v>
          </cell>
          <cell r="L1239">
            <v>16.21</v>
          </cell>
        </row>
        <row r="1240">
          <cell r="C1240">
            <v>345783</v>
          </cell>
          <cell r="D1240" t="str">
            <v>-</v>
          </cell>
          <cell r="E1240" t="str">
            <v xml:space="preserve">UREIA 10% CREME - 50 G                                                                    </v>
          </cell>
          <cell r="F1240" t="str">
            <v>BISNAGA 100G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9.2100000000000009</v>
          </cell>
          <cell r="L1240">
            <v>0</v>
          </cell>
        </row>
        <row r="1241">
          <cell r="C1241">
            <v>345783</v>
          </cell>
          <cell r="D1241">
            <v>19111</v>
          </cell>
          <cell r="E1241" t="str">
            <v xml:space="preserve">UREIA CREME 10% 100G                                                                      </v>
          </cell>
          <cell r="F1241" t="str">
            <v>BISNAGA 100G</v>
          </cell>
          <cell r="G1241">
            <v>160</v>
          </cell>
          <cell r="H1241">
            <v>35</v>
          </cell>
          <cell r="I1241">
            <v>0</v>
          </cell>
          <cell r="J1241">
            <v>4</v>
          </cell>
          <cell r="K1241">
            <v>8.5500000000000007</v>
          </cell>
          <cell r="L1241">
            <v>0</v>
          </cell>
        </row>
        <row r="1242">
          <cell r="C1242">
            <v>345783</v>
          </cell>
          <cell r="D1242" t="str">
            <v>-</v>
          </cell>
          <cell r="E1242" t="str">
            <v xml:space="preserve">UREIA CREME 10% 120G                                                                      </v>
          </cell>
          <cell r="F1242" t="str">
            <v>BISNAGA 120G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17</v>
          </cell>
          <cell r="L1242">
            <v>0</v>
          </cell>
        </row>
        <row r="1243">
          <cell r="C1243">
            <v>400563</v>
          </cell>
          <cell r="D1243">
            <v>13187</v>
          </cell>
          <cell r="E1243" t="str">
            <v>USTEQUINUMABE 45MG/0,5ML SERINGA</v>
          </cell>
          <cell r="F1243" t="str">
            <v>SERINGA</v>
          </cell>
          <cell r="G1243">
            <v>0</v>
          </cell>
          <cell r="H1243">
            <v>10</v>
          </cell>
          <cell r="I1243">
            <v>0</v>
          </cell>
          <cell r="J1243">
            <v>3</v>
          </cell>
          <cell r="K1243">
            <v>0</v>
          </cell>
          <cell r="L1243">
            <v>0</v>
          </cell>
        </row>
        <row r="1244">
          <cell r="C1244">
            <v>455395</v>
          </cell>
          <cell r="D1244">
            <v>13187</v>
          </cell>
          <cell r="E1244" t="str">
            <v xml:space="preserve">USTEQUINUMABE 5MG/ML FRASCO 26ML                                                          </v>
          </cell>
          <cell r="F1244" t="str">
            <v>SERINGA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35735.54</v>
          </cell>
          <cell r="L1244">
            <v>0</v>
          </cell>
        </row>
        <row r="1245">
          <cell r="C1245">
            <v>400563</v>
          </cell>
          <cell r="D1245">
            <v>13187</v>
          </cell>
          <cell r="E1245" t="str">
            <v xml:space="preserve">USTEQUINUMABE 90MG/ML SERINGA                                                             </v>
          </cell>
          <cell r="F1245" t="str">
            <v>SERINGA</v>
          </cell>
          <cell r="G1245">
            <v>0</v>
          </cell>
          <cell r="H1245">
            <v>3</v>
          </cell>
          <cell r="I1245">
            <v>0</v>
          </cell>
          <cell r="J1245">
            <v>1</v>
          </cell>
          <cell r="K1245">
            <v>30696.66</v>
          </cell>
          <cell r="L1245">
            <v>0</v>
          </cell>
        </row>
        <row r="1246">
          <cell r="C1246" t="str">
            <v>-</v>
          </cell>
          <cell r="D1246" t="str">
            <v>-</v>
          </cell>
          <cell r="E1246" t="str">
            <v xml:space="preserve">VACINA  BCG PO LIOFILO P/INJETAVEL + DILUENTE - 81MG                                      </v>
          </cell>
          <cell r="F1246" t="str">
            <v>AMP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125</v>
          </cell>
          <cell r="L1246">
            <v>0</v>
          </cell>
        </row>
        <row r="1247">
          <cell r="C1247" t="str">
            <v>-</v>
          </cell>
          <cell r="D1247" t="str">
            <v>-</v>
          </cell>
          <cell r="E1247" t="str">
            <v xml:space="preserve">VACINA BCG 81 MG                                     </v>
          </cell>
          <cell r="F1247" t="str">
            <v>F/A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</row>
        <row r="1248">
          <cell r="C1248">
            <v>349266</v>
          </cell>
          <cell r="D1248" t="str">
            <v>-</v>
          </cell>
          <cell r="E1248" t="str">
            <v xml:space="preserve">VACINA HUMANA BCG LIOFILIZADA DOSAGEM 40 MG/ML                                            </v>
          </cell>
          <cell r="F1248" t="str">
            <v>AMP</v>
          </cell>
          <cell r="G1248">
            <v>40</v>
          </cell>
          <cell r="H1248">
            <v>0</v>
          </cell>
          <cell r="I1248">
            <v>0</v>
          </cell>
          <cell r="J1248">
            <v>0</v>
          </cell>
          <cell r="K1248">
            <v>255.42</v>
          </cell>
          <cell r="L1248">
            <v>0</v>
          </cell>
        </row>
        <row r="1249">
          <cell r="C1249">
            <v>272369</v>
          </cell>
          <cell r="D1249">
            <v>13236</v>
          </cell>
          <cell r="E1249" t="str">
            <v xml:space="preserve">VALACICLOVIR 500MG                                                                        </v>
          </cell>
          <cell r="F1249" t="str">
            <v>CP</v>
          </cell>
          <cell r="G1249">
            <v>140</v>
          </cell>
          <cell r="H1249">
            <v>81.428571428571431</v>
          </cell>
          <cell r="I1249">
            <v>43.333333333333336</v>
          </cell>
          <cell r="J1249">
            <v>7</v>
          </cell>
          <cell r="K1249">
            <v>9.81</v>
          </cell>
          <cell r="L1249">
            <v>9.81</v>
          </cell>
        </row>
        <row r="1250">
          <cell r="C1250">
            <v>277184</v>
          </cell>
          <cell r="D1250">
            <v>0</v>
          </cell>
          <cell r="E1250" t="str">
            <v>VALGANCICLOVIR 450MG</v>
          </cell>
          <cell r="F1250" t="str">
            <v>CP</v>
          </cell>
          <cell r="G1250">
            <v>0</v>
          </cell>
          <cell r="H1250">
            <v>60</v>
          </cell>
          <cell r="I1250">
            <v>0</v>
          </cell>
          <cell r="J1250">
            <v>3</v>
          </cell>
          <cell r="K1250">
            <v>0</v>
          </cell>
          <cell r="L1250">
            <v>0</v>
          </cell>
        </row>
        <row r="1251">
          <cell r="C1251">
            <v>328530</v>
          </cell>
          <cell r="D1251" t="str">
            <v>-</v>
          </cell>
          <cell r="E1251" t="str">
            <v>VALPROATO DE SÓDIO 500MG</v>
          </cell>
          <cell r="F1251" t="str">
            <v>cp</v>
          </cell>
          <cell r="G1251">
            <v>0</v>
          </cell>
          <cell r="H1251">
            <v>1200</v>
          </cell>
          <cell r="I1251">
            <v>0</v>
          </cell>
          <cell r="J1251">
            <v>1</v>
          </cell>
          <cell r="K1251">
            <v>0</v>
          </cell>
          <cell r="L1251">
            <v>0</v>
          </cell>
        </row>
        <row r="1252">
          <cell r="C1252">
            <v>268540</v>
          </cell>
          <cell r="D1252">
            <v>13297</v>
          </cell>
          <cell r="E1252" t="str">
            <v xml:space="preserve">VANCOMICINA 500MG INJET                                                                   </v>
          </cell>
          <cell r="F1252" t="str">
            <v>F/A</v>
          </cell>
          <cell r="G1252">
            <v>850</v>
          </cell>
          <cell r="H1252">
            <v>868.25</v>
          </cell>
          <cell r="I1252">
            <v>1057.3333333333333</v>
          </cell>
          <cell r="J1252">
            <v>12</v>
          </cell>
          <cell r="K1252">
            <v>4.93</v>
          </cell>
          <cell r="L1252">
            <v>4.8642849999999997</v>
          </cell>
        </row>
        <row r="1253">
          <cell r="C1253">
            <v>279269</v>
          </cell>
          <cell r="D1253">
            <v>13483</v>
          </cell>
          <cell r="E1253" t="str">
            <v xml:space="preserve">VARFARINA SODICA 5MG                                                                      </v>
          </cell>
          <cell r="F1253" t="str">
            <v>CP</v>
          </cell>
          <cell r="G1253">
            <v>3200</v>
          </cell>
          <cell r="H1253">
            <v>350</v>
          </cell>
          <cell r="I1253">
            <v>350</v>
          </cell>
          <cell r="J1253">
            <v>3</v>
          </cell>
          <cell r="K1253">
            <v>0.14000000000000001</v>
          </cell>
          <cell r="L1253">
            <v>0.14000000000000001</v>
          </cell>
        </row>
        <row r="1254">
          <cell r="C1254" t="str">
            <v>-</v>
          </cell>
          <cell r="D1254" t="str">
            <v>-</v>
          </cell>
          <cell r="E1254" t="str">
            <v xml:space="preserve">VASELINA LIQUIDA 1000ML                                                                   </v>
          </cell>
          <cell r="F1254" t="str">
            <v>FR 1000ML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15.8</v>
          </cell>
          <cell r="L1254">
            <v>0</v>
          </cell>
        </row>
        <row r="1255">
          <cell r="C1255">
            <v>394023</v>
          </cell>
          <cell r="D1255">
            <v>14597</v>
          </cell>
          <cell r="E1255" t="str">
            <v xml:space="preserve">VASELINA SOLIDA 30G (PETROLATO PURO POMADA)                                                                      </v>
          </cell>
          <cell r="F1255" t="str">
            <v>GRAMA</v>
          </cell>
          <cell r="G1255">
            <v>40</v>
          </cell>
          <cell r="H1255">
            <v>48</v>
          </cell>
          <cell r="I1255">
            <v>32</v>
          </cell>
          <cell r="J1255">
            <v>2</v>
          </cell>
          <cell r="K1255">
            <v>6.75</v>
          </cell>
          <cell r="L1255">
            <v>6.75</v>
          </cell>
        </row>
        <row r="1256">
          <cell r="C1256">
            <v>394023</v>
          </cell>
          <cell r="D1256" t="str">
            <v>-</v>
          </cell>
          <cell r="E1256" t="str">
            <v xml:space="preserve">VASELINA SOLIDA 70G (PETROLATO PURO POMADA)                                                                       </v>
          </cell>
          <cell r="F1256" t="str">
            <v>FR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6.27</v>
          </cell>
          <cell r="L1256">
            <v>0</v>
          </cell>
        </row>
        <row r="1257">
          <cell r="C1257">
            <v>332917</v>
          </cell>
          <cell r="D1257">
            <v>13325</v>
          </cell>
          <cell r="E1257" t="str">
            <v xml:space="preserve">VASOPRESSINA 20 UI/ML - SOL INJETAVEL - AMP 1 ML                                          </v>
          </cell>
          <cell r="F1257" t="str">
            <v>AMP 1ML</v>
          </cell>
          <cell r="G1257">
            <v>80</v>
          </cell>
          <cell r="H1257">
            <v>81.111111111111114</v>
          </cell>
          <cell r="I1257">
            <v>93.333333333333329</v>
          </cell>
          <cell r="J1257">
            <v>9</v>
          </cell>
          <cell r="K1257">
            <v>26.97</v>
          </cell>
          <cell r="L1257">
            <v>26.97</v>
          </cell>
        </row>
        <row r="1258">
          <cell r="C1258" t="str">
            <v>-</v>
          </cell>
          <cell r="D1258" t="str">
            <v>-</v>
          </cell>
          <cell r="E1258" t="str">
            <v xml:space="preserve">VECURONIO(BROMETO) 4MG INJET                                                              </v>
          </cell>
          <cell r="F1258" t="str">
            <v>F/A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39.85</v>
          </cell>
          <cell r="L1258">
            <v>0</v>
          </cell>
        </row>
        <row r="1259">
          <cell r="C1259" t="str">
            <v>-</v>
          </cell>
          <cell r="D1259" t="str">
            <v>-</v>
          </cell>
          <cell r="E1259" t="str">
            <v xml:space="preserve">VERAPAMIL 2,5 MG/ML 2ML SOL INJET                                                         </v>
          </cell>
          <cell r="F1259" t="str">
            <v>AMP 2ML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0</v>
          </cell>
          <cell r="L1259">
            <v>0</v>
          </cell>
        </row>
        <row r="1260">
          <cell r="C1260">
            <v>267425</v>
          </cell>
          <cell r="D1260">
            <v>13384</v>
          </cell>
          <cell r="E1260" t="str">
            <v xml:space="preserve">VERAPAMIL 80MG                                                                            </v>
          </cell>
          <cell r="F1260" t="str">
            <v>CP</v>
          </cell>
          <cell r="G1260">
            <v>20</v>
          </cell>
          <cell r="H1260">
            <v>0</v>
          </cell>
          <cell r="I1260">
            <v>0</v>
          </cell>
          <cell r="J1260">
            <v>0</v>
          </cell>
          <cell r="K1260">
            <v>0.42</v>
          </cell>
          <cell r="L1260">
            <v>0.42</v>
          </cell>
        </row>
        <row r="1261">
          <cell r="C1261" t="str">
            <v>-</v>
          </cell>
          <cell r="D1261" t="str">
            <v>-</v>
          </cell>
          <cell r="E1261" t="str">
            <v xml:space="preserve">VIGABATRINA 500 MG                                </v>
          </cell>
          <cell r="F1261" t="str">
            <v>CP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3.58</v>
          </cell>
          <cell r="L1261">
            <v>0</v>
          </cell>
        </row>
        <row r="1262">
          <cell r="C1262">
            <v>268542</v>
          </cell>
          <cell r="D1262">
            <v>13444</v>
          </cell>
          <cell r="E1262" t="str">
            <v xml:space="preserve">VIMBLASTINA SULFATO 10MG                                                                  </v>
          </cell>
          <cell r="F1262" t="str">
            <v>F/A</v>
          </cell>
          <cell r="G1262">
            <v>7</v>
          </cell>
          <cell r="H1262">
            <v>8.5</v>
          </cell>
          <cell r="I1262">
            <v>4</v>
          </cell>
          <cell r="J1262">
            <v>2</v>
          </cell>
          <cell r="K1262">
            <v>86.45</v>
          </cell>
          <cell r="L1262">
            <v>86.45</v>
          </cell>
        </row>
        <row r="1263">
          <cell r="C1263">
            <v>270376</v>
          </cell>
          <cell r="D1263">
            <v>13445</v>
          </cell>
          <cell r="E1263" t="str">
            <v xml:space="preserve">VINCRISTINA SULFATO 1MG                                                                   </v>
          </cell>
          <cell r="F1263" t="str">
            <v>F/A</v>
          </cell>
          <cell r="G1263">
            <v>35</v>
          </cell>
          <cell r="H1263">
            <v>38.666666666666664</v>
          </cell>
          <cell r="I1263">
            <v>33.666666666666664</v>
          </cell>
          <cell r="J1263">
            <v>12</v>
          </cell>
          <cell r="K1263">
            <v>27.92</v>
          </cell>
          <cell r="L1263">
            <v>27.92</v>
          </cell>
        </row>
        <row r="1264">
          <cell r="C1264" t="str">
            <v>-</v>
          </cell>
          <cell r="D1264" t="str">
            <v>-</v>
          </cell>
          <cell r="E1264" t="str">
            <v xml:space="preserve">VINORELBINA DITARTARATO 10MG/ML 1ML                                                       </v>
          </cell>
          <cell r="F1264" t="str">
            <v>FR 1ML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  <cell r="K1264">
            <v>44.99</v>
          </cell>
          <cell r="L1264">
            <v>0</v>
          </cell>
        </row>
        <row r="1265">
          <cell r="C1265">
            <v>383786</v>
          </cell>
          <cell r="D1265">
            <v>13448</v>
          </cell>
          <cell r="E1265" t="str">
            <v xml:space="preserve">VINORELBINA DITARTARATO 10MG/ML 5ML                                                       </v>
          </cell>
          <cell r="F1265" t="str">
            <v>FR 5ML</v>
          </cell>
          <cell r="G1265">
            <v>5</v>
          </cell>
          <cell r="H1265">
            <v>13.181818181818182</v>
          </cell>
          <cell r="I1265">
            <v>13.333333333333334</v>
          </cell>
          <cell r="J1265">
            <v>11</v>
          </cell>
          <cell r="K1265">
            <v>411</v>
          </cell>
          <cell r="L1265">
            <v>411</v>
          </cell>
        </row>
        <row r="1266">
          <cell r="C1266" t="str">
            <v>-</v>
          </cell>
          <cell r="D1266" t="str">
            <v>-</v>
          </cell>
          <cell r="E1266" t="str">
            <v xml:space="preserve">VINORELBINA TARTARARO 30MG                                                                </v>
          </cell>
          <cell r="F1266" t="str">
            <v>CP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147.30000000000001</v>
          </cell>
          <cell r="L1266">
            <v>0</v>
          </cell>
        </row>
        <row r="1267">
          <cell r="C1267" t="str">
            <v>-</v>
          </cell>
          <cell r="D1267" t="str">
            <v>-</v>
          </cell>
          <cell r="E1267" t="str">
            <v xml:space="preserve">VINORELBINA TARTARATO 20MG                                                                </v>
          </cell>
          <cell r="F1267" t="str">
            <v>CP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98.2</v>
          </cell>
          <cell r="L1267">
            <v>0</v>
          </cell>
        </row>
        <row r="1268">
          <cell r="C1268" t="str">
            <v>-</v>
          </cell>
          <cell r="D1268" t="str">
            <v>-</v>
          </cell>
          <cell r="E1268" t="str">
            <v xml:space="preserve">VITAMINA DO COMPLEXO B -  30 ML                                                           </v>
          </cell>
          <cell r="F1268" t="str">
            <v>FR 30ML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1.25</v>
          </cell>
          <cell r="L1268">
            <v>0</v>
          </cell>
        </row>
        <row r="1269">
          <cell r="C1269">
            <v>272093</v>
          </cell>
          <cell r="D1269">
            <v>13470</v>
          </cell>
          <cell r="E1269" t="str">
            <v xml:space="preserve">VITAMINA DO COMPLEXO B (DRAGEA)                                                           </v>
          </cell>
          <cell r="F1269" t="str">
            <v>DRÁGEA</v>
          </cell>
          <cell r="G1269">
            <v>400</v>
          </cell>
          <cell r="H1269">
            <v>0</v>
          </cell>
          <cell r="I1269">
            <v>0</v>
          </cell>
          <cell r="J1269">
            <v>0</v>
          </cell>
          <cell r="K1269">
            <v>0.06</v>
          </cell>
          <cell r="L1269">
            <v>0</v>
          </cell>
        </row>
        <row r="1270">
          <cell r="C1270" t="str">
            <v>-</v>
          </cell>
          <cell r="D1270" t="str">
            <v>-</v>
          </cell>
          <cell r="E1270" t="str">
            <v xml:space="preserve">VITAMINA DO COMPLEXO B 20ML                                                               </v>
          </cell>
          <cell r="F1270" t="str">
            <v>FR 20ML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5.91</v>
          </cell>
          <cell r="L1270">
            <v>0</v>
          </cell>
        </row>
        <row r="1271">
          <cell r="C1271">
            <v>272091</v>
          </cell>
          <cell r="D1271">
            <v>13470</v>
          </cell>
          <cell r="E1271" t="str">
            <v xml:space="preserve">VITAMINA DO COMPLEXO B 2ML                                                                </v>
          </cell>
          <cell r="F1271" t="str">
            <v>AMP 2ML</v>
          </cell>
          <cell r="G1271">
            <v>200</v>
          </cell>
          <cell r="H1271">
            <v>0</v>
          </cell>
          <cell r="I1271">
            <v>0</v>
          </cell>
          <cell r="J1271">
            <v>0</v>
          </cell>
          <cell r="K1271">
            <v>0.95</v>
          </cell>
          <cell r="L1271">
            <v>0.95</v>
          </cell>
        </row>
        <row r="1272">
          <cell r="C1272">
            <v>292399</v>
          </cell>
          <cell r="D1272">
            <v>17767</v>
          </cell>
          <cell r="E1272" t="str">
            <v xml:space="preserve">VITAMINA K1 (FITOMENADIONA)IM 10MG/ML 1ML                                                 </v>
          </cell>
          <cell r="F1272" t="str">
            <v>AMP 1ML</v>
          </cell>
          <cell r="G1272">
            <v>48</v>
          </cell>
          <cell r="H1272">
            <v>50</v>
          </cell>
          <cell r="I1272">
            <v>0</v>
          </cell>
          <cell r="J1272">
            <v>3</v>
          </cell>
          <cell r="K1272">
            <v>3.1</v>
          </cell>
          <cell r="L1272">
            <v>3.1</v>
          </cell>
        </row>
        <row r="1273">
          <cell r="C1273">
            <v>600219</v>
          </cell>
          <cell r="D1273">
            <v>17767</v>
          </cell>
          <cell r="E1273" t="str">
            <v xml:space="preserve">VITAMINA K1 (FITOMENADIONA)IV 10MG/ML 1ML                                                 </v>
          </cell>
          <cell r="F1273" t="str">
            <v>AMP 1ML</v>
          </cell>
          <cell r="G1273">
            <v>48</v>
          </cell>
          <cell r="H1273">
            <v>0</v>
          </cell>
          <cell r="I1273">
            <v>0</v>
          </cell>
          <cell r="J1273">
            <v>0</v>
          </cell>
          <cell r="K1273">
            <v>5.5</v>
          </cell>
          <cell r="L1273">
            <v>0</v>
          </cell>
        </row>
        <row r="1274">
          <cell r="C1274" t="str">
            <v>-</v>
          </cell>
          <cell r="D1274" t="str">
            <v>-</v>
          </cell>
          <cell r="E1274" t="str">
            <v>VITAMINAS "A" E "E" ENCAPSULADAOS EM PARTICULAS P/TRATAMENTODE FERIDAS COMPOSICAO TCM COMP</v>
          </cell>
          <cell r="F1274" t="str">
            <v>BISNAGA</v>
          </cell>
          <cell r="G1274">
            <v>38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  <cell r="L1274">
            <v>0</v>
          </cell>
        </row>
        <row r="1275">
          <cell r="C1275" t="str">
            <v>-</v>
          </cell>
          <cell r="D1275" t="str">
            <v>-</v>
          </cell>
          <cell r="E1275" t="str">
            <v>VITAMINAS "A" E "E" ENCAPSULADAOS EM PARTICULAS P/TRATAMENTODE FERIDAS COMPOSICAO TCM COMP</v>
          </cell>
          <cell r="F1275" t="str">
            <v>BISNAGA</v>
          </cell>
          <cell r="G1275">
            <v>38</v>
          </cell>
          <cell r="H1275">
            <v>0</v>
          </cell>
          <cell r="I1275">
            <v>0</v>
          </cell>
          <cell r="J1275">
            <v>0</v>
          </cell>
          <cell r="K1275">
            <v>0</v>
          </cell>
          <cell r="L1275">
            <v>0</v>
          </cell>
        </row>
        <row r="1276">
          <cell r="C1276" t="str">
            <v>-</v>
          </cell>
          <cell r="D1276" t="str">
            <v>-</v>
          </cell>
          <cell r="E1276" t="str">
            <v xml:space="preserve">VITAMINAS A + D(RETINOL+COLECALCIFEROL) 3.000/800UI/ML 10 ML                              </v>
          </cell>
          <cell r="F1276" t="str">
            <v>FR 10ML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  <cell r="K1276">
            <v>0</v>
          </cell>
          <cell r="L1276">
            <v>0</v>
          </cell>
        </row>
        <row r="1277">
          <cell r="C1277" t="str">
            <v>-</v>
          </cell>
          <cell r="D1277" t="str">
            <v>-</v>
          </cell>
          <cell r="E1277" t="str">
            <v xml:space="preserve">VITAMINAS HIDRO E LIPOSSOLUVEIS 10.000UI+800UI+5MG+500MG+100MG+15MG SOL INJET             </v>
          </cell>
          <cell r="F1277" t="str">
            <v>AMP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0</v>
          </cell>
          <cell r="L1277">
            <v>0</v>
          </cell>
        </row>
        <row r="1278">
          <cell r="C1278">
            <v>338297</v>
          </cell>
          <cell r="D1278">
            <v>16625</v>
          </cell>
          <cell r="E1278" t="str">
            <v xml:space="preserve">VORICONAZOL 200MG                                                                         </v>
          </cell>
          <cell r="F1278" t="str">
            <v>CP</v>
          </cell>
          <cell r="G1278">
            <v>98</v>
          </cell>
          <cell r="H1278">
            <v>66.5</v>
          </cell>
          <cell r="I1278">
            <v>74.666666666666671</v>
          </cell>
          <cell r="J1278">
            <v>8</v>
          </cell>
          <cell r="K1278">
            <v>13.5</v>
          </cell>
          <cell r="L1278">
            <v>0</v>
          </cell>
        </row>
        <row r="1279">
          <cell r="C1279">
            <v>338298</v>
          </cell>
          <cell r="D1279">
            <v>16625</v>
          </cell>
          <cell r="E1279" t="str">
            <v xml:space="preserve">VORICONAZOL 200MG F/A                                                                     </v>
          </cell>
          <cell r="F1279" t="str">
            <v>F/A</v>
          </cell>
          <cell r="G1279">
            <v>40</v>
          </cell>
          <cell r="H1279">
            <v>53.636363636363633</v>
          </cell>
          <cell r="I1279">
            <v>30</v>
          </cell>
          <cell r="J1279">
            <v>11</v>
          </cell>
          <cell r="K1279">
            <v>99</v>
          </cell>
          <cell r="L1279">
            <v>91.784920999999997</v>
          </cell>
        </row>
        <row r="1280">
          <cell r="C1280">
            <v>346184</v>
          </cell>
          <cell r="D1280">
            <v>13489</v>
          </cell>
          <cell r="E1280" t="str">
            <v xml:space="preserve">XILOL P A 1000ML     FRASCO                                                                 </v>
          </cell>
          <cell r="F1280" t="str">
            <v>FR 1000ML</v>
          </cell>
          <cell r="G1280">
            <v>19</v>
          </cell>
          <cell r="H1280">
            <v>18.272727272727273</v>
          </cell>
          <cell r="I1280">
            <v>10</v>
          </cell>
          <cell r="J1280">
            <v>11</v>
          </cell>
          <cell r="K1280">
            <v>22.77</v>
          </cell>
          <cell r="L1280">
            <v>22.77</v>
          </cell>
        </row>
        <row r="1281">
          <cell r="C1281">
            <v>332788</v>
          </cell>
          <cell r="D1281">
            <v>11926</v>
          </cell>
          <cell r="E1281" t="str">
            <v xml:space="preserve">XINOFOATO DE SALMETEROL 25MCG + PROPIONATO DE FLUTICASONA 125MCG - 120 DOSES              </v>
          </cell>
          <cell r="F1281" t="str">
            <v>FR</v>
          </cell>
          <cell r="G1281">
            <v>150</v>
          </cell>
          <cell r="H1281">
            <v>0</v>
          </cell>
          <cell r="I1281">
            <v>0</v>
          </cell>
          <cell r="J1281">
            <v>0</v>
          </cell>
          <cell r="K1281">
            <v>127.05</v>
          </cell>
          <cell r="L1281">
            <v>0</v>
          </cell>
        </row>
        <row r="1282">
          <cell r="C1282">
            <v>332789</v>
          </cell>
          <cell r="D1282">
            <v>11926</v>
          </cell>
          <cell r="E1282" t="str">
            <v xml:space="preserve">XINOFOATO DE SALMETEROL 25MCG + PROPIONATO DE FLUTICASONA 50MCG - 120 DOSES               </v>
          </cell>
          <cell r="F1282" t="str">
            <v>FR</v>
          </cell>
          <cell r="G1282">
            <v>150</v>
          </cell>
          <cell r="H1282">
            <v>50</v>
          </cell>
          <cell r="I1282">
            <v>0</v>
          </cell>
          <cell r="J1282">
            <v>1</v>
          </cell>
          <cell r="K1282">
            <v>118.43</v>
          </cell>
          <cell r="L1282">
            <v>0</v>
          </cell>
        </row>
        <row r="1283">
          <cell r="C1283" t="str">
            <v>-</v>
          </cell>
          <cell r="D1283" t="str">
            <v>-</v>
          </cell>
          <cell r="E1283" t="str">
            <v xml:space="preserve">ZIDOVUDINA 1% 200ML SOL ORAL FRASCO                                                       </v>
          </cell>
          <cell r="F1283" t="str">
            <v>FR 200ML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7.2484270000000004</v>
          </cell>
          <cell r="L1283">
            <v>0</v>
          </cell>
        </row>
        <row r="1284">
          <cell r="C1284" t="str">
            <v>-</v>
          </cell>
          <cell r="D1284" t="str">
            <v>-</v>
          </cell>
          <cell r="E1284" t="str">
            <v xml:space="preserve">ZIDOVUDINA 100MG                                                                          </v>
          </cell>
          <cell r="F1284" t="str">
            <v>CP</v>
          </cell>
          <cell r="G1284">
            <v>0</v>
          </cell>
          <cell r="H1284">
            <v>150</v>
          </cell>
          <cell r="I1284">
            <v>0</v>
          </cell>
          <cell r="J1284">
            <v>2</v>
          </cell>
          <cell r="L1284">
            <v>0</v>
          </cell>
        </row>
        <row r="1285">
          <cell r="C1285" t="str">
            <v>-</v>
          </cell>
          <cell r="D1285" t="str">
            <v>-</v>
          </cell>
          <cell r="E1285" t="str">
            <v xml:space="preserve">ZIDOVUDINA 10MG/ML                                                                        </v>
          </cell>
          <cell r="F1285" t="str">
            <v>FR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7.2484270000000004</v>
          </cell>
          <cell r="L1285">
            <v>0</v>
          </cell>
        </row>
        <row r="1286">
          <cell r="C1286" t="str">
            <v>-</v>
          </cell>
          <cell r="D1286" t="str">
            <v>-</v>
          </cell>
          <cell r="E1286" t="str">
            <v xml:space="preserve">ZIDOVUDINA 10MG/ML FA 20 ML SOL INJET                                                     </v>
          </cell>
          <cell r="F1286" t="str">
            <v>FR 20ML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</row>
      </sheetData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35F321-C629-49F7-90FA-06BDEDC9F369}" name="Tabela24" displayName="Tabela24" ref="A3:BV460" totalsRowShown="0" headerRowDxfId="75" dataDxfId="74">
  <autoFilter ref="A3:BV460" xr:uid="{00000000-0009-0000-0100-000002000000}">
    <filterColumn colId="67">
      <filters>
        <filter val="233632"/>
        <filter val="266788"/>
        <filter val="266863"/>
        <filter val="267107"/>
        <filter val="267140"/>
        <filter val="267151"/>
        <filter val="267161"/>
        <filter val="267164"/>
        <filter val="267187"/>
        <filter val="267194"/>
        <filter val="267195"/>
        <filter val="267205"/>
        <filter val="267270"/>
        <filter val="267281"/>
        <filter val="267282"/>
        <filter val="267310"/>
        <filter val="267312"/>
        <filter val="267378"/>
        <filter val="267502"/>
        <filter val="267503"/>
        <filter val="267506"/>
        <filter val="267507"/>
        <filter val="267508"/>
        <filter val="267512"/>
        <filter val="267517"/>
        <filter val="267540"/>
        <filter val="267541"/>
        <filter val="267544"/>
        <filter val="267574"/>
        <filter val="267613"/>
        <filter val="267618"/>
        <filter val="267625"/>
        <filter val="267632"/>
        <filter val="267635"/>
        <filter val="267643"/>
        <filter val="267653"/>
        <filter val="267657"/>
        <filter val="267660"/>
        <filter val="267662"/>
        <filter val="267663"/>
        <filter val="267666"/>
        <filter val="267671"/>
        <filter val="267674"/>
        <filter val="267677"/>
        <filter val="267689"/>
        <filter val="267691"/>
        <filter val="267694"/>
        <filter val="267712"/>
        <filter val="267717"/>
        <filter val="267741"/>
        <filter val="267743"/>
        <filter val="267747"/>
        <filter val="267765"/>
        <filter val="267768"/>
        <filter val="267769"/>
        <filter val="267772"/>
        <filter val="267777"/>
        <filter val="268069"/>
        <filter val="268075"/>
        <filter val="268092"/>
        <filter val="268094"/>
        <filter val="268111"/>
        <filter val="268115"/>
        <filter val="268118"/>
        <filter val="268124"/>
        <filter val="268158"/>
        <filter val="268160"/>
        <filter val="268214"/>
        <filter val="268222"/>
        <filter val="268237"/>
        <filter val="268252"/>
        <filter val="268255"/>
        <filter val="268256"/>
        <filter val="268273"/>
        <filter val="268286"/>
        <filter val="268292"/>
        <filter val="268331"/>
        <filter val="268370"/>
        <filter val="268374"/>
        <filter val="268376"/>
        <filter val="268378"/>
        <filter val="268381"/>
        <filter val="268394"/>
        <filter val="268395"/>
        <filter val="268396"/>
        <filter val="268431"/>
        <filter val="268436"/>
        <filter val="268439"/>
        <filter val="268440"/>
        <filter val="268442"/>
        <filter val="268446"/>
        <filter val="268481"/>
        <filter val="268498"/>
        <filter val="268504"/>
        <filter val="268506"/>
        <filter val="268510"/>
        <filter val="268513"/>
        <filter val="268521"/>
        <filter val="268523"/>
        <filter val="268528"/>
        <filter val="268532"/>
        <filter val="268534"/>
        <filter val="268540"/>
        <filter val="268609"/>
        <filter val="268861"/>
        <filter val="268952"/>
        <filter val="268958"/>
        <filter val="268960"/>
        <filter val="268971"/>
        <filter val="268973"/>
        <filter val="269069"/>
        <filter val="269388"/>
        <filter val="269460"/>
        <filter val="269469"/>
        <filter val="269571"/>
        <filter val="269574"/>
        <filter val="269592"/>
        <filter val="269622"/>
        <filter val="269833"/>
        <filter val="269843"/>
        <filter val="269845"/>
        <filter val="269846"/>
        <filter val="269878"/>
        <filter val="269880"/>
        <filter val="269941"/>
        <filter val="269956"/>
        <filter val="269958"/>
        <filter val="269963"/>
        <filter val="270019"/>
        <filter val="270095"/>
        <filter val="270120"/>
        <filter val="270612"/>
        <filter val="270616"/>
        <filter val="271050"/>
        <filter val="271089"/>
        <filter val="271100"/>
        <filter val="271111"/>
        <filter val="271116"/>
        <filter val="271154"/>
        <filter val="271157"/>
        <filter val="271217"/>
        <filter val="271556"/>
        <filter val="271581"/>
        <filter val="271599"/>
        <filter val="271689"/>
        <filter val="271710"/>
        <filter val="271725"/>
        <filter val="271746"/>
        <filter val="271950"/>
        <filter val="272023"/>
        <filter val="272089"/>
        <filter val="272194"/>
        <filter val="272217"/>
        <filter val="272326"/>
        <filter val="272329"/>
        <filter val="272362"/>
        <filter val="272454"/>
        <filter val="272475"/>
        <filter val="272796"/>
        <filter val="272817"/>
        <filter val="272839"/>
        <filter val="273009"/>
        <filter val="273167"/>
        <filter val="273264"/>
        <filter val="273314"/>
        <filter val="273413"/>
        <filter val="273455"/>
        <filter val="273457"/>
        <filter val="273474"/>
        <filter val="273719"/>
        <filter val="273893"/>
        <filter val="274561"/>
        <filter val="274573"/>
        <filter val="277529"/>
        <filter val="278281"/>
        <filter val="278283"/>
        <filter val="279269"/>
        <filter val="279493"/>
        <filter val="282580"/>
        <filter val="287687"/>
        <filter val="292195"/>
        <filter val="292196"/>
        <filter val="292331"/>
        <filter val="292344"/>
        <filter val="292345"/>
        <filter val="292372"/>
        <filter val="292382"/>
        <filter val="292399"/>
        <filter val="292402"/>
        <filter val="292408"/>
        <filter val="292418"/>
        <filter val="292419"/>
        <filter val="292427"/>
        <filter val="293981"/>
        <filter val="294643"/>
        <filter val="294887"/>
        <filter val="296990"/>
        <filter val="299675"/>
        <filter val="300723"/>
        <filter val="300725"/>
        <filter val="303292"/>
        <filter val="304148"/>
        <filter val="304871"/>
        <filter val="304872"/>
        <filter val="305935"/>
        <filter val="306465"/>
        <filter val="308736"/>
        <filter val="308877"/>
        <filter val="308882"/>
        <filter val="308884"/>
        <filter val="308885"/>
        <filter val="313689"/>
        <filter val="315056"/>
        <filter val="327566"/>
        <filter val="328077"/>
        <filter val="328529"/>
        <filter val="328532"/>
        <filter val="331539"/>
        <filter val="331555"/>
        <filter val="332788"/>
        <filter val="332917"/>
        <filter val="333142"/>
        <filter val="338297"/>
        <filter val="338298"/>
        <filter val="338411"/>
        <filter val="339846"/>
        <filter val="340178"/>
        <filter val="340206"/>
        <filter val="340207"/>
        <filter val="340482"/>
        <filter val="341174"/>
        <filter val="345259"/>
        <filter val="345783"/>
        <filter val="352204"/>
        <filter val="352317"/>
        <filter val="353398"/>
        <filter val="363597"/>
        <filter val="376767"/>
        <filter val="383750"/>
        <filter val="389863"/>
        <filter val="396567"/>
        <filter val="398705"/>
        <filter val="398706"/>
        <filter val="398707"/>
        <filter val="399922"/>
        <filter val="406603"/>
        <filter val="434445"/>
        <filter val="442584"/>
        <filter val="442689"/>
        <filter val="442693"/>
        <filter val="442694"/>
        <filter val="442701"/>
        <filter val="442709"/>
        <filter val="442727"/>
        <filter val="444051"/>
        <filter val="446105"/>
        <filter val="448595"/>
        <filter val="448616"/>
        <filter val="448641"/>
        <filter val="448769"/>
        <filter val="448841"/>
        <filter val="448982"/>
        <filter val="449101"/>
        <filter val="449340"/>
        <filter val="602763"/>
      </filters>
    </filterColumn>
  </autoFilter>
  <tableColumns count="74">
    <tableColumn id="1" xr3:uid="{3AFC1C16-70D4-4C76-B168-F00D85B23250}" name="Código  CATMAT" dataDxfId="73"/>
    <tableColumn id="2" xr3:uid="{8F8BCE8F-D709-4E3C-AB80-4C569CDB2B68}" name="Código Absolute / AGHU" dataDxfId="72"/>
    <tableColumn id="3" xr3:uid="{3498D1FE-87E0-4EEE-80AC-B4D0FC9E496C}" name="Descritivo completo" dataDxfId="71"/>
    <tableColumn id="4" xr3:uid="{2864F56B-E63B-4F5A-A6B6-7E37CDF6939F}" name="Unidade de fornecimento" dataDxfId="70"/>
    <tableColumn id="5" xr3:uid="{B685862D-EDCC-4035-909F-B43338E3D98E}" name="Coluna1" dataDxfId="69"/>
    <tableColumn id="6" xr3:uid="{6471B6BE-C6F0-4AE2-919A-CEA1DFA9EE9C}" name="embalagem hospitalar" dataDxfId="68"/>
    <tableColumn id="7" xr3:uid="{EFC39638-2EE6-462D-8FEE-DAFE654C6C91}" name="Medicamento" dataDxfId="67"/>
    <tableColumn id="8" xr3:uid="{69930225-0D33-4370-AFAF-C51A9663DE93}" name="Concentração" dataDxfId="66"/>
    <tableColumn id="9" xr3:uid="{21C33F1B-7C29-4631-87F9-CF1AB204666E}" name="Apresentação" dataDxfId="65"/>
    <tableColumn id="10" xr3:uid="{698BD8D3-262B-4E3E-A859-2C6ABF156A5D}" name="Consumo em 2017" dataDxfId="64"/>
    <tableColumn id="11" xr3:uid="{9B4CF0E9-7D65-46FC-B50A-0FC92DE9D100}" name="Consumo em 2018" dataDxfId="63"/>
    <tableColumn id="12" xr3:uid="{9BF99CAD-224B-449A-A9A3-51919E05B016}" name="Consumo em 2019" dataDxfId="62"/>
    <tableColumn id="13" xr3:uid="{29D07D5B-0DB5-4FD2-A338-AB05C7B6438F}" name="Consumo em 2021" dataDxfId="61"/>
    <tableColumn id="14" xr3:uid="{53CBE867-3662-4169-AE96-A7BE8D5E3B58}" name="Consumo em 2022" dataDxfId="60"/>
    <tableColumn id="15" xr3:uid="{BE842C8A-70D2-44F5-9783-F1E9C0E6370B}" name="Consumo em 2023" dataDxfId="59"/>
    <tableColumn id="16" xr3:uid="{B2E2414B-0D60-4E56-A95B-CBD84148CBD1}" name="Consumo em 2024" dataDxfId="58"/>
    <tableColumn id="17" xr3:uid="{5B7004F8-B3A2-48C9-9C68-15E6E12E9808}" name="Consumo em 2025" dataDxfId="57"/>
    <tableColumn id="18" xr3:uid="{7120308F-2D3B-463F-9DFC-CC54074232DD}" name="Média" dataDxfId="56">
      <calculatedColumnFormula>AVERAGE(J4:Q4)</calculatedColumnFormula>
    </tableColumn>
    <tableColumn id="19" xr3:uid="{ACFEEE31-3475-43FF-80FD-5AD23CA88BE6}" name="Desvio Padrão" dataDxfId="55">
      <calculatedColumnFormula>STDEV(J4:Q4)</calculatedColumnFormula>
    </tableColumn>
    <tableColumn id="20" xr3:uid="{F9C2DFB0-4963-4E42-8D5D-B4376B8E999C}" name="% Desvio Padrão" dataDxfId="54">
      <calculatedColumnFormula>(S4/R4)*100</calculatedColumnFormula>
    </tableColumn>
    <tableColumn id="21" xr3:uid="{F8763106-5439-48F3-AFA6-BA7E146F20CD}" name="Consumo anual" dataDxfId="53">
      <calculatedColumnFormula>MEDIAN(J4:Q4)</calculatedColumnFormula>
    </tableColumn>
    <tableColumn id="22" xr3:uid="{DE6EB114-807D-4C0E-B650-8C2B2397659D}" name="Consumo anual validado" dataDxfId="52"/>
    <tableColumn id="23" xr3:uid="{8FC9EA45-0675-4DF0-8F11-9C68F816E12E}" name="Classe (PGC)" dataDxfId="51"/>
    <tableColumn id="24" xr3:uid="{7EF8B0E3-EE58-4B00-ACF6-AF27904D3802}" name="Custo unitário (R$)" dataDxfId="50"/>
    <tableColumn id="25" xr3:uid="{29C7F899-4FF9-4792-97D4-6396AC3A4151}" name="Custo unitário (R$)_x000a_PGC" dataDxfId="49">
      <calculatedColumnFormula>X4*1.3</calculatedColumnFormula>
    </tableColumn>
    <tableColumn id="26" xr3:uid="{1655CCD6-2948-4A39-802E-B7F9E01997B8}" name="Custo total (R$)_x000a_PGC" dataDxfId="48">
      <calculatedColumnFormula>Y4*AN4</calculatedColumnFormula>
    </tableColumn>
    <tableColumn id="27" xr3:uid="{E6B1BE2A-B312-4CCB-B295-2C425C83C220}" name="Custo anual" dataDxfId="47">
      <calculatedColumnFormula>V4*X4</calculatedColumnFormula>
    </tableColumn>
    <tableColumn id="28" xr3:uid="{DCDBD2D4-3AC7-45C9-941F-87F86126E69A}" name="Coluna2" dataDxfId="46">
      <calculatedColumnFormula>(AA4*100)</calculatedColumnFormula>
    </tableColumn>
    <tableColumn id="29" xr3:uid="{A302BB2F-7FA9-4665-8F18-64649393614E}" name="% Custo" dataDxfId="45">
      <calculatedColumnFormula>AB4/3769619.16</calculatedColumnFormula>
    </tableColumn>
    <tableColumn id="30" xr3:uid="{FFB5E87C-7EEC-4065-8CB8-E15FA2143F16}" name="Tempo de processamento licitação" dataDxfId="44"/>
    <tableColumn id="31" xr3:uid="{610ECD81-4ACC-4B03-9E23-E598DDE63760}" name="CMM" dataDxfId="43">
      <calculatedColumnFormula>V4/12</calculatedColumnFormula>
    </tableColumn>
    <tableColumn id="32" xr3:uid="{A883C273-4493-40B0-B98E-CBB3938382FD}" name="Estoque de segurança" dataDxfId="42">
      <calculatedColumnFormula>AD4*AE4</calculatedColumnFormula>
    </tableColumn>
    <tableColumn id="33" xr3:uid="{A1B4FAB4-5C9C-4940-9B60-0302722A8C9C}" name="Quantidade de reposição_x000a_licitação" dataDxfId="41">
      <calculatedColumnFormula>((AE4*12)+(AE4*AD4)+AF4)</calculatedColumnFormula>
    </tableColumn>
    <tableColumn id="34" xr3:uid="{CCB56D6E-F1DF-44EC-B251-B751C73C6282}" name="Custo atual" dataDxfId="40">
      <calculatedColumnFormula>AG4*X4</calculatedColumnFormula>
    </tableColumn>
    <tableColumn id="35" xr3:uid="{112A5F14-1DA1-4288-A673-0CF234630E44}" name="PGC 2021" dataDxfId="39"/>
    <tableColumn id="36" xr3:uid="{96082E96-2606-4F65-BE42-0BB3B0608C85}" name="PGC 2022" dataDxfId="38"/>
    <tableColumn id="37" xr3:uid="{DBBB2AFC-6070-45F3-AB04-83A4935FE302}" name="PGC 2023" dataDxfId="37"/>
    <tableColumn id="38" xr3:uid="{9E493064-B105-46A6-B225-00CAFE6634CF}" name="PGC 2024" dataDxfId="36"/>
    <tableColumn id="39" xr3:uid="{53D99631-ADBA-416F-9B37-3736BD7DED27}" name="PGC 2025" dataDxfId="35"/>
    <tableColumn id="40" xr3:uid="{FE2DF548-05DC-4C73-96EA-FAF46139A64B}" name="PGC 2026" dataDxfId="34"/>
    <tableColumn id="41" xr3:uid="{9E9E7DC2-396A-415E-83B0-750C5022C5F2}" name="Tempo de processamento interno" dataDxfId="33"/>
    <tableColumn id="42" xr3:uid="{C7F8877F-9A2A-4F13-9051-5FC113296C17}" name="Tempo de processamento externo" dataDxfId="32"/>
    <tableColumn id="43" xr3:uid="{B96D9BB4-4826-42EB-9B96-2BE11A390BEC}" name="Tempo de processamento" dataDxfId="31"/>
    <tableColumn id="44" xr3:uid="{CE553E48-9FEA-4A57-90FF-1D585AC2568F}" name="Tempo de abastecimento CAF" dataDxfId="30"/>
    <tableColumn id="45" xr3:uid="{96504E80-B5FD-49AE-B238-0E51CCF7D1AF}" name="Estoque Atual " dataDxfId="29"/>
    <tableColumn id="46" xr3:uid="{00BD846C-0817-4565-800B-7960062B4F2B}" name="Ponto de ressuprimento" dataDxfId="28">
      <calculatedColumnFormula>(AE4*1.1)+AF4</calculatedColumnFormula>
    </tableColumn>
    <tableColumn id="47" xr3:uid="{6C94E959-CE36-4F4A-878D-59CC0FC2A4B4}" name="Quantidade de reposição_x000a_CAF" dataDxfId="27">
      <calculatedColumnFormula>((AE4*AR4)+(AE4*AQ4)+AF4)-AS4</calculatedColumnFormula>
    </tableColumn>
    <tableColumn id="48" xr3:uid="{349F1059-B462-482F-9C6B-704487640182}" name="Estoque Máximo CAF" dataDxfId="26">
      <calculatedColumnFormula>AF4+(AE4*AR4)</calculatedColumnFormula>
    </tableColumn>
    <tableColumn id="49" xr3:uid="{623F7621-330E-40A5-BAC1-3A7155A2DB35}" name="Pedir CAF" dataDxfId="25"/>
    <tableColumn id="50" xr3:uid="{B561B662-961E-4188-BCD5-7E9ACB655E63}" name="Tem contrato ou ata?" dataDxfId="24" dataCellStyle="Vírgula"/>
    <tableColumn id="51" xr3:uid="{26FA1381-E14F-4651-A554-A6BD156CBD7F}" name="Número do Pregão" dataDxfId="23"/>
    <tableColumn id="52" xr3:uid="{E999C67B-EDFF-4226-836A-E18BC1CD4FC2}" name="Data de Inicio do Processo" dataDxfId="22"/>
    <tableColumn id="53" xr3:uid="{4397ADEE-7DC5-45A6-B4D7-9C56DC529DC3}" name="Data vencimento da Ata" dataDxfId="21">
      <calculatedColumnFormula>AZ4+365</calculatedColumnFormula>
    </tableColumn>
    <tableColumn id="54" xr3:uid="{2F72B06F-3C5D-497D-81EF-E586A454DF7A}" name="Ação" dataDxfId="20" dataCellStyle="Vírgula"/>
    <tableColumn id="55" xr3:uid="{7A87A0E0-F584-4C5B-AE3A-32A6AC7A01C0}" name="Processo SEI" dataDxfId="19" dataCellStyle="Vírgula"/>
    <tableColumn id="56" xr3:uid="{ABDD5438-C8D3-478A-AA27-F88660768786}" name="Número da Requisição de Compra " dataDxfId="18"/>
    <tableColumn id="57" xr3:uid="{53E0281F-C7B0-4A19-89C2-20BCADCC1D51}" name="Classficação ABC 2020" dataDxfId="17"/>
    <tableColumn id="58" xr3:uid="{F22E2DA1-1E63-4F56-8F9C-D5C4282500E7}" name="Classficação ABC 2021" dataDxfId="16"/>
    <tableColumn id="59" xr3:uid="{3458628D-51B8-49B2-B0FB-4D811A74C983}" name="Classficação ABC 2022" dataDxfId="15"/>
    <tableColumn id="60" xr3:uid="{B121B68D-4059-4A94-9CAE-458D434F60C7}" name="Classficação ABC 2023" dataDxfId="14"/>
    <tableColumn id="61" xr3:uid="{A96A733C-3E8D-446C-A197-B41D0C2FD56A}" name="Classficação ABC 20233" dataDxfId="13">
      <calculatedColumnFormula>BI3+AC4</calculatedColumnFormula>
    </tableColumn>
    <tableColumn id="62" xr3:uid="{C1D87325-D1CE-4C2F-9E3F-E6118D4E9DA4}" name="Classificação XYZ" dataDxfId="12"/>
    <tableColumn id="63" xr3:uid="{F50EC5E9-9469-499C-955E-876F568D8239}" name="Média móvel _x000a_fev-abr/2019" dataDxfId="11"/>
    <tableColumn id="64" xr3:uid="{B80FAA38-C443-4645-9469-EFA3B8C1D329}" name="Média móvel _x000a_mai-jul/2019" dataDxfId="10"/>
    <tableColumn id="65" xr3:uid="{7BBD78BD-1DDE-4C94-AD2F-2433A09498EB}" name="Média móvel _x000a_ago-out/2019" dataDxfId="9"/>
    <tableColumn id="66" xr3:uid="{98A7E63D-E29E-4F01-B471-A352701247FB}" name="Média móvel _x000a_nov-jan/2019-20" dataDxfId="8"/>
    <tableColumn id="67" xr3:uid="{B86D28E3-A035-4365-8E77-284072E7946E}" name="Sazonal" dataDxfId="7"/>
    <tableColumn id="68" xr3:uid="{C33EFD70-D1BE-4C5E-9F70-951733624932}" name="GRADE COMUM COM  HFL" dataDxfId="6">
      <calculatedColumnFormula>IFERROR(VLOOKUP(Tabela24[[#This Row],[Código  CATMAT]],'[1]GRADE HFL'!A:K,1,0),"NÃO")</calculatedColumnFormula>
    </tableColumn>
    <tableColumn id="69" xr3:uid="{D04F44DB-B551-483D-8080-FBF50C1BA041}" name="OBSERVAÇÃO" dataDxfId="5"/>
    <tableColumn id="74" xr3:uid="{9DB74A1F-73A7-49E0-A8D6-7B54F883FEBE}" name="CONSUMO ESTIMADO HFL" dataDxfId="4">
      <calculatedColumnFormula>IFERROR(VLOOKUP(Tabela24[[#This Row],[Código  CATMAT]],'[1]CMM E VALOR'!C:L,5,0),"NÃO HÁ")</calculatedColumnFormula>
    </tableColumn>
    <tableColumn id="70" xr3:uid="{859A83E9-4E9D-4797-B3D5-AC57DCF0EBBB}" name="CONSUMO MÉDIO MENSAL" dataDxfId="3">
      <calculatedColumnFormula>IFERROR(VLOOKUP(Tabela24[[#This Row],[Código  CATMAT]],'[1]CMM E VALOR'!C:L,6,0),"NÃO HÁ")</calculatedColumnFormula>
    </tableColumn>
    <tableColumn id="72" xr3:uid="{AC61E26B-C316-4AD1-BAB9-51A132A4666B}" name="CONSUMO ÚLTIMO TRIMESTRE" dataDxfId="2">
      <calculatedColumnFormula>IFERROR(VLOOKUP(Tabela24[[#This Row],[Código  CATMAT]],'[1]CMM E VALOR'!C:L,7,0),"NÃO HÁ")</calculatedColumnFormula>
    </tableColumn>
    <tableColumn id="71" xr3:uid="{7F0B75D6-2EAE-4FDC-B9B2-4BA890989836}" name="ÚLTIMO PREÇO" dataDxfId="1">
      <calculatedColumnFormula>IFERROR(VLOOKUP(Tabela24[[#This Row],[Código  CATMAT]],'[1]CMM E VALOR'!C:L,9,0),"NÃO HÁ")</calculatedColumnFormula>
    </tableColumn>
    <tableColumn id="73" xr3:uid="{0D1AE9CA-1362-4371-B5A2-2FF14E16C1B5}" name="PREÇO MÉDIO" dataDxfId="0">
      <calculatedColumnFormula>IFERROR(VLOOKUP(Tabela24[[#This Row],[Código  CATMAT]],'[1]CMM E VALOR'!C:L,10,0),"NÃO HÁ")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ECCFF-329D-4446-973E-DEEF6FFD618A}">
  <sheetPr>
    <pageSetUpPr fitToPage="1"/>
  </sheetPr>
  <dimension ref="A1:BV900"/>
  <sheetViews>
    <sheetView tabSelected="1" zoomScale="110" zoomScaleNormal="110" zoomScaleSheetLayoutView="110" workbookViewId="0">
      <pane ySplit="3" topLeftCell="A125" activePane="bottomLeft" state="frozen"/>
      <selection activeCell="M1" sqref="M1"/>
      <selection pane="bottomLeft" activeCell="BP3" sqref="BP3"/>
    </sheetView>
  </sheetViews>
  <sheetFormatPr defaultColWidth="9.140625" defaultRowHeight="12.75" outlineLevelCol="1" x14ac:dyDescent="0.25"/>
  <cols>
    <col min="1" max="1" width="16.85546875" style="25" customWidth="1"/>
    <col min="2" max="2" width="15.5703125" style="25" customWidth="1" outlineLevel="1"/>
    <col min="3" max="3" width="70.7109375" style="25" customWidth="1"/>
    <col min="4" max="4" width="17.85546875" style="25" hidden="1" customWidth="1"/>
    <col min="5" max="5" width="12.28515625" style="25" hidden="1" customWidth="1"/>
    <col min="6" max="6" width="16.28515625" style="25" hidden="1" customWidth="1"/>
    <col min="7" max="7" width="38" style="5" hidden="1" customWidth="1"/>
    <col min="8" max="8" width="17.5703125" style="5" hidden="1" customWidth="1"/>
    <col min="9" max="9" width="29.85546875" style="5" bestFit="1" customWidth="1"/>
    <col min="10" max="14" width="20.42578125" style="28" hidden="1" customWidth="1" outlineLevel="1"/>
    <col min="15" max="15" width="16" style="28" hidden="1" customWidth="1" outlineLevel="1"/>
    <col min="16" max="16" width="17" style="28" hidden="1" customWidth="1" outlineLevel="1"/>
    <col min="17" max="17" width="15.140625" style="28" hidden="1" customWidth="1" outlineLevel="1"/>
    <col min="18" max="18" width="11" style="28" hidden="1" customWidth="1" outlineLevel="1" collapsed="1"/>
    <col min="19" max="19" width="11.42578125" style="28" hidden="1" customWidth="1" outlineLevel="1"/>
    <col min="20" max="20" width="16.7109375" style="28" hidden="1" customWidth="1" outlineLevel="1"/>
    <col min="21" max="21" width="13.5703125" style="28" hidden="1" customWidth="1" outlineLevel="1"/>
    <col min="22" max="22" width="14.140625" style="28" hidden="1" customWidth="1" outlineLevel="1"/>
    <col min="23" max="23" width="16.5703125" style="28" hidden="1" customWidth="1" outlineLevel="1"/>
    <col min="24" max="25" width="13" style="25" hidden="1" customWidth="1" outlineLevel="1"/>
    <col min="26" max="26" width="17.85546875" style="25" hidden="1" customWidth="1" outlineLevel="1"/>
    <col min="27" max="27" width="16.28515625" style="30" hidden="1" customWidth="1" outlineLevel="1"/>
    <col min="28" max="28" width="12.28515625" style="30" hidden="1" customWidth="1" outlineLevel="1"/>
    <col min="29" max="29" width="12.7109375" style="32" hidden="1" customWidth="1" outlineLevel="1"/>
    <col min="30" max="30" width="17.85546875" style="25" hidden="1" customWidth="1" outlineLevel="1"/>
    <col min="31" max="31" width="10.140625" style="28" hidden="1" customWidth="1" outlineLevel="1"/>
    <col min="32" max="32" width="14.5703125" style="28" hidden="1" customWidth="1" outlineLevel="1"/>
    <col min="33" max="33" width="17.42578125" style="28" hidden="1" customWidth="1" outlineLevel="1"/>
    <col min="34" max="34" width="14.7109375" style="30" hidden="1" customWidth="1" outlineLevel="1"/>
    <col min="35" max="38" width="13.42578125" style="28" hidden="1" customWidth="1" outlineLevel="1"/>
    <col min="39" max="39" width="9.7109375" style="28" hidden="1" customWidth="1" outlineLevel="1"/>
    <col min="40" max="40" width="11.42578125" style="28" hidden="1" customWidth="1" outlineLevel="1"/>
    <col min="41" max="41" width="10" style="28" hidden="1" customWidth="1" outlineLevel="1"/>
    <col min="42" max="42" width="10.28515625" style="28" hidden="1" customWidth="1" outlineLevel="1"/>
    <col min="43" max="43" width="15.28515625" style="28" hidden="1" customWidth="1" outlineLevel="1"/>
    <col min="44" max="45" width="10.42578125" style="28" hidden="1" customWidth="1" outlineLevel="1"/>
    <col min="46" max="46" width="14.85546875" style="28" hidden="1" customWidth="1" outlineLevel="1"/>
    <col min="47" max="47" width="13" style="28" hidden="1" customWidth="1" outlineLevel="1"/>
    <col min="48" max="48" width="13.42578125" style="28" hidden="1" customWidth="1" outlineLevel="1"/>
    <col min="49" max="49" width="11.85546875" style="28" hidden="1" customWidth="1" outlineLevel="1"/>
    <col min="50" max="50" width="17.85546875" style="25" hidden="1" customWidth="1" outlineLevel="1"/>
    <col min="51" max="51" width="14.5703125" style="25" hidden="1" customWidth="1" outlineLevel="1"/>
    <col min="52" max="52" width="15.42578125" style="35" hidden="1" customWidth="1" outlineLevel="1"/>
    <col min="53" max="53" width="26.85546875" style="35" hidden="1" customWidth="1" outlineLevel="1"/>
    <col min="54" max="54" width="15.7109375" style="95" hidden="1" customWidth="1" outlineLevel="1"/>
    <col min="55" max="55" width="16.140625" style="95" hidden="1" customWidth="1" outlineLevel="1"/>
    <col min="56" max="56" width="14.85546875" style="25" hidden="1" customWidth="1" outlineLevel="1"/>
    <col min="57" max="60" width="14.7109375" style="25" hidden="1" customWidth="1" outlineLevel="1"/>
    <col min="61" max="61" width="19.7109375" style="25" hidden="1" customWidth="1" outlineLevel="1"/>
    <col min="62" max="66" width="14.7109375" style="25" hidden="1" customWidth="1" outlineLevel="1"/>
    <col min="67" max="67" width="13.5703125" style="25" hidden="1" customWidth="1" outlineLevel="1"/>
    <col min="68" max="68" width="19.140625" style="25" customWidth="1" collapsed="1"/>
    <col min="69" max="69" width="24.5703125" style="5" customWidth="1"/>
    <col min="70" max="70" width="13.7109375" style="5" customWidth="1"/>
    <col min="71" max="72" width="14" style="3" customWidth="1"/>
    <col min="73" max="73" width="10.85546875" style="4" customWidth="1"/>
    <col min="74" max="74" width="9.85546875" style="4" customWidth="1"/>
    <col min="75" max="16384" width="9.140625" style="5"/>
  </cols>
  <sheetData>
    <row r="1" spans="1:74" ht="16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2"/>
    </row>
    <row r="3" spans="1:74" s="24" customFormat="1" ht="51" x14ac:dyDescent="0.25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8" t="s">
        <v>17</v>
      </c>
      <c r="R3" s="8" t="s">
        <v>18</v>
      </c>
      <c r="S3" s="8" t="s">
        <v>19</v>
      </c>
      <c r="T3" s="8" t="s">
        <v>20</v>
      </c>
      <c r="U3" s="8" t="s">
        <v>21</v>
      </c>
      <c r="V3" s="8" t="s">
        <v>22</v>
      </c>
      <c r="W3" s="9" t="s">
        <v>23</v>
      </c>
      <c r="X3" s="10" t="s">
        <v>24</v>
      </c>
      <c r="Y3" s="11" t="s">
        <v>25</v>
      </c>
      <c r="Z3" s="11" t="s">
        <v>26</v>
      </c>
      <c r="AA3" s="12" t="s">
        <v>27</v>
      </c>
      <c r="AB3" s="12" t="s">
        <v>28</v>
      </c>
      <c r="AC3" s="13" t="s">
        <v>29</v>
      </c>
      <c r="AD3" s="14" t="s">
        <v>30</v>
      </c>
      <c r="AE3" s="8" t="s">
        <v>31</v>
      </c>
      <c r="AF3" s="8" t="s">
        <v>32</v>
      </c>
      <c r="AG3" s="8" t="s">
        <v>33</v>
      </c>
      <c r="AH3" s="15" t="s">
        <v>34</v>
      </c>
      <c r="AI3" s="9" t="s">
        <v>35</v>
      </c>
      <c r="AJ3" s="9" t="s">
        <v>36</v>
      </c>
      <c r="AK3" s="15" t="s">
        <v>37</v>
      </c>
      <c r="AL3" s="8" t="s">
        <v>38</v>
      </c>
      <c r="AM3" s="16" t="s">
        <v>39</v>
      </c>
      <c r="AN3" s="16" t="s">
        <v>40</v>
      </c>
      <c r="AO3" s="9" t="s">
        <v>41</v>
      </c>
      <c r="AP3" s="9" t="s">
        <v>42</v>
      </c>
      <c r="AQ3" s="9" t="s">
        <v>43</v>
      </c>
      <c r="AR3" s="9" t="s">
        <v>44</v>
      </c>
      <c r="AS3" s="9" t="s">
        <v>45</v>
      </c>
      <c r="AT3" s="9" t="s">
        <v>46</v>
      </c>
      <c r="AU3" s="9" t="s">
        <v>47</v>
      </c>
      <c r="AV3" s="9" t="s">
        <v>48</v>
      </c>
      <c r="AW3" s="9" t="s">
        <v>49</v>
      </c>
      <c r="AX3" s="12" t="s">
        <v>50</v>
      </c>
      <c r="AY3" s="13" t="s">
        <v>51</v>
      </c>
      <c r="AZ3" s="17" t="s">
        <v>52</v>
      </c>
      <c r="BA3" s="17" t="s">
        <v>53</v>
      </c>
      <c r="BB3" s="18" t="s">
        <v>54</v>
      </c>
      <c r="BC3" s="18" t="s">
        <v>55</v>
      </c>
      <c r="BD3" s="19" t="s">
        <v>56</v>
      </c>
      <c r="BE3" s="13" t="s">
        <v>57</v>
      </c>
      <c r="BF3" s="13" t="s">
        <v>58</v>
      </c>
      <c r="BG3" s="13" t="s">
        <v>59</v>
      </c>
      <c r="BH3" s="13" t="s">
        <v>60</v>
      </c>
      <c r="BI3" s="13" t="s">
        <v>61</v>
      </c>
      <c r="BJ3" s="13" t="s">
        <v>62</v>
      </c>
      <c r="BK3" s="13" t="s">
        <v>63</v>
      </c>
      <c r="BL3" s="13" t="s">
        <v>64</v>
      </c>
      <c r="BM3" s="13" t="s">
        <v>65</v>
      </c>
      <c r="BN3" s="13" t="s">
        <v>66</v>
      </c>
      <c r="BO3" s="6" t="s">
        <v>67</v>
      </c>
      <c r="BP3" s="6" t="s">
        <v>68</v>
      </c>
      <c r="BQ3" s="20" t="s">
        <v>69</v>
      </c>
      <c r="BR3" s="20" t="s">
        <v>70</v>
      </c>
      <c r="BS3" s="21" t="s">
        <v>71</v>
      </c>
      <c r="BT3" s="22" t="s">
        <v>72</v>
      </c>
      <c r="BU3" s="23" t="s">
        <v>73</v>
      </c>
      <c r="BV3" s="23" t="s">
        <v>74</v>
      </c>
    </row>
    <row r="4" spans="1:74" ht="25.5" hidden="1" x14ac:dyDescent="0.2">
      <c r="A4" s="25">
        <v>276774</v>
      </c>
      <c r="B4" s="25">
        <v>2205000</v>
      </c>
      <c r="C4" s="5" t="s">
        <v>75</v>
      </c>
      <c r="D4" s="5" t="s">
        <v>76</v>
      </c>
      <c r="E4" s="5"/>
      <c r="F4" s="26">
        <v>50</v>
      </c>
      <c r="G4" s="27" t="s">
        <v>77</v>
      </c>
      <c r="H4" s="27" t="s">
        <v>78</v>
      </c>
      <c r="I4" s="27" t="s">
        <v>79</v>
      </c>
      <c r="J4" s="28">
        <v>76</v>
      </c>
      <c r="K4" s="28">
        <v>80</v>
      </c>
      <c r="L4" s="28">
        <v>51</v>
      </c>
      <c r="M4" s="28">
        <v>61</v>
      </c>
      <c r="N4" s="28">
        <v>48</v>
      </c>
      <c r="O4" s="28">
        <v>19</v>
      </c>
      <c r="P4" s="28">
        <v>25</v>
      </c>
      <c r="Q4" s="28">
        <v>32</v>
      </c>
      <c r="R4" s="28">
        <f>AVERAGE(J4:Q4)</f>
        <v>49</v>
      </c>
      <c r="S4" s="28">
        <f>STDEV(J4:Q4)</f>
        <v>22.690463698592474</v>
      </c>
      <c r="T4" s="28">
        <f t="shared" ref="T4:T67" si="0">(S4/R4)*100</f>
        <v>46.307068772637699</v>
      </c>
      <c r="U4" s="28">
        <f>MEDIAN(J4:Q4)</f>
        <v>49.5</v>
      </c>
      <c r="V4" s="29">
        <v>60</v>
      </c>
      <c r="W4" s="25">
        <v>6505</v>
      </c>
      <c r="X4" s="30">
        <v>10.5</v>
      </c>
      <c r="Y4" s="30">
        <f t="shared" ref="Y4:Y67" si="1">X4*1.3</f>
        <v>13.65</v>
      </c>
      <c r="Z4" s="30">
        <f>Y4*AN4</f>
        <v>1638</v>
      </c>
      <c r="AA4" s="30">
        <f t="shared" ref="AA4:AA67" si="2">V4*X4</f>
        <v>630</v>
      </c>
      <c r="AB4" s="31">
        <f t="shared" ref="AB4:AB67" si="3">(AA4*100)</f>
        <v>63000</v>
      </c>
      <c r="AC4" s="32">
        <f t="shared" ref="AC4:AC67" si="4">AB4/3769619.16</f>
        <v>1.671256361080253E-2</v>
      </c>
      <c r="AD4" s="25">
        <v>6</v>
      </c>
      <c r="AE4" s="28">
        <f>V4/12</f>
        <v>5</v>
      </c>
      <c r="AF4" s="28">
        <f t="shared" ref="AF4:AF15" si="5">AD4*AE4</f>
        <v>30</v>
      </c>
      <c r="AG4" s="28">
        <f>((AE4*12)+(AE4*AD4)+AF4)</f>
        <v>120</v>
      </c>
      <c r="AH4" s="30">
        <f t="shared" ref="AH4:AH67" si="6">AG4*X4</f>
        <v>1260</v>
      </c>
      <c r="AI4" s="28">
        <v>150</v>
      </c>
      <c r="AJ4" s="28">
        <v>170</v>
      </c>
      <c r="AK4" s="28">
        <v>170</v>
      </c>
      <c r="AL4" s="28">
        <v>150</v>
      </c>
      <c r="AM4" s="28">
        <v>150</v>
      </c>
      <c r="AN4" s="28">
        <v>120</v>
      </c>
      <c r="AO4" s="28">
        <v>4</v>
      </c>
      <c r="AP4" s="28">
        <v>28</v>
      </c>
      <c r="AQ4" s="28">
        <v>2</v>
      </c>
      <c r="AR4" s="28">
        <v>4</v>
      </c>
      <c r="AT4" s="28">
        <f t="shared" ref="AT4:AT67" si="7">(AE4*1.1)+AF4</f>
        <v>35.5</v>
      </c>
      <c r="AU4" s="28">
        <f t="shared" ref="AU4:AU23" si="8">((AE4*AR4)+(AE4*AQ4)+AF4)-AS4</f>
        <v>60</v>
      </c>
      <c r="AV4" s="28">
        <f t="shared" ref="AV4:AV23" si="9">AF4+(AE4*AR4)</f>
        <v>50</v>
      </c>
      <c r="AX4" s="33" t="s">
        <v>80</v>
      </c>
      <c r="AY4" s="34"/>
      <c r="BA4" s="35">
        <f t="shared" ref="BA4:BA67" si="10">AZ4+365</f>
        <v>365</v>
      </c>
      <c r="BB4" s="33" t="s">
        <v>81</v>
      </c>
      <c r="BC4" s="33" t="s">
        <v>82</v>
      </c>
      <c r="BD4" s="34"/>
      <c r="BE4" s="25" t="s">
        <v>83</v>
      </c>
      <c r="BF4" s="25" t="s">
        <v>83</v>
      </c>
      <c r="BG4" s="32" t="s">
        <v>83</v>
      </c>
      <c r="BH4" s="32" t="s">
        <v>83</v>
      </c>
      <c r="BI4" s="32" t="e">
        <f t="shared" ref="BI4:BI23" si="11">BI3+AC4</f>
        <v>#VALUE!</v>
      </c>
      <c r="BJ4" s="25" t="s">
        <v>84</v>
      </c>
      <c r="BK4" s="25">
        <v>11</v>
      </c>
      <c r="BP4" s="25" t="str">
        <f>IFERROR(VLOOKUP(Tabela24[[#This Row],[Código  CATMAT]],'[1]GRADE HFL'!A:K,1,0),"NÃO")</f>
        <v>NÃO</v>
      </c>
      <c r="BQ4" s="36"/>
      <c r="BR4" s="36" t="str">
        <f>IFERROR(VLOOKUP(Tabela24[[#This Row],[Código  CATMAT]],'[1]CMM E VALOR'!C:L,5,0),"NÃO HÁ")</f>
        <v>NÃO HÁ</v>
      </c>
      <c r="BS4" s="37" t="str">
        <f>IFERROR(VLOOKUP(Tabela24[[#This Row],[Código  CATMAT]],'[1]CMM E VALOR'!C:L,6,0),"NÃO HÁ")</f>
        <v>NÃO HÁ</v>
      </c>
      <c r="BT4" s="37" t="str">
        <f>IFERROR(VLOOKUP(Tabela24[[#This Row],[Código  CATMAT]],'[1]CMM E VALOR'!C:L,7,0),"NÃO HÁ")</f>
        <v>NÃO HÁ</v>
      </c>
      <c r="BU4" s="38" t="str">
        <f>IFERROR(VLOOKUP(Tabela24[[#This Row],[Código  CATMAT]],'[1]CMM E VALOR'!C:L,9,0),"NÃO HÁ")</f>
        <v>NÃO HÁ</v>
      </c>
      <c r="BV4" s="32" t="str">
        <f>IFERROR(VLOOKUP(Tabela24[[#This Row],[Código  CATMAT]],'[1]CMM E VALOR'!C:L,10,0),"NÃO HÁ")</f>
        <v>NÃO HÁ</v>
      </c>
    </row>
    <row r="5" spans="1:74" ht="25.5" hidden="1" x14ac:dyDescent="0.25">
      <c r="A5" s="25">
        <v>367329</v>
      </c>
      <c r="B5" s="25">
        <v>545900</v>
      </c>
      <c r="C5" s="39" t="s">
        <v>85</v>
      </c>
      <c r="D5" s="5" t="s">
        <v>86</v>
      </c>
      <c r="E5" s="5"/>
      <c r="G5" s="27" t="s">
        <v>87</v>
      </c>
      <c r="H5" s="27" t="s">
        <v>88</v>
      </c>
      <c r="I5" s="27" t="s">
        <v>89</v>
      </c>
      <c r="J5" s="28">
        <v>8</v>
      </c>
      <c r="K5" s="28">
        <v>1</v>
      </c>
      <c r="L5" s="28">
        <v>0</v>
      </c>
      <c r="M5" s="28">
        <v>0</v>
      </c>
      <c r="N5" s="28">
        <v>0</v>
      </c>
      <c r="R5" s="28">
        <f t="shared" ref="R5:R68" si="12">AVERAGE(J5:Q5)</f>
        <v>1.8</v>
      </c>
      <c r="S5" s="28">
        <f t="shared" ref="S5:S68" si="13">STDEV(J5:Q5)</f>
        <v>3.4928498393145961</v>
      </c>
      <c r="T5" s="28">
        <f t="shared" si="0"/>
        <v>194.04721329525535</v>
      </c>
      <c r="U5" s="28">
        <f>MEDIAN(J5:Q5)</f>
        <v>0</v>
      </c>
      <c r="V5" s="28">
        <v>5</v>
      </c>
      <c r="W5" s="25" t="s">
        <v>90</v>
      </c>
      <c r="X5" s="30">
        <v>16.95</v>
      </c>
      <c r="Y5" s="30">
        <f t="shared" si="1"/>
        <v>22.035</v>
      </c>
      <c r="Z5" s="30">
        <f t="shared" ref="Z5:Z68" si="14">Y5*AN5</f>
        <v>0</v>
      </c>
      <c r="AA5" s="30">
        <f t="shared" si="2"/>
        <v>84.75</v>
      </c>
      <c r="AB5" s="31">
        <f t="shared" si="3"/>
        <v>8475</v>
      </c>
      <c r="AC5" s="32">
        <f t="shared" si="4"/>
        <v>2.2482377238341499E-3</v>
      </c>
      <c r="AD5" s="25">
        <v>6</v>
      </c>
      <c r="AE5" s="28">
        <f t="shared" ref="AE5:AE68" si="15">V5/12</f>
        <v>0.41666666666666669</v>
      </c>
      <c r="AF5" s="28">
        <f t="shared" si="5"/>
        <v>2.5</v>
      </c>
      <c r="AG5" s="28">
        <f t="shared" ref="AG5:AG68" si="16">((AE5*12)+(AE5*AD5)+AF5)</f>
        <v>10</v>
      </c>
      <c r="AH5" s="30">
        <f t="shared" si="6"/>
        <v>169.5</v>
      </c>
      <c r="AI5" s="28">
        <v>15</v>
      </c>
      <c r="AJ5" s="28">
        <v>20</v>
      </c>
      <c r="AK5" s="28">
        <v>20</v>
      </c>
      <c r="AL5" s="28">
        <v>10</v>
      </c>
      <c r="AN5" s="28">
        <v>0</v>
      </c>
      <c r="AO5" s="28">
        <v>4</v>
      </c>
      <c r="AP5" s="28">
        <v>28</v>
      </c>
      <c r="AQ5" s="28">
        <v>2</v>
      </c>
      <c r="AR5" s="28">
        <v>4</v>
      </c>
      <c r="AT5" s="28">
        <f t="shared" si="7"/>
        <v>2.9583333333333335</v>
      </c>
      <c r="AU5" s="28">
        <f t="shared" si="8"/>
        <v>5</v>
      </c>
      <c r="AV5" s="28">
        <f t="shared" si="9"/>
        <v>4.166666666666667</v>
      </c>
      <c r="AX5" s="33" t="s">
        <v>91</v>
      </c>
      <c r="AY5" s="34"/>
      <c r="BA5" s="35">
        <f t="shared" si="10"/>
        <v>365</v>
      </c>
      <c r="BB5" s="33" t="s">
        <v>92</v>
      </c>
      <c r="BC5" s="33" t="s">
        <v>93</v>
      </c>
      <c r="BD5" s="34"/>
      <c r="BE5" s="25" t="s">
        <v>83</v>
      </c>
      <c r="BF5" s="25" t="s">
        <v>83</v>
      </c>
      <c r="BG5" s="32" t="s">
        <v>83</v>
      </c>
      <c r="BH5" s="32" t="s">
        <v>83</v>
      </c>
      <c r="BI5" s="32" t="e">
        <f t="shared" si="11"/>
        <v>#VALUE!</v>
      </c>
      <c r="BJ5" s="25" t="s">
        <v>94</v>
      </c>
      <c r="BP5" s="25" t="str">
        <f>IFERROR(VLOOKUP(Tabela24[[#This Row],[Código  CATMAT]],'[1]GRADE HFL'!A:K,1,0),"NÃO")</f>
        <v>NÃO</v>
      </c>
      <c r="BQ5" s="36"/>
      <c r="BR5" s="36" t="str">
        <f>IFERROR(VLOOKUP(Tabela24[[#This Row],[Código  CATMAT]],'[1]CMM E VALOR'!C:L,5,0),"NÃO HÁ")</f>
        <v>NÃO HÁ</v>
      </c>
      <c r="BS5" s="37" t="str">
        <f>IFERROR(VLOOKUP(Tabela24[[#This Row],[Código  CATMAT]],'[1]CMM E VALOR'!C:L,6,0),"NÃO HÁ")</f>
        <v>NÃO HÁ</v>
      </c>
      <c r="BT5" s="37" t="str">
        <f>IFERROR(VLOOKUP(Tabela24[[#This Row],[Código  CATMAT]],'[1]CMM E VALOR'!C:L,7,0),"NÃO HÁ")</f>
        <v>NÃO HÁ</v>
      </c>
      <c r="BU5" s="38" t="str">
        <f>IFERROR(VLOOKUP(Tabela24[[#This Row],[Código  CATMAT]],'[1]CMM E VALOR'!C:L,9,0),"NÃO HÁ")</f>
        <v>NÃO HÁ</v>
      </c>
      <c r="BV5" s="32" t="str">
        <f>IFERROR(VLOOKUP(Tabela24[[#This Row],[Código  CATMAT]],'[1]CMM E VALOR'!C:L,10,0),"NÃO HÁ")</f>
        <v>NÃO HÁ</v>
      </c>
    </row>
    <row r="6" spans="1:74" ht="30" x14ac:dyDescent="0.25">
      <c r="A6" s="25">
        <v>278283</v>
      </c>
      <c r="B6" s="25">
        <v>541000</v>
      </c>
      <c r="C6" s="40" t="s">
        <v>95</v>
      </c>
      <c r="D6" s="40" t="s">
        <v>96</v>
      </c>
      <c r="E6" s="40"/>
      <c r="F6" s="25">
        <v>60</v>
      </c>
      <c r="G6" s="27" t="s">
        <v>97</v>
      </c>
      <c r="H6" s="27" t="s">
        <v>98</v>
      </c>
      <c r="I6" s="27" t="s">
        <v>96</v>
      </c>
      <c r="J6" s="28">
        <v>200</v>
      </c>
      <c r="K6" s="28">
        <v>169</v>
      </c>
      <c r="L6" s="28">
        <v>197</v>
      </c>
      <c r="M6" s="28">
        <v>341</v>
      </c>
      <c r="N6" s="28">
        <v>363</v>
      </c>
      <c r="O6" s="28">
        <v>387</v>
      </c>
      <c r="P6" s="28">
        <v>418</v>
      </c>
      <c r="Q6" s="28">
        <v>179</v>
      </c>
      <c r="R6" s="28">
        <f t="shared" si="12"/>
        <v>281.75</v>
      </c>
      <c r="S6" s="28">
        <f t="shared" si="13"/>
        <v>104.80560235843447</v>
      </c>
      <c r="T6" s="28">
        <f t="shared" si="0"/>
        <v>37.198084244342319</v>
      </c>
      <c r="U6" s="28">
        <f t="shared" ref="U6:U69" si="17">MEDIAN(J6:Q6)</f>
        <v>270.5</v>
      </c>
      <c r="V6" s="28">
        <v>300</v>
      </c>
      <c r="W6" s="25">
        <v>6505</v>
      </c>
      <c r="X6" s="41">
        <v>0.9</v>
      </c>
      <c r="Y6" s="30">
        <f t="shared" si="1"/>
        <v>1.1700000000000002</v>
      </c>
      <c r="Z6" s="30">
        <f t="shared" si="14"/>
        <v>526.50000000000011</v>
      </c>
      <c r="AA6" s="30">
        <f t="shared" si="2"/>
        <v>270</v>
      </c>
      <c r="AB6" s="31">
        <f t="shared" si="3"/>
        <v>27000</v>
      </c>
      <c r="AC6" s="32">
        <f t="shared" si="4"/>
        <v>7.1625272617725127E-3</v>
      </c>
      <c r="AD6" s="25">
        <v>6</v>
      </c>
      <c r="AE6" s="28">
        <f t="shared" si="15"/>
        <v>25</v>
      </c>
      <c r="AF6" s="28">
        <f t="shared" si="5"/>
        <v>150</v>
      </c>
      <c r="AG6" s="28">
        <f>((AE6*12)+(AE6*AD6)+AF6)</f>
        <v>600</v>
      </c>
      <c r="AH6" s="30">
        <f t="shared" si="6"/>
        <v>540</v>
      </c>
      <c r="AI6" s="28">
        <v>400</v>
      </c>
      <c r="AJ6" s="28">
        <v>450</v>
      </c>
      <c r="AK6" s="28">
        <v>450</v>
      </c>
      <c r="AL6" s="28">
        <v>450</v>
      </c>
      <c r="AM6" s="42">
        <v>450</v>
      </c>
      <c r="AN6" s="42">
        <v>450</v>
      </c>
      <c r="AO6" s="28">
        <v>4</v>
      </c>
      <c r="AP6" s="28">
        <v>28</v>
      </c>
      <c r="AQ6" s="28">
        <v>2</v>
      </c>
      <c r="AR6" s="28">
        <v>4</v>
      </c>
      <c r="AT6" s="28">
        <f t="shared" si="7"/>
        <v>177.5</v>
      </c>
      <c r="AU6" s="28">
        <f t="shared" si="8"/>
        <v>300</v>
      </c>
      <c r="AV6" s="28">
        <f t="shared" si="9"/>
        <v>250</v>
      </c>
      <c r="AX6" s="33" t="s">
        <v>91</v>
      </c>
      <c r="AY6" s="34" t="s">
        <v>99</v>
      </c>
      <c r="AZ6" s="35">
        <v>45821</v>
      </c>
      <c r="BA6" s="35">
        <f t="shared" si="10"/>
        <v>46186</v>
      </c>
      <c r="BB6" s="33" t="s">
        <v>92</v>
      </c>
      <c r="BC6" s="33" t="s">
        <v>100</v>
      </c>
      <c r="BD6" s="34"/>
      <c r="BE6" s="25" t="s">
        <v>83</v>
      </c>
      <c r="BF6" s="25" t="s">
        <v>83</v>
      </c>
      <c r="BG6" s="32" t="s">
        <v>83</v>
      </c>
      <c r="BH6" s="32" t="s">
        <v>83</v>
      </c>
      <c r="BI6" s="32" t="e">
        <f t="shared" si="11"/>
        <v>#VALUE!</v>
      </c>
      <c r="BJ6" s="25" t="s">
        <v>94</v>
      </c>
      <c r="BP6" s="25">
        <f>IFERROR(VLOOKUP(Tabela24[[#This Row],[Código  CATMAT]],'[1]GRADE HFL'!A:K,1,0),"NÃO")</f>
        <v>278283</v>
      </c>
      <c r="BQ6" s="36"/>
      <c r="BR6" s="36">
        <f>IFERROR(VLOOKUP(Tabela24[[#This Row],[Código  CATMAT]],'[1]CMM E VALOR'!C:L,5,0),"NÃO HÁ")</f>
        <v>1700</v>
      </c>
      <c r="BS6" s="37">
        <f>IFERROR(VLOOKUP(Tabela24[[#This Row],[Código  CATMAT]],'[1]CMM E VALOR'!C:L,6,0),"NÃO HÁ")</f>
        <v>0</v>
      </c>
      <c r="BT6" s="37">
        <f>IFERROR(VLOOKUP(Tabela24[[#This Row],[Código  CATMAT]],'[1]CMM E VALOR'!C:L,7,0),"NÃO HÁ")</f>
        <v>0</v>
      </c>
      <c r="BU6" s="38">
        <f>IFERROR(VLOOKUP(Tabela24[[#This Row],[Código  CATMAT]],'[1]CMM E VALOR'!C:L,9,0),"NÃO HÁ")</f>
        <v>0.9</v>
      </c>
      <c r="BV6" s="32">
        <f>IFERROR(VLOOKUP(Tabela24[[#This Row],[Código  CATMAT]],'[1]CMM E VALOR'!C:L,10,0),"NÃO HÁ")</f>
        <v>0</v>
      </c>
    </row>
    <row r="7" spans="1:74" ht="24.75" customHeight="1" x14ac:dyDescent="0.25">
      <c r="A7" s="25">
        <v>268370</v>
      </c>
      <c r="B7" s="25">
        <v>561000</v>
      </c>
      <c r="C7" s="5" t="s">
        <v>101</v>
      </c>
      <c r="D7" s="5" t="s">
        <v>96</v>
      </c>
      <c r="E7" s="5"/>
      <c r="F7" s="25" t="s">
        <v>102</v>
      </c>
      <c r="G7" s="27" t="s">
        <v>103</v>
      </c>
      <c r="H7" s="27" t="s">
        <v>104</v>
      </c>
      <c r="I7" s="27" t="s">
        <v>96</v>
      </c>
      <c r="J7" s="28">
        <v>7450</v>
      </c>
      <c r="K7" s="28">
        <v>3221</v>
      </c>
      <c r="L7" s="28">
        <v>3476</v>
      </c>
      <c r="M7" s="28">
        <v>4396</v>
      </c>
      <c r="N7" s="28">
        <v>4845</v>
      </c>
      <c r="O7" s="28">
        <v>4355</v>
      </c>
      <c r="P7" s="28">
        <v>4406</v>
      </c>
      <c r="Q7" s="28">
        <v>3706</v>
      </c>
      <c r="R7" s="28">
        <f t="shared" si="12"/>
        <v>4481.875</v>
      </c>
      <c r="S7" s="28">
        <f t="shared" si="13"/>
        <v>1318.788777358116</v>
      </c>
      <c r="T7" s="28">
        <f t="shared" si="0"/>
        <v>29.424934371398486</v>
      </c>
      <c r="U7" s="28">
        <f t="shared" si="17"/>
        <v>4375.5</v>
      </c>
      <c r="V7" s="28">
        <v>4000</v>
      </c>
      <c r="W7" s="25">
        <v>6505</v>
      </c>
      <c r="X7" s="43">
        <v>0.25</v>
      </c>
      <c r="Y7" s="30">
        <f t="shared" si="1"/>
        <v>0.32500000000000001</v>
      </c>
      <c r="Z7" s="30">
        <f t="shared" si="14"/>
        <v>2600</v>
      </c>
      <c r="AA7" s="30">
        <f t="shared" si="2"/>
        <v>1000</v>
      </c>
      <c r="AB7" s="31">
        <f t="shared" si="3"/>
        <v>100000</v>
      </c>
      <c r="AC7" s="32">
        <f t="shared" si="4"/>
        <v>2.6527878747305601E-2</v>
      </c>
      <c r="AD7" s="25">
        <v>6</v>
      </c>
      <c r="AE7" s="28">
        <f t="shared" si="15"/>
        <v>333.33333333333331</v>
      </c>
      <c r="AF7" s="28">
        <f t="shared" si="5"/>
        <v>2000</v>
      </c>
      <c r="AG7" s="28">
        <f t="shared" si="16"/>
        <v>8000</v>
      </c>
      <c r="AH7" s="30">
        <f t="shared" si="6"/>
        <v>2000</v>
      </c>
      <c r="AI7" s="28">
        <v>8000</v>
      </c>
      <c r="AJ7" s="28">
        <v>8000</v>
      </c>
      <c r="AK7" s="28">
        <v>8000</v>
      </c>
      <c r="AL7" s="28">
        <v>9000</v>
      </c>
      <c r="AM7" s="28">
        <v>9000</v>
      </c>
      <c r="AN7" s="28">
        <v>8000</v>
      </c>
      <c r="AO7" s="28">
        <v>4</v>
      </c>
      <c r="AP7" s="28">
        <v>28</v>
      </c>
      <c r="AQ7" s="28">
        <v>2</v>
      </c>
      <c r="AR7" s="28">
        <v>4</v>
      </c>
      <c r="AT7" s="28">
        <f t="shared" si="7"/>
        <v>2366.6666666666665</v>
      </c>
      <c r="AU7" s="28">
        <f t="shared" si="8"/>
        <v>4000</v>
      </c>
      <c r="AV7" s="28">
        <f t="shared" si="9"/>
        <v>3333.333333333333</v>
      </c>
      <c r="AX7" s="33" t="s">
        <v>91</v>
      </c>
      <c r="AY7" s="34" t="s">
        <v>105</v>
      </c>
      <c r="AZ7" s="35">
        <v>46055</v>
      </c>
      <c r="BA7" s="35">
        <f t="shared" si="10"/>
        <v>46420</v>
      </c>
      <c r="BB7" s="33" t="s">
        <v>92</v>
      </c>
      <c r="BC7" s="33" t="s">
        <v>106</v>
      </c>
      <c r="BD7" s="34"/>
      <c r="BE7" s="25" t="s">
        <v>83</v>
      </c>
      <c r="BF7" s="25" t="s">
        <v>83</v>
      </c>
      <c r="BG7" s="32" t="s">
        <v>83</v>
      </c>
      <c r="BH7" s="32" t="s">
        <v>83</v>
      </c>
      <c r="BI7" s="32" t="e">
        <f t="shared" si="11"/>
        <v>#VALUE!</v>
      </c>
      <c r="BJ7" s="25" t="s">
        <v>94</v>
      </c>
      <c r="BK7" s="25">
        <v>934</v>
      </c>
      <c r="BP7" s="25">
        <f>IFERROR(VLOOKUP(Tabela24[[#This Row],[Código  CATMAT]],'[1]GRADE HFL'!A:K,1,0),"NÃO")</f>
        <v>268370</v>
      </c>
      <c r="BQ7" s="36"/>
      <c r="BR7" s="36">
        <f>IFERROR(VLOOKUP(Tabela24[[#This Row],[Código  CATMAT]],'[1]CMM E VALOR'!C:L,5,0),"NÃO HÁ")</f>
        <v>280</v>
      </c>
      <c r="BS7" s="37">
        <f>IFERROR(VLOOKUP(Tabela24[[#This Row],[Código  CATMAT]],'[1]CMM E VALOR'!C:L,6,0),"NÃO HÁ")</f>
        <v>473.33333333333331</v>
      </c>
      <c r="BT7" s="37">
        <f>IFERROR(VLOOKUP(Tabela24[[#This Row],[Código  CATMAT]],'[1]CMM E VALOR'!C:L,7,0),"NÃO HÁ")</f>
        <v>450</v>
      </c>
      <c r="BU7" s="38">
        <f>IFERROR(VLOOKUP(Tabela24[[#This Row],[Código  CATMAT]],'[1]CMM E VALOR'!C:L,9,0),"NÃO HÁ")</f>
        <v>0.19</v>
      </c>
      <c r="BV7" s="32">
        <f>IFERROR(VLOOKUP(Tabela24[[#This Row],[Código  CATMAT]],'[1]CMM E VALOR'!C:L,10,0),"NÃO HÁ")</f>
        <v>0.18850700000000001</v>
      </c>
    </row>
    <row r="8" spans="1:74" ht="16.5" customHeight="1" x14ac:dyDescent="0.25">
      <c r="A8" s="25">
        <v>268374</v>
      </c>
      <c r="B8" s="25">
        <v>560800</v>
      </c>
      <c r="C8" s="5" t="s">
        <v>107</v>
      </c>
      <c r="D8" s="5" t="s">
        <v>108</v>
      </c>
      <c r="E8" s="5"/>
      <c r="F8" s="25">
        <v>50</v>
      </c>
      <c r="G8" s="27" t="s">
        <v>103</v>
      </c>
      <c r="H8" s="27" t="s">
        <v>98</v>
      </c>
      <c r="I8" s="27" t="s">
        <v>109</v>
      </c>
      <c r="J8" s="28">
        <v>765</v>
      </c>
      <c r="K8" s="28">
        <v>893</v>
      </c>
      <c r="L8" s="28">
        <v>1072</v>
      </c>
      <c r="M8" s="28">
        <v>208</v>
      </c>
      <c r="N8" s="28">
        <v>486</v>
      </c>
      <c r="O8" s="28">
        <v>437</v>
      </c>
      <c r="P8" s="28">
        <v>339</v>
      </c>
      <c r="Q8" s="28">
        <v>314</v>
      </c>
      <c r="R8" s="28">
        <f t="shared" si="12"/>
        <v>564.25</v>
      </c>
      <c r="S8" s="28">
        <f t="shared" si="13"/>
        <v>309.09533896749167</v>
      </c>
      <c r="T8" s="28">
        <f t="shared" si="0"/>
        <v>54.779856263622804</v>
      </c>
      <c r="U8" s="28">
        <f t="shared" si="17"/>
        <v>461.5</v>
      </c>
      <c r="V8" s="28">
        <v>800</v>
      </c>
      <c r="W8" s="25">
        <v>6505</v>
      </c>
      <c r="X8" s="30">
        <v>6.27</v>
      </c>
      <c r="Y8" s="30">
        <f t="shared" si="1"/>
        <v>8.1509999999999998</v>
      </c>
      <c r="Z8" s="30">
        <f t="shared" si="14"/>
        <v>14671.8</v>
      </c>
      <c r="AA8" s="30">
        <f t="shared" si="2"/>
        <v>5016</v>
      </c>
      <c r="AB8" s="31">
        <f t="shared" si="3"/>
        <v>501600</v>
      </c>
      <c r="AC8" s="32">
        <f t="shared" si="4"/>
        <v>0.1330638397964849</v>
      </c>
      <c r="AD8" s="25">
        <v>6</v>
      </c>
      <c r="AE8" s="28">
        <f t="shared" si="15"/>
        <v>66.666666666666671</v>
      </c>
      <c r="AF8" s="28">
        <f t="shared" si="5"/>
        <v>400</v>
      </c>
      <c r="AG8" s="28">
        <f t="shared" si="16"/>
        <v>1600</v>
      </c>
      <c r="AH8" s="30">
        <f t="shared" si="6"/>
        <v>10032</v>
      </c>
      <c r="AI8" s="28">
        <v>2000</v>
      </c>
      <c r="AJ8" s="28">
        <v>2000</v>
      </c>
      <c r="AK8" s="28">
        <v>2000</v>
      </c>
      <c r="AL8" s="28">
        <v>2000</v>
      </c>
      <c r="AM8" s="28">
        <v>2000</v>
      </c>
      <c r="AN8" s="28">
        <v>1800</v>
      </c>
      <c r="AO8" s="28">
        <v>4</v>
      </c>
      <c r="AP8" s="28">
        <v>28</v>
      </c>
      <c r="AQ8" s="28">
        <v>2</v>
      </c>
      <c r="AR8" s="28">
        <v>4</v>
      </c>
      <c r="AS8" s="28">
        <v>232</v>
      </c>
      <c r="AT8" s="28">
        <f t="shared" si="7"/>
        <v>473.33333333333337</v>
      </c>
      <c r="AU8" s="28">
        <f t="shared" si="8"/>
        <v>568</v>
      </c>
      <c r="AV8" s="28">
        <f t="shared" si="9"/>
        <v>666.66666666666674</v>
      </c>
      <c r="AW8" s="28">
        <v>300</v>
      </c>
      <c r="AX8" s="33" t="s">
        <v>91</v>
      </c>
      <c r="AY8" s="34" t="s">
        <v>110</v>
      </c>
      <c r="AZ8" s="35">
        <v>46049</v>
      </c>
      <c r="BA8" s="35">
        <f t="shared" si="10"/>
        <v>46414</v>
      </c>
      <c r="BB8" s="33" t="s">
        <v>92</v>
      </c>
      <c r="BC8" s="33" t="s">
        <v>111</v>
      </c>
      <c r="BD8" s="34"/>
      <c r="BE8" s="25" t="s">
        <v>112</v>
      </c>
      <c r="BF8" s="25" t="s">
        <v>83</v>
      </c>
      <c r="BG8" s="32" t="s">
        <v>112</v>
      </c>
      <c r="BH8" s="32" t="s">
        <v>83</v>
      </c>
      <c r="BI8" s="32" t="e">
        <f t="shared" si="11"/>
        <v>#VALUE!</v>
      </c>
      <c r="BJ8" s="25" t="s">
        <v>94</v>
      </c>
      <c r="BK8" s="25">
        <v>217</v>
      </c>
      <c r="BP8" s="25">
        <f>IFERROR(VLOOKUP(Tabela24[[#This Row],[Código  CATMAT]],'[1]GRADE HFL'!A:K,1,0),"NÃO")</f>
        <v>268374</v>
      </c>
      <c r="BQ8" s="36"/>
      <c r="BR8" s="36">
        <f>IFERROR(VLOOKUP(Tabela24[[#This Row],[Código  CATMAT]],'[1]CMM E VALOR'!C:L,5,0),"NÃO HÁ")</f>
        <v>400</v>
      </c>
      <c r="BS8" s="37">
        <f>IFERROR(VLOOKUP(Tabela24[[#This Row],[Código  CATMAT]],'[1]CMM E VALOR'!C:L,6,0),"NÃO HÁ")</f>
        <v>221.81818181818181</v>
      </c>
      <c r="BT8" s="37">
        <f>IFERROR(VLOOKUP(Tabela24[[#This Row],[Código  CATMAT]],'[1]CMM E VALOR'!C:L,7,0),"NÃO HÁ")</f>
        <v>166.66666666666666</v>
      </c>
      <c r="BU8" s="38">
        <f>IFERROR(VLOOKUP(Tabela24[[#This Row],[Código  CATMAT]],'[1]CMM E VALOR'!C:L,9,0),"NÃO HÁ")</f>
        <v>6.95</v>
      </c>
      <c r="BV8" s="32">
        <f>IFERROR(VLOOKUP(Tabela24[[#This Row],[Código  CATMAT]],'[1]CMM E VALOR'!C:L,10,0),"NÃO HÁ")</f>
        <v>6.935098</v>
      </c>
    </row>
    <row r="9" spans="1:74" ht="19.5" hidden="1" customHeight="1" x14ac:dyDescent="0.25">
      <c r="A9" s="25">
        <v>434277</v>
      </c>
      <c r="B9" s="25">
        <v>24964700</v>
      </c>
      <c r="C9" s="5" t="s">
        <v>113</v>
      </c>
      <c r="D9" s="5" t="s">
        <v>86</v>
      </c>
      <c r="E9" s="5"/>
      <c r="G9" s="5" t="s">
        <v>114</v>
      </c>
      <c r="H9" s="44">
        <v>0.02</v>
      </c>
      <c r="I9" s="27" t="s">
        <v>115</v>
      </c>
      <c r="J9" s="28">
        <v>74</v>
      </c>
      <c r="K9" s="28">
        <v>54</v>
      </c>
      <c r="L9" s="28">
        <v>62</v>
      </c>
      <c r="M9" s="28">
        <v>57</v>
      </c>
      <c r="N9" s="28">
        <v>114</v>
      </c>
      <c r="R9" s="28">
        <f t="shared" si="12"/>
        <v>72.2</v>
      </c>
      <c r="S9" s="28">
        <f t="shared" si="13"/>
        <v>24.580480060405652</v>
      </c>
      <c r="T9" s="28">
        <f t="shared" si="0"/>
        <v>34.044986233248828</v>
      </c>
      <c r="U9" s="28">
        <f t="shared" si="17"/>
        <v>62</v>
      </c>
      <c r="V9" s="28">
        <v>60</v>
      </c>
      <c r="W9" s="25" t="s">
        <v>90</v>
      </c>
      <c r="X9" s="30">
        <v>7.4</v>
      </c>
      <c r="Y9" s="30">
        <f t="shared" si="1"/>
        <v>9.620000000000001</v>
      </c>
      <c r="Z9" s="30">
        <f t="shared" si="14"/>
        <v>0</v>
      </c>
      <c r="AA9" s="30">
        <f t="shared" si="2"/>
        <v>444</v>
      </c>
      <c r="AB9" s="31">
        <f t="shared" si="3"/>
        <v>44400</v>
      </c>
      <c r="AC9" s="32">
        <f t="shared" si="4"/>
        <v>1.1778378163803687E-2</v>
      </c>
      <c r="AD9" s="25">
        <v>6</v>
      </c>
      <c r="AE9" s="28">
        <f t="shared" si="15"/>
        <v>5</v>
      </c>
      <c r="AF9" s="28">
        <f>AD9*AE9</f>
        <v>30</v>
      </c>
      <c r="AG9" s="28">
        <f>((AE9*12)+(AE9*AD9)+AF9)</f>
        <v>120</v>
      </c>
      <c r="AH9" s="30">
        <f t="shared" si="6"/>
        <v>888</v>
      </c>
      <c r="AI9" s="28">
        <v>120</v>
      </c>
      <c r="AJ9" s="28">
        <v>150</v>
      </c>
      <c r="AK9" s="28">
        <v>150</v>
      </c>
      <c r="AL9" s="28">
        <v>100</v>
      </c>
      <c r="AN9" s="28">
        <v>0</v>
      </c>
      <c r="AO9" s="28">
        <v>4</v>
      </c>
      <c r="AP9" s="28">
        <v>28</v>
      </c>
      <c r="AQ9" s="28">
        <v>2</v>
      </c>
      <c r="AR9" s="28">
        <v>4</v>
      </c>
      <c r="AT9" s="28">
        <f t="shared" si="7"/>
        <v>35.5</v>
      </c>
      <c r="AU9" s="28">
        <f t="shared" si="8"/>
        <v>60</v>
      </c>
      <c r="AV9" s="28">
        <f t="shared" si="9"/>
        <v>50</v>
      </c>
      <c r="AX9" s="33" t="s">
        <v>91</v>
      </c>
      <c r="AY9" s="34"/>
      <c r="BA9" s="35">
        <f t="shared" si="10"/>
        <v>365</v>
      </c>
      <c r="BB9" s="33" t="s">
        <v>92</v>
      </c>
      <c r="BC9" s="33" t="s">
        <v>93</v>
      </c>
      <c r="BD9" s="34"/>
      <c r="BE9" s="25" t="s">
        <v>83</v>
      </c>
      <c r="BF9" s="25" t="s">
        <v>83</v>
      </c>
      <c r="BG9" s="32" t="s">
        <v>83</v>
      </c>
      <c r="BH9" s="32" t="s">
        <v>83</v>
      </c>
      <c r="BI9" s="32" t="e">
        <f t="shared" si="11"/>
        <v>#VALUE!</v>
      </c>
      <c r="BJ9" s="25" t="s">
        <v>116</v>
      </c>
      <c r="BK9" s="25">
        <v>16</v>
      </c>
      <c r="BP9" s="25" t="str">
        <f>IFERROR(VLOOKUP(Tabela24[[#This Row],[Código  CATMAT]],'[1]GRADE HFL'!A:K,1,0),"NÃO")</f>
        <v>NÃO</v>
      </c>
      <c r="BQ9" s="36"/>
      <c r="BR9" s="36" t="str">
        <f>IFERROR(VLOOKUP(Tabela24[[#This Row],[Código  CATMAT]],'[1]CMM E VALOR'!C:L,5,0),"NÃO HÁ")</f>
        <v>NÃO HÁ</v>
      </c>
      <c r="BS9" s="37" t="str">
        <f>IFERROR(VLOOKUP(Tabela24[[#This Row],[Código  CATMAT]],'[1]CMM E VALOR'!C:L,6,0),"NÃO HÁ")</f>
        <v>NÃO HÁ</v>
      </c>
      <c r="BT9" s="37" t="str">
        <f>IFERROR(VLOOKUP(Tabela24[[#This Row],[Código  CATMAT]],'[1]CMM E VALOR'!C:L,7,0),"NÃO HÁ")</f>
        <v>NÃO HÁ</v>
      </c>
      <c r="BU9" s="38" t="str">
        <f>IFERROR(VLOOKUP(Tabela24[[#This Row],[Código  CATMAT]],'[1]CMM E VALOR'!C:L,9,0),"NÃO HÁ")</f>
        <v>NÃO HÁ</v>
      </c>
      <c r="BV9" s="32" t="str">
        <f>IFERROR(VLOOKUP(Tabela24[[#This Row],[Código  CATMAT]],'[1]CMM E VALOR'!C:L,10,0),"NÃO HÁ")</f>
        <v>NÃO HÁ</v>
      </c>
    </row>
    <row r="10" spans="1:74" ht="22.5" customHeight="1" x14ac:dyDescent="0.25">
      <c r="A10" s="25">
        <v>267502</v>
      </c>
      <c r="B10" s="25">
        <v>591000</v>
      </c>
      <c r="C10" s="5" t="s">
        <v>117</v>
      </c>
      <c r="D10" s="5" t="s">
        <v>96</v>
      </c>
      <c r="E10" s="5"/>
      <c r="F10" s="25" t="s">
        <v>118</v>
      </c>
      <c r="G10" s="27" t="s">
        <v>119</v>
      </c>
      <c r="H10" s="27" t="s">
        <v>120</v>
      </c>
      <c r="I10" s="27" t="s">
        <v>96</v>
      </c>
      <c r="J10" s="28">
        <v>9200</v>
      </c>
      <c r="K10" s="28">
        <v>8386</v>
      </c>
      <c r="L10" s="28">
        <v>7361</v>
      </c>
      <c r="M10" s="28">
        <v>11095</v>
      </c>
      <c r="N10" s="28">
        <v>13700</v>
      </c>
      <c r="O10" s="28">
        <v>19293</v>
      </c>
      <c r="P10" s="28">
        <v>13828</v>
      </c>
      <c r="Q10" s="28">
        <v>13245</v>
      </c>
      <c r="R10" s="28">
        <f t="shared" si="12"/>
        <v>12013.5</v>
      </c>
      <c r="S10" s="28">
        <f t="shared" si="13"/>
        <v>3858.3553491092548</v>
      </c>
      <c r="T10" s="28">
        <f t="shared" si="0"/>
        <v>32.116829809041953</v>
      </c>
      <c r="U10" s="28">
        <f t="shared" si="17"/>
        <v>12170</v>
      </c>
      <c r="V10" s="28">
        <v>10000</v>
      </c>
      <c r="W10" s="25">
        <v>6505</v>
      </c>
      <c r="X10" s="45">
        <v>4.4999999999999998E-2</v>
      </c>
      <c r="Y10" s="30">
        <f t="shared" si="1"/>
        <v>5.8499999999999996E-2</v>
      </c>
      <c r="Z10" s="30">
        <f t="shared" si="14"/>
        <v>1170</v>
      </c>
      <c r="AA10" s="30">
        <f t="shared" si="2"/>
        <v>450</v>
      </c>
      <c r="AB10" s="31">
        <f t="shared" si="3"/>
        <v>45000</v>
      </c>
      <c r="AC10" s="32">
        <f t="shared" si="4"/>
        <v>1.1937545436287521E-2</v>
      </c>
      <c r="AD10" s="25">
        <v>6</v>
      </c>
      <c r="AE10" s="28">
        <f t="shared" si="15"/>
        <v>833.33333333333337</v>
      </c>
      <c r="AF10" s="28">
        <f t="shared" si="5"/>
        <v>5000</v>
      </c>
      <c r="AG10" s="28">
        <f t="shared" si="16"/>
        <v>20000</v>
      </c>
      <c r="AH10" s="30">
        <f t="shared" si="6"/>
        <v>900</v>
      </c>
      <c r="AI10" s="28">
        <v>18000</v>
      </c>
      <c r="AJ10" s="28">
        <v>20000</v>
      </c>
      <c r="AK10" s="28">
        <v>20000</v>
      </c>
      <c r="AL10" s="28">
        <v>20000</v>
      </c>
      <c r="AM10" s="28">
        <v>20000</v>
      </c>
      <c r="AN10" s="28">
        <v>20000</v>
      </c>
      <c r="AO10" s="28">
        <v>4</v>
      </c>
      <c r="AP10" s="28">
        <v>28</v>
      </c>
      <c r="AQ10" s="28">
        <v>2</v>
      </c>
      <c r="AR10" s="28">
        <v>4</v>
      </c>
      <c r="AT10" s="28">
        <f t="shared" si="7"/>
        <v>5916.666666666667</v>
      </c>
      <c r="AU10" s="28">
        <f t="shared" si="8"/>
        <v>10000</v>
      </c>
      <c r="AV10" s="28">
        <f t="shared" si="9"/>
        <v>8333.3333333333339</v>
      </c>
      <c r="AX10" s="33" t="s">
        <v>91</v>
      </c>
      <c r="AY10" s="34" t="s">
        <v>121</v>
      </c>
      <c r="AZ10" s="35">
        <v>45924</v>
      </c>
      <c r="BA10" s="35">
        <f t="shared" si="10"/>
        <v>46289</v>
      </c>
      <c r="BB10" s="33" t="s">
        <v>92</v>
      </c>
      <c r="BC10" s="33" t="s">
        <v>106</v>
      </c>
      <c r="BD10" s="34"/>
      <c r="BE10" s="25" t="s">
        <v>83</v>
      </c>
      <c r="BF10" s="25" t="s">
        <v>83</v>
      </c>
      <c r="BG10" s="32" t="s">
        <v>83</v>
      </c>
      <c r="BH10" s="32" t="s">
        <v>83</v>
      </c>
      <c r="BI10" s="32" t="e">
        <f t="shared" si="11"/>
        <v>#VALUE!</v>
      </c>
      <c r="BJ10" s="25" t="s">
        <v>94</v>
      </c>
      <c r="BK10" s="25">
        <v>981</v>
      </c>
      <c r="BP10" s="25">
        <f>IFERROR(VLOOKUP(Tabela24[[#This Row],[Código  CATMAT]],'[1]GRADE HFL'!A:K,1,0),"NÃO")</f>
        <v>267502</v>
      </c>
      <c r="BQ10" s="36"/>
      <c r="BR10" s="36">
        <f>IFERROR(VLOOKUP(Tabela24[[#This Row],[Código  CATMAT]],'[1]CMM E VALOR'!C:L,5,0),"NÃO HÁ")</f>
        <v>800</v>
      </c>
      <c r="BS10" s="37">
        <f>IFERROR(VLOOKUP(Tabela24[[#This Row],[Código  CATMAT]],'[1]CMM E VALOR'!C:L,6,0),"NÃO HÁ")</f>
        <v>750</v>
      </c>
      <c r="BT10" s="37">
        <f>IFERROR(VLOOKUP(Tabela24[[#This Row],[Código  CATMAT]],'[1]CMM E VALOR'!C:L,7,0),"NÃO HÁ")</f>
        <v>500</v>
      </c>
      <c r="BU10" s="38">
        <f>IFERROR(VLOOKUP(Tabela24[[#This Row],[Código  CATMAT]],'[1]CMM E VALOR'!C:L,9,0),"NÃO HÁ")</f>
        <v>0.04</v>
      </c>
      <c r="BV10" s="32">
        <f>IFERROR(VLOOKUP(Tabela24[[#This Row],[Código  CATMAT]],'[1]CMM E VALOR'!C:L,10,0),"NÃO HÁ")</f>
        <v>0.04</v>
      </c>
    </row>
    <row r="11" spans="1:74" ht="38.25" x14ac:dyDescent="0.25">
      <c r="A11" s="25">
        <v>271689</v>
      </c>
      <c r="B11" s="25">
        <v>605300</v>
      </c>
      <c r="C11" s="5" t="s">
        <v>122</v>
      </c>
      <c r="D11" s="5" t="s">
        <v>86</v>
      </c>
      <c r="E11" s="5"/>
      <c r="F11" s="25">
        <v>200</v>
      </c>
      <c r="G11" s="27" t="s">
        <v>123</v>
      </c>
      <c r="H11" s="27" t="s">
        <v>124</v>
      </c>
      <c r="I11" s="27" t="s">
        <v>125</v>
      </c>
      <c r="J11" s="28">
        <v>280</v>
      </c>
      <c r="K11" s="28">
        <v>38</v>
      </c>
      <c r="L11" s="28">
        <v>10</v>
      </c>
      <c r="N11" s="28">
        <v>3</v>
      </c>
      <c r="O11" s="28">
        <v>0</v>
      </c>
      <c r="P11" s="28">
        <v>0</v>
      </c>
      <c r="R11" s="28">
        <f t="shared" si="12"/>
        <v>55.166666666666664</v>
      </c>
      <c r="S11" s="28">
        <f t="shared" si="13"/>
        <v>111.07910094462714</v>
      </c>
      <c r="T11" s="28">
        <f t="shared" si="0"/>
        <v>201.35184461261719</v>
      </c>
      <c r="U11" s="28">
        <f t="shared" si="17"/>
        <v>6.5</v>
      </c>
      <c r="V11" s="28">
        <v>30</v>
      </c>
      <c r="W11" s="25">
        <v>6505</v>
      </c>
      <c r="X11" s="30">
        <v>1.3</v>
      </c>
      <c r="Y11" s="30">
        <f t="shared" si="1"/>
        <v>1.6900000000000002</v>
      </c>
      <c r="Z11" s="30">
        <f t="shared" si="14"/>
        <v>169.00000000000003</v>
      </c>
      <c r="AA11" s="30">
        <f t="shared" si="2"/>
        <v>39</v>
      </c>
      <c r="AB11" s="31">
        <f t="shared" si="3"/>
        <v>3900</v>
      </c>
      <c r="AC11" s="32">
        <f t="shared" si="4"/>
        <v>1.0345872711449186E-3</v>
      </c>
      <c r="AD11" s="25">
        <v>6</v>
      </c>
      <c r="AE11" s="28">
        <f t="shared" si="15"/>
        <v>2.5</v>
      </c>
      <c r="AF11" s="28">
        <f t="shared" si="5"/>
        <v>15</v>
      </c>
      <c r="AG11" s="28">
        <f>((AE11*12)+(AE11*AD11)+AF11)</f>
        <v>60</v>
      </c>
      <c r="AH11" s="30">
        <f t="shared" si="6"/>
        <v>78</v>
      </c>
      <c r="AI11" s="28">
        <v>600</v>
      </c>
      <c r="AJ11" s="28">
        <v>600</v>
      </c>
      <c r="AK11" s="28">
        <v>600</v>
      </c>
      <c r="AL11" s="28">
        <v>200</v>
      </c>
      <c r="AM11" s="28">
        <v>200</v>
      </c>
      <c r="AN11" s="28">
        <v>100</v>
      </c>
      <c r="AO11" s="28">
        <v>4</v>
      </c>
      <c r="AP11" s="28">
        <v>28</v>
      </c>
      <c r="AQ11" s="28">
        <v>2</v>
      </c>
      <c r="AR11" s="28">
        <v>4</v>
      </c>
      <c r="AT11" s="28">
        <f t="shared" si="7"/>
        <v>17.75</v>
      </c>
      <c r="AU11" s="28">
        <f t="shared" si="8"/>
        <v>30</v>
      </c>
      <c r="AV11" s="28">
        <f t="shared" si="9"/>
        <v>25</v>
      </c>
      <c r="AX11" s="33" t="s">
        <v>80</v>
      </c>
      <c r="AY11" s="34"/>
      <c r="BA11" s="35">
        <f t="shared" si="10"/>
        <v>365</v>
      </c>
      <c r="BB11" s="46" t="s">
        <v>126</v>
      </c>
      <c r="BC11" s="33" t="s">
        <v>127</v>
      </c>
      <c r="BD11" s="34"/>
      <c r="BE11" s="25" t="s">
        <v>83</v>
      </c>
      <c r="BF11" s="25" t="s">
        <v>83</v>
      </c>
      <c r="BG11" s="32" t="s">
        <v>83</v>
      </c>
      <c r="BH11" s="32" t="s">
        <v>83</v>
      </c>
      <c r="BI11" s="32" t="e">
        <f t="shared" si="11"/>
        <v>#VALUE!</v>
      </c>
      <c r="BJ11" s="25" t="s">
        <v>116</v>
      </c>
      <c r="BP11" s="25">
        <f>IFERROR(VLOOKUP(Tabela24[[#This Row],[Código  CATMAT]],'[1]GRADE HFL'!A:K,1,0),"NÃO")</f>
        <v>271689</v>
      </c>
      <c r="BQ11" s="36"/>
      <c r="BR11" s="36">
        <f>IFERROR(VLOOKUP(Tabela24[[#This Row],[Código  CATMAT]],'[1]CMM E VALOR'!C:L,5,0),"NÃO HÁ")</f>
        <v>5</v>
      </c>
      <c r="BS11" s="37">
        <f>IFERROR(VLOOKUP(Tabela24[[#This Row],[Código  CATMAT]],'[1]CMM E VALOR'!C:L,6,0),"NÃO HÁ")</f>
        <v>16</v>
      </c>
      <c r="BT11" s="37">
        <f>IFERROR(VLOOKUP(Tabela24[[#This Row],[Código  CATMAT]],'[1]CMM E VALOR'!C:L,7,0),"NÃO HÁ")</f>
        <v>6.666666666666667</v>
      </c>
      <c r="BU11" s="38">
        <f>IFERROR(VLOOKUP(Tabela24[[#This Row],[Código  CATMAT]],'[1]CMM E VALOR'!C:L,9,0),"NÃO HÁ")</f>
        <v>1.49</v>
      </c>
      <c r="BV11" s="32">
        <f>IFERROR(VLOOKUP(Tabela24[[#This Row],[Código  CATMAT]],'[1]CMM E VALOR'!C:L,10,0),"NÃO HÁ")</f>
        <v>0</v>
      </c>
    </row>
    <row r="12" spans="1:74" ht="30" hidden="1" x14ac:dyDescent="0.25">
      <c r="A12" s="25">
        <v>309045</v>
      </c>
      <c r="B12" s="25">
        <v>2909500</v>
      </c>
      <c r="C12" s="40" t="s">
        <v>128</v>
      </c>
      <c r="D12" s="5" t="s">
        <v>108</v>
      </c>
      <c r="E12" s="5"/>
      <c r="G12" s="27" t="s">
        <v>129</v>
      </c>
      <c r="H12" s="27" t="s">
        <v>124</v>
      </c>
      <c r="I12" s="27" t="s">
        <v>79</v>
      </c>
      <c r="J12" s="28">
        <v>100</v>
      </c>
      <c r="K12" s="28">
        <v>7</v>
      </c>
      <c r="L12" s="28">
        <v>0</v>
      </c>
      <c r="M12" s="28">
        <v>0</v>
      </c>
      <c r="N12" s="28">
        <v>2</v>
      </c>
      <c r="O12" s="28">
        <v>0</v>
      </c>
      <c r="P12" s="28">
        <v>0</v>
      </c>
      <c r="Q12" s="28">
        <v>0</v>
      </c>
      <c r="R12" s="28">
        <f t="shared" si="12"/>
        <v>13.625</v>
      </c>
      <c r="S12" s="28">
        <f t="shared" si="13"/>
        <v>34.985456161913092</v>
      </c>
      <c r="T12" s="28">
        <f t="shared" si="0"/>
        <v>256.77399017917867</v>
      </c>
      <c r="U12" s="28">
        <f t="shared" si="17"/>
        <v>0</v>
      </c>
      <c r="V12" s="28">
        <v>20</v>
      </c>
      <c r="W12" s="25">
        <v>6505</v>
      </c>
      <c r="X12" s="30">
        <v>31</v>
      </c>
      <c r="Y12" s="30">
        <f t="shared" si="1"/>
        <v>40.300000000000004</v>
      </c>
      <c r="Z12" s="30">
        <f t="shared" si="14"/>
        <v>2015.0000000000002</v>
      </c>
      <c r="AA12" s="30">
        <f t="shared" si="2"/>
        <v>620</v>
      </c>
      <c r="AB12" s="31">
        <f t="shared" si="3"/>
        <v>62000</v>
      </c>
      <c r="AC12" s="32">
        <f t="shared" si="4"/>
        <v>1.6447284823329474E-2</v>
      </c>
      <c r="AD12" s="25">
        <v>6</v>
      </c>
      <c r="AE12" s="28">
        <f t="shared" si="15"/>
        <v>1.6666666666666667</v>
      </c>
      <c r="AF12" s="28">
        <f t="shared" si="5"/>
        <v>10</v>
      </c>
      <c r="AG12" s="28">
        <f t="shared" si="16"/>
        <v>40</v>
      </c>
      <c r="AH12" s="30">
        <f t="shared" si="6"/>
        <v>1240</v>
      </c>
      <c r="AI12" s="28">
        <v>160</v>
      </c>
      <c r="AJ12" s="28">
        <v>180</v>
      </c>
      <c r="AK12" s="28">
        <v>180</v>
      </c>
      <c r="AL12" s="28">
        <v>180</v>
      </c>
      <c r="AM12" s="28">
        <v>100</v>
      </c>
      <c r="AN12" s="28">
        <v>50</v>
      </c>
      <c r="AO12" s="28">
        <v>4</v>
      </c>
      <c r="AP12" s="28">
        <v>28</v>
      </c>
      <c r="AQ12" s="28">
        <v>2</v>
      </c>
      <c r="AR12" s="28">
        <v>4</v>
      </c>
      <c r="AS12" s="28">
        <v>20</v>
      </c>
      <c r="AT12" s="28">
        <f t="shared" si="7"/>
        <v>11.833333333333334</v>
      </c>
      <c r="AU12" s="28">
        <f t="shared" si="8"/>
        <v>0</v>
      </c>
      <c r="AV12" s="28">
        <f t="shared" si="9"/>
        <v>16.666666666666668</v>
      </c>
      <c r="AW12" s="28">
        <v>20</v>
      </c>
      <c r="AX12" s="33" t="s">
        <v>80</v>
      </c>
      <c r="AY12" s="34"/>
      <c r="BA12" s="35">
        <f t="shared" si="10"/>
        <v>365</v>
      </c>
      <c r="BB12" s="33" t="s">
        <v>81</v>
      </c>
      <c r="BC12" s="33" t="s">
        <v>130</v>
      </c>
      <c r="BD12" s="34"/>
      <c r="BE12" s="25" t="s">
        <v>83</v>
      </c>
      <c r="BF12" s="25" t="s">
        <v>83</v>
      </c>
      <c r="BG12" s="32" t="s">
        <v>83</v>
      </c>
      <c r="BH12" s="32" t="s">
        <v>83</v>
      </c>
      <c r="BI12" s="32" t="e">
        <f t="shared" si="11"/>
        <v>#VALUE!</v>
      </c>
      <c r="BJ12" s="25" t="s">
        <v>131</v>
      </c>
      <c r="BP12" s="25" t="str">
        <f>IFERROR(VLOOKUP(Tabela24[[#This Row],[Código  CATMAT]],'[1]GRADE HFL'!A:K,1,0),"NÃO")</f>
        <v>NÃO</v>
      </c>
      <c r="BQ12" s="36"/>
      <c r="BR12" s="36" t="str">
        <f>IFERROR(VLOOKUP(Tabela24[[#This Row],[Código  CATMAT]],'[1]CMM E VALOR'!C:L,5,0),"NÃO HÁ")</f>
        <v>NÃO HÁ</v>
      </c>
      <c r="BS12" s="37" t="str">
        <f>IFERROR(VLOOKUP(Tabela24[[#This Row],[Código  CATMAT]],'[1]CMM E VALOR'!C:L,6,0),"NÃO HÁ")</f>
        <v>NÃO HÁ</v>
      </c>
      <c r="BT12" s="37" t="str">
        <f>IFERROR(VLOOKUP(Tabela24[[#This Row],[Código  CATMAT]],'[1]CMM E VALOR'!C:L,7,0),"NÃO HÁ")</f>
        <v>NÃO HÁ</v>
      </c>
      <c r="BU12" s="38" t="str">
        <f>IFERROR(VLOOKUP(Tabela24[[#This Row],[Código  CATMAT]],'[1]CMM E VALOR'!C:L,9,0),"NÃO HÁ")</f>
        <v>NÃO HÁ</v>
      </c>
      <c r="BV12" s="32" t="str">
        <f>IFERROR(VLOOKUP(Tabela24[[#This Row],[Código  CATMAT]],'[1]CMM E VALOR'!C:L,10,0),"NÃO HÁ")</f>
        <v>NÃO HÁ</v>
      </c>
    </row>
    <row r="13" spans="1:74" x14ac:dyDescent="0.25">
      <c r="A13" s="25">
        <v>267503</v>
      </c>
      <c r="B13" s="25">
        <v>611000</v>
      </c>
      <c r="C13" s="5" t="s">
        <v>132</v>
      </c>
      <c r="D13" s="5" t="s">
        <v>96</v>
      </c>
      <c r="E13" s="5"/>
      <c r="F13" s="25" t="s">
        <v>133</v>
      </c>
      <c r="G13" s="27" t="s">
        <v>134</v>
      </c>
      <c r="H13" s="27" t="s">
        <v>135</v>
      </c>
      <c r="I13" s="27" t="s">
        <v>136</v>
      </c>
      <c r="J13" s="28">
        <v>26000</v>
      </c>
      <c r="K13" s="28">
        <v>22654</v>
      </c>
      <c r="L13" s="28">
        <v>20154</v>
      </c>
      <c r="M13" s="28">
        <v>13175</v>
      </c>
      <c r="N13" s="28">
        <v>15294</v>
      </c>
      <c r="O13" s="28">
        <v>15560</v>
      </c>
      <c r="P13" s="28">
        <v>13891</v>
      </c>
      <c r="Q13" s="28">
        <v>22345</v>
      </c>
      <c r="R13" s="28">
        <f t="shared" si="12"/>
        <v>18634.125</v>
      </c>
      <c r="S13" s="28">
        <f t="shared" si="13"/>
        <v>4771.9729803300434</v>
      </c>
      <c r="T13" s="28">
        <f t="shared" si="0"/>
        <v>25.608784852146499</v>
      </c>
      <c r="U13" s="28">
        <f t="shared" si="17"/>
        <v>17857</v>
      </c>
      <c r="V13" s="28">
        <v>16000</v>
      </c>
      <c r="W13" s="25">
        <v>6505</v>
      </c>
      <c r="X13" s="45">
        <v>0.05</v>
      </c>
      <c r="Y13" s="30">
        <f t="shared" si="1"/>
        <v>6.5000000000000002E-2</v>
      </c>
      <c r="Z13" s="30">
        <f t="shared" si="14"/>
        <v>2080</v>
      </c>
      <c r="AA13" s="30">
        <f t="shared" si="2"/>
        <v>800</v>
      </c>
      <c r="AB13" s="31">
        <f t="shared" si="3"/>
        <v>80000</v>
      </c>
      <c r="AC13" s="32">
        <f t="shared" si="4"/>
        <v>2.1222302997844483E-2</v>
      </c>
      <c r="AD13" s="25">
        <v>6</v>
      </c>
      <c r="AE13" s="28">
        <f t="shared" si="15"/>
        <v>1333.3333333333333</v>
      </c>
      <c r="AF13" s="28">
        <f t="shared" si="5"/>
        <v>8000</v>
      </c>
      <c r="AG13" s="28">
        <f t="shared" si="16"/>
        <v>32000</v>
      </c>
      <c r="AH13" s="30">
        <f t="shared" si="6"/>
        <v>1600</v>
      </c>
      <c r="AI13" s="28">
        <v>48000</v>
      </c>
      <c r="AJ13" s="28">
        <v>55000</v>
      </c>
      <c r="AK13" s="28">
        <v>55000</v>
      </c>
      <c r="AL13" s="28">
        <v>46000</v>
      </c>
      <c r="AM13" s="28">
        <v>36000</v>
      </c>
      <c r="AN13" s="28">
        <v>32000</v>
      </c>
      <c r="AO13" s="28">
        <v>4</v>
      </c>
      <c r="AP13" s="28">
        <v>28</v>
      </c>
      <c r="AQ13" s="28">
        <v>2</v>
      </c>
      <c r="AR13" s="28">
        <v>4</v>
      </c>
      <c r="AT13" s="28">
        <f t="shared" si="7"/>
        <v>9466.6666666666661</v>
      </c>
      <c r="AU13" s="28">
        <f t="shared" si="8"/>
        <v>16000</v>
      </c>
      <c r="AV13" s="28">
        <f t="shared" si="9"/>
        <v>13333.333333333332</v>
      </c>
      <c r="AX13" s="33" t="s">
        <v>91</v>
      </c>
      <c r="AY13" s="34" t="s">
        <v>121</v>
      </c>
      <c r="AZ13" s="35">
        <v>45924</v>
      </c>
      <c r="BA13" s="35">
        <f t="shared" si="10"/>
        <v>46289</v>
      </c>
      <c r="BB13" s="33" t="s">
        <v>92</v>
      </c>
      <c r="BC13" s="33" t="s">
        <v>106</v>
      </c>
      <c r="BD13" s="34"/>
      <c r="BE13" s="25" t="s">
        <v>83</v>
      </c>
      <c r="BF13" s="25" t="s">
        <v>83</v>
      </c>
      <c r="BG13" s="32" t="s">
        <v>83</v>
      </c>
      <c r="BH13" s="32" t="s">
        <v>83</v>
      </c>
      <c r="BI13" s="32" t="e">
        <f t="shared" si="11"/>
        <v>#VALUE!</v>
      </c>
      <c r="BJ13" s="25" t="s">
        <v>116</v>
      </c>
      <c r="BK13" s="25">
        <v>4895</v>
      </c>
      <c r="BP13" s="25">
        <f>IFERROR(VLOOKUP(Tabela24[[#This Row],[Código  CATMAT]],'[1]GRADE HFL'!A:K,1,0),"NÃO")</f>
        <v>267503</v>
      </c>
      <c r="BQ13" s="36"/>
      <c r="BR13" s="36">
        <f>IFERROR(VLOOKUP(Tabela24[[#This Row],[Código  CATMAT]],'[1]CMM E VALOR'!C:L,5,0),"NÃO HÁ")</f>
        <v>5400</v>
      </c>
      <c r="BS13" s="37">
        <f>IFERROR(VLOOKUP(Tabela24[[#This Row],[Código  CATMAT]],'[1]CMM E VALOR'!C:L,6,0),"NÃO HÁ")</f>
        <v>4650</v>
      </c>
      <c r="BT13" s="37">
        <f>IFERROR(VLOOKUP(Tabela24[[#This Row],[Código  CATMAT]],'[1]CMM E VALOR'!C:L,7,0),"NÃO HÁ")</f>
        <v>6333.333333333333</v>
      </c>
      <c r="BU13" s="38">
        <f>IFERROR(VLOOKUP(Tabela24[[#This Row],[Código  CATMAT]],'[1]CMM E VALOR'!C:L,9,0),"NÃO HÁ")</f>
        <v>0.04</v>
      </c>
      <c r="BV13" s="32">
        <f>IFERROR(VLOOKUP(Tabela24[[#This Row],[Código  CATMAT]],'[1]CMM E VALOR'!C:L,10,0),"NÃO HÁ")</f>
        <v>0.04</v>
      </c>
    </row>
    <row r="14" spans="1:74" ht="30" x14ac:dyDescent="0.25">
      <c r="A14" s="25">
        <v>268292</v>
      </c>
      <c r="B14" s="25">
        <v>641000</v>
      </c>
      <c r="C14" s="40" t="s">
        <v>137</v>
      </c>
      <c r="D14" s="40" t="s">
        <v>96</v>
      </c>
      <c r="E14" s="40"/>
      <c r="G14" s="27" t="s">
        <v>138</v>
      </c>
      <c r="H14" s="27" t="s">
        <v>139</v>
      </c>
      <c r="I14" s="27" t="s">
        <v>96</v>
      </c>
      <c r="J14" s="28">
        <v>1850</v>
      </c>
      <c r="K14" s="28">
        <v>2135</v>
      </c>
      <c r="L14" s="28">
        <v>3152</v>
      </c>
      <c r="M14" s="28">
        <v>2567</v>
      </c>
      <c r="N14" s="28">
        <v>2370</v>
      </c>
      <c r="O14" s="28">
        <v>4562</v>
      </c>
      <c r="P14" s="28">
        <v>5001</v>
      </c>
      <c r="Q14" s="28">
        <v>2942</v>
      </c>
      <c r="R14" s="28">
        <f t="shared" si="12"/>
        <v>3072.375</v>
      </c>
      <c r="S14" s="28">
        <f t="shared" si="13"/>
        <v>1139.1426522358195</v>
      </c>
      <c r="T14" s="28">
        <f t="shared" si="0"/>
        <v>37.076940550415216</v>
      </c>
      <c r="U14" s="28">
        <f t="shared" si="17"/>
        <v>2754.5</v>
      </c>
      <c r="V14" s="28">
        <v>2500</v>
      </c>
      <c r="W14" s="25">
        <v>6505</v>
      </c>
      <c r="X14" s="30">
        <v>2.4</v>
      </c>
      <c r="Y14" s="30">
        <f t="shared" si="1"/>
        <v>3.12</v>
      </c>
      <c r="Z14" s="30">
        <f t="shared" si="14"/>
        <v>15600</v>
      </c>
      <c r="AA14" s="30">
        <f t="shared" si="2"/>
        <v>6000</v>
      </c>
      <c r="AB14" s="31">
        <f t="shared" si="3"/>
        <v>600000</v>
      </c>
      <c r="AC14" s="32">
        <f t="shared" si="4"/>
        <v>0.15916727248383361</v>
      </c>
      <c r="AD14" s="25">
        <v>6</v>
      </c>
      <c r="AE14" s="28">
        <f t="shared" si="15"/>
        <v>208.33333333333334</v>
      </c>
      <c r="AF14" s="28">
        <f t="shared" si="5"/>
        <v>1250</v>
      </c>
      <c r="AG14" s="28">
        <f t="shared" si="16"/>
        <v>5000</v>
      </c>
      <c r="AH14" s="30">
        <f t="shared" si="6"/>
        <v>12000</v>
      </c>
      <c r="AI14" s="28">
        <v>8000</v>
      </c>
      <c r="AJ14" s="28">
        <v>8000</v>
      </c>
      <c r="AK14" s="28">
        <v>8000</v>
      </c>
      <c r="AL14" s="28">
        <v>6000</v>
      </c>
      <c r="AM14" s="42">
        <v>6000</v>
      </c>
      <c r="AN14" s="42">
        <v>5000</v>
      </c>
      <c r="AO14" s="28">
        <v>4</v>
      </c>
      <c r="AP14" s="28">
        <v>28</v>
      </c>
      <c r="AQ14" s="28">
        <v>2</v>
      </c>
      <c r="AR14" s="28">
        <v>4</v>
      </c>
      <c r="AT14" s="28">
        <f t="shared" si="7"/>
        <v>1479.1666666666667</v>
      </c>
      <c r="AU14" s="28">
        <f t="shared" si="8"/>
        <v>2500</v>
      </c>
      <c r="AV14" s="28">
        <f t="shared" si="9"/>
        <v>2083.3333333333335</v>
      </c>
      <c r="AX14" s="33" t="s">
        <v>91</v>
      </c>
      <c r="AY14" s="34" t="s">
        <v>140</v>
      </c>
      <c r="AZ14" s="35">
        <v>45876</v>
      </c>
      <c r="BA14" s="35">
        <f t="shared" si="10"/>
        <v>46241</v>
      </c>
      <c r="BB14" s="33" t="s">
        <v>92</v>
      </c>
      <c r="BC14" s="33" t="s">
        <v>141</v>
      </c>
      <c r="BD14" s="34"/>
      <c r="BE14" s="25" t="s">
        <v>112</v>
      </c>
      <c r="BF14" s="25" t="s">
        <v>83</v>
      </c>
      <c r="BG14" s="32" t="s">
        <v>83</v>
      </c>
      <c r="BH14" s="32" t="s">
        <v>83</v>
      </c>
      <c r="BI14" s="32" t="e">
        <f t="shared" si="11"/>
        <v>#VALUE!</v>
      </c>
      <c r="BJ14" s="25" t="s">
        <v>94</v>
      </c>
      <c r="BK14" s="25">
        <v>913</v>
      </c>
      <c r="BP14" s="25">
        <f>IFERROR(VLOOKUP(Tabela24[[#This Row],[Código  CATMAT]],'[1]GRADE HFL'!A:K,1,0),"NÃO")</f>
        <v>268292</v>
      </c>
      <c r="BQ14" s="36"/>
      <c r="BR14" s="36">
        <f>IFERROR(VLOOKUP(Tabela24[[#This Row],[Código  CATMAT]],'[1]CMM E VALOR'!C:L,5,0),"NÃO HÁ")</f>
        <v>150</v>
      </c>
      <c r="BS14" s="37">
        <f>IFERROR(VLOOKUP(Tabela24[[#This Row],[Código  CATMAT]],'[1]CMM E VALOR'!C:L,6,0),"NÃO HÁ")</f>
        <v>175</v>
      </c>
      <c r="BT14" s="37">
        <f>IFERROR(VLOOKUP(Tabela24[[#This Row],[Código  CATMAT]],'[1]CMM E VALOR'!C:L,7,0),"NÃO HÁ")</f>
        <v>13.333333333333334</v>
      </c>
      <c r="BU14" s="38">
        <f>IFERROR(VLOOKUP(Tabela24[[#This Row],[Código  CATMAT]],'[1]CMM E VALOR'!C:L,9,0),"NÃO HÁ")</f>
        <v>1.5751999999999999</v>
      </c>
      <c r="BV14" s="32">
        <f>IFERROR(VLOOKUP(Tabela24[[#This Row],[Código  CATMAT]],'[1]CMM E VALOR'!C:L,10,0),"NÃO HÁ")</f>
        <v>2.3086150000000001</v>
      </c>
    </row>
    <row r="15" spans="1:74" ht="25.5" hidden="1" x14ac:dyDescent="0.25">
      <c r="A15" s="25">
        <v>437454</v>
      </c>
      <c r="B15" s="25">
        <v>645900</v>
      </c>
      <c r="C15" s="5" t="s">
        <v>142</v>
      </c>
      <c r="D15" s="5" t="s">
        <v>86</v>
      </c>
      <c r="E15" s="5"/>
      <c r="G15" s="27" t="s">
        <v>138</v>
      </c>
      <c r="H15" s="27" t="s">
        <v>143</v>
      </c>
      <c r="I15" s="27" t="s">
        <v>144</v>
      </c>
      <c r="J15" s="28">
        <v>11</v>
      </c>
      <c r="K15" s="28">
        <v>0</v>
      </c>
      <c r="L15" s="28">
        <v>1</v>
      </c>
      <c r="M15" s="28">
        <v>0</v>
      </c>
      <c r="N15" s="28">
        <v>0</v>
      </c>
      <c r="R15" s="28">
        <f t="shared" si="12"/>
        <v>2.4</v>
      </c>
      <c r="S15" s="28">
        <f t="shared" si="13"/>
        <v>4.8270073544588685</v>
      </c>
      <c r="T15" s="28">
        <f t="shared" si="0"/>
        <v>201.1253064357862</v>
      </c>
      <c r="U15" s="28">
        <f t="shared" si="17"/>
        <v>0</v>
      </c>
      <c r="V15" s="28">
        <v>5</v>
      </c>
      <c r="W15" s="25" t="s">
        <v>90</v>
      </c>
      <c r="X15" s="30">
        <v>12.9</v>
      </c>
      <c r="Y15" s="30">
        <f t="shared" si="1"/>
        <v>16.77</v>
      </c>
      <c r="Z15" s="30">
        <f t="shared" si="14"/>
        <v>0</v>
      </c>
      <c r="AA15" s="30">
        <f t="shared" si="2"/>
        <v>64.5</v>
      </c>
      <c r="AB15" s="31">
        <f t="shared" si="3"/>
        <v>6450</v>
      </c>
      <c r="AC15" s="32">
        <f t="shared" si="4"/>
        <v>1.7110481792012113E-3</v>
      </c>
      <c r="AD15" s="25">
        <v>6</v>
      </c>
      <c r="AE15" s="28">
        <f t="shared" si="15"/>
        <v>0.41666666666666669</v>
      </c>
      <c r="AF15" s="28">
        <f t="shared" si="5"/>
        <v>2.5</v>
      </c>
      <c r="AG15" s="28">
        <f t="shared" si="16"/>
        <v>10</v>
      </c>
      <c r="AH15" s="30">
        <f t="shared" si="6"/>
        <v>129</v>
      </c>
      <c r="AI15" s="28">
        <v>20</v>
      </c>
      <c r="AJ15" s="28">
        <v>25</v>
      </c>
      <c r="AK15" s="28">
        <v>25</v>
      </c>
      <c r="AL15" s="28">
        <v>15</v>
      </c>
      <c r="AN15" s="28">
        <v>0</v>
      </c>
      <c r="AO15" s="28">
        <v>4</v>
      </c>
      <c r="AP15" s="28">
        <v>28</v>
      </c>
      <c r="AQ15" s="28">
        <v>2</v>
      </c>
      <c r="AR15" s="28">
        <v>4</v>
      </c>
      <c r="AT15" s="28">
        <f t="shared" si="7"/>
        <v>2.9583333333333335</v>
      </c>
      <c r="AU15" s="28">
        <f t="shared" si="8"/>
        <v>5</v>
      </c>
      <c r="AV15" s="28">
        <f t="shared" si="9"/>
        <v>4.166666666666667</v>
      </c>
      <c r="AX15" s="33" t="s">
        <v>91</v>
      </c>
      <c r="AY15" s="34"/>
      <c r="BA15" s="35">
        <f t="shared" si="10"/>
        <v>365</v>
      </c>
      <c r="BB15" s="33" t="s">
        <v>92</v>
      </c>
      <c r="BC15" s="33" t="s">
        <v>93</v>
      </c>
      <c r="BD15" s="34"/>
      <c r="BE15" s="25" t="s">
        <v>83</v>
      </c>
      <c r="BF15" s="25" t="s">
        <v>83</v>
      </c>
      <c r="BG15" s="32" t="s">
        <v>83</v>
      </c>
      <c r="BH15" s="32" t="s">
        <v>83</v>
      </c>
      <c r="BI15" s="32" t="e">
        <f t="shared" si="11"/>
        <v>#VALUE!</v>
      </c>
      <c r="BJ15" s="25" t="s">
        <v>94</v>
      </c>
      <c r="BP15" s="25" t="str">
        <f>IFERROR(VLOOKUP(Tabela24[[#This Row],[Código  CATMAT]],'[1]GRADE HFL'!A:K,1,0),"NÃO")</f>
        <v>NÃO</v>
      </c>
      <c r="BQ15" s="36"/>
      <c r="BR15" s="36" t="str">
        <f>IFERROR(VLOOKUP(Tabela24[[#This Row],[Código  CATMAT]],'[1]CMM E VALOR'!C:L,5,0),"NÃO HÁ")</f>
        <v>NÃO HÁ</v>
      </c>
      <c r="BS15" s="37" t="str">
        <f>IFERROR(VLOOKUP(Tabela24[[#This Row],[Código  CATMAT]],'[1]CMM E VALOR'!C:L,6,0),"NÃO HÁ")</f>
        <v>NÃO HÁ</v>
      </c>
      <c r="BT15" s="37" t="str">
        <f>IFERROR(VLOOKUP(Tabela24[[#This Row],[Código  CATMAT]],'[1]CMM E VALOR'!C:L,7,0),"NÃO HÁ")</f>
        <v>NÃO HÁ</v>
      </c>
      <c r="BU15" s="38" t="str">
        <f>IFERROR(VLOOKUP(Tabela24[[#This Row],[Código  CATMAT]],'[1]CMM E VALOR'!C:L,9,0),"NÃO HÁ")</f>
        <v>NÃO HÁ</v>
      </c>
      <c r="BV15" s="32" t="str">
        <f>IFERROR(VLOOKUP(Tabela24[[#This Row],[Código  CATMAT]],'[1]CMM E VALOR'!C:L,10,0),"NÃO HÁ")</f>
        <v>NÃO HÁ</v>
      </c>
    </row>
    <row r="16" spans="1:74" ht="51" hidden="1" x14ac:dyDescent="0.25">
      <c r="A16" s="25">
        <v>427581</v>
      </c>
      <c r="B16" s="25">
        <v>1059000</v>
      </c>
      <c r="C16" s="5" t="s">
        <v>145</v>
      </c>
      <c r="D16" s="5" t="s">
        <v>146</v>
      </c>
      <c r="E16" s="5"/>
      <c r="F16" s="25">
        <v>1</v>
      </c>
      <c r="G16" s="27" t="s">
        <v>147</v>
      </c>
      <c r="H16" s="44">
        <v>0.02</v>
      </c>
      <c r="I16" s="27" t="s">
        <v>148</v>
      </c>
      <c r="J16" s="28">
        <v>9</v>
      </c>
      <c r="K16" s="28">
        <v>10</v>
      </c>
      <c r="L16" s="28">
        <v>10</v>
      </c>
      <c r="M16" s="28">
        <v>11</v>
      </c>
      <c r="N16" s="28">
        <v>11</v>
      </c>
      <c r="O16" s="28">
        <v>10</v>
      </c>
      <c r="P16" s="28">
        <v>10</v>
      </c>
      <c r="Q16" s="28">
        <v>12</v>
      </c>
      <c r="R16" s="28">
        <f t="shared" si="12"/>
        <v>10.375</v>
      </c>
      <c r="S16" s="28">
        <f t="shared" si="13"/>
        <v>0.91612538131290433</v>
      </c>
      <c r="T16" s="28">
        <f t="shared" si="0"/>
        <v>8.8301241572328131</v>
      </c>
      <c r="U16" s="28">
        <f t="shared" si="17"/>
        <v>10</v>
      </c>
      <c r="V16" s="28">
        <v>10</v>
      </c>
      <c r="W16" s="25">
        <v>6840</v>
      </c>
      <c r="X16" s="30">
        <v>950</v>
      </c>
      <c r="Y16" s="30">
        <f t="shared" si="1"/>
        <v>1235</v>
      </c>
      <c r="Z16" s="30">
        <f t="shared" si="14"/>
        <v>24700</v>
      </c>
      <c r="AA16" s="30">
        <f t="shared" si="2"/>
        <v>9500</v>
      </c>
      <c r="AB16" s="31">
        <f t="shared" si="3"/>
        <v>950000</v>
      </c>
      <c r="AC16" s="32">
        <f t="shared" si="4"/>
        <v>0.25201484809940322</v>
      </c>
      <c r="AD16" s="25">
        <v>6</v>
      </c>
      <c r="AE16" s="28">
        <f t="shared" si="15"/>
        <v>0.83333333333333337</v>
      </c>
      <c r="AF16" s="28">
        <f>AE16*((1/2)*AD16)</f>
        <v>2.5</v>
      </c>
      <c r="AG16" s="28">
        <f>((AE16*12)+(AE16*AD16)+AF16)</f>
        <v>17.5</v>
      </c>
      <c r="AH16" s="30">
        <f t="shared" si="6"/>
        <v>16625</v>
      </c>
      <c r="AI16" s="28">
        <v>20</v>
      </c>
      <c r="AJ16" s="28">
        <v>20</v>
      </c>
      <c r="AK16" s="28">
        <v>20</v>
      </c>
      <c r="AL16" s="28">
        <v>20</v>
      </c>
      <c r="AM16" s="28">
        <v>20</v>
      </c>
      <c r="AN16" s="28">
        <v>20</v>
      </c>
      <c r="AO16" s="28">
        <v>4</v>
      </c>
      <c r="AP16" s="28">
        <v>28</v>
      </c>
      <c r="AQ16" s="28">
        <v>2</v>
      </c>
      <c r="AR16" s="28">
        <v>4</v>
      </c>
      <c r="AS16" s="28">
        <v>3</v>
      </c>
      <c r="AT16" s="28">
        <f t="shared" si="7"/>
        <v>3.416666666666667</v>
      </c>
      <c r="AU16" s="28">
        <f t="shared" si="8"/>
        <v>4.5</v>
      </c>
      <c r="AV16" s="28">
        <f t="shared" si="9"/>
        <v>5.8333333333333339</v>
      </c>
      <c r="AW16" s="28">
        <v>3</v>
      </c>
      <c r="AX16" s="33" t="s">
        <v>91</v>
      </c>
      <c r="AY16" s="34" t="s">
        <v>149</v>
      </c>
      <c r="AZ16" s="35">
        <v>45868</v>
      </c>
      <c r="BA16" s="35">
        <f t="shared" si="10"/>
        <v>46233</v>
      </c>
      <c r="BB16" s="33" t="s">
        <v>92</v>
      </c>
      <c r="BC16" s="33" t="s">
        <v>150</v>
      </c>
      <c r="BD16" s="34"/>
      <c r="BE16" s="25" t="s">
        <v>112</v>
      </c>
      <c r="BF16" s="25" t="s">
        <v>83</v>
      </c>
      <c r="BG16" s="32" t="s">
        <v>112</v>
      </c>
      <c r="BH16" s="32" t="s">
        <v>112</v>
      </c>
      <c r="BI16" s="32" t="e">
        <f t="shared" si="11"/>
        <v>#VALUE!</v>
      </c>
      <c r="BJ16" s="25" t="s">
        <v>84</v>
      </c>
      <c r="BK16" s="25">
        <v>3</v>
      </c>
      <c r="BP16" s="25" t="str">
        <f>IFERROR(VLOOKUP(Tabela24[[#This Row],[Código  CATMAT]],'[1]GRADE HFL'!A:K,1,0),"NÃO")</f>
        <v>NÃO</v>
      </c>
      <c r="BQ16" s="36"/>
      <c r="BR16" s="36" t="str">
        <f>IFERROR(VLOOKUP(Tabela24[[#This Row],[Código  CATMAT]],'[1]CMM E VALOR'!C:L,5,0),"NÃO HÁ")</f>
        <v>NÃO HÁ</v>
      </c>
      <c r="BS16" s="37" t="str">
        <f>IFERROR(VLOOKUP(Tabela24[[#This Row],[Código  CATMAT]],'[1]CMM E VALOR'!C:L,6,0),"NÃO HÁ")</f>
        <v>NÃO HÁ</v>
      </c>
      <c r="BT16" s="37" t="str">
        <f>IFERROR(VLOOKUP(Tabela24[[#This Row],[Código  CATMAT]],'[1]CMM E VALOR'!C:L,7,0),"NÃO HÁ")</f>
        <v>NÃO HÁ</v>
      </c>
      <c r="BU16" s="38" t="str">
        <f>IFERROR(VLOOKUP(Tabela24[[#This Row],[Código  CATMAT]],'[1]CMM E VALOR'!C:L,9,0),"NÃO HÁ")</f>
        <v>NÃO HÁ</v>
      </c>
      <c r="BV16" s="32" t="str">
        <f>IFERROR(VLOOKUP(Tabela24[[#This Row],[Código  CATMAT]],'[1]CMM E VALOR'!C:L,10,0),"NÃO HÁ")</f>
        <v>NÃO HÁ</v>
      </c>
    </row>
    <row r="17" spans="1:74" ht="30" hidden="1" x14ac:dyDescent="0.25">
      <c r="A17" s="25">
        <v>279338</v>
      </c>
      <c r="B17" s="25">
        <v>1092700</v>
      </c>
      <c r="C17" s="40" t="s">
        <v>151</v>
      </c>
      <c r="D17" s="40" t="s">
        <v>152</v>
      </c>
      <c r="E17" s="40"/>
      <c r="F17" s="25">
        <v>1</v>
      </c>
      <c r="G17" s="27" t="s">
        <v>153</v>
      </c>
      <c r="H17" s="27" t="s">
        <v>154</v>
      </c>
      <c r="I17" s="27" t="s">
        <v>155</v>
      </c>
      <c r="J17" s="28">
        <v>39</v>
      </c>
      <c r="K17" s="28">
        <v>19</v>
      </c>
      <c r="L17" s="28">
        <v>6</v>
      </c>
      <c r="N17" s="28">
        <v>41</v>
      </c>
      <c r="O17" s="28">
        <v>29</v>
      </c>
      <c r="P17" s="28">
        <v>8</v>
      </c>
      <c r="Q17" s="28">
        <v>14</v>
      </c>
      <c r="R17" s="28">
        <f t="shared" si="12"/>
        <v>22.285714285714285</v>
      </c>
      <c r="S17" s="28">
        <f t="shared" si="13"/>
        <v>14.279522467672438</v>
      </c>
      <c r="T17" s="28">
        <f t="shared" si="0"/>
        <v>64.074780303658372</v>
      </c>
      <c r="U17" s="28">
        <f t="shared" si="17"/>
        <v>19</v>
      </c>
      <c r="V17" s="28">
        <v>40</v>
      </c>
      <c r="W17" s="25">
        <v>6505</v>
      </c>
      <c r="X17" s="30">
        <v>45.37</v>
      </c>
      <c r="Y17" s="30">
        <f t="shared" si="1"/>
        <v>58.981000000000002</v>
      </c>
      <c r="Z17" s="30">
        <f t="shared" si="14"/>
        <v>4718.4800000000005</v>
      </c>
      <c r="AA17" s="30">
        <f t="shared" si="2"/>
        <v>1814.8</v>
      </c>
      <c r="AB17" s="31">
        <f t="shared" si="3"/>
        <v>181480</v>
      </c>
      <c r="AC17" s="32">
        <f t="shared" si="4"/>
        <v>4.8142794350610203E-2</v>
      </c>
      <c r="AD17" s="25">
        <v>6</v>
      </c>
      <c r="AE17" s="28">
        <f t="shared" si="15"/>
        <v>3.3333333333333335</v>
      </c>
      <c r="AF17" s="28">
        <f t="shared" ref="AF17:AF27" si="18">AD17*AE17</f>
        <v>20</v>
      </c>
      <c r="AG17" s="28">
        <f t="shared" si="16"/>
        <v>80</v>
      </c>
      <c r="AH17" s="30">
        <f t="shared" si="6"/>
        <v>3629.6</v>
      </c>
      <c r="AI17" s="28">
        <v>80</v>
      </c>
      <c r="AJ17" s="28">
        <v>90</v>
      </c>
      <c r="AK17" s="28">
        <v>90</v>
      </c>
      <c r="AL17" s="28">
        <v>90</v>
      </c>
      <c r="AM17" s="42">
        <v>90</v>
      </c>
      <c r="AN17" s="42">
        <v>80</v>
      </c>
      <c r="AO17" s="28">
        <v>4</v>
      </c>
      <c r="AP17" s="28">
        <v>28</v>
      </c>
      <c r="AQ17" s="28">
        <v>2</v>
      </c>
      <c r="AR17" s="28">
        <v>4</v>
      </c>
      <c r="AT17" s="28">
        <f t="shared" si="7"/>
        <v>23.666666666666668</v>
      </c>
      <c r="AU17" s="28">
        <f t="shared" si="8"/>
        <v>40</v>
      </c>
      <c r="AV17" s="28">
        <f t="shared" si="9"/>
        <v>33.333333333333336</v>
      </c>
      <c r="AX17" s="33" t="s">
        <v>91</v>
      </c>
      <c r="AY17" s="34" t="s">
        <v>99</v>
      </c>
      <c r="AZ17" s="35">
        <v>45821</v>
      </c>
      <c r="BA17" s="35">
        <f t="shared" si="10"/>
        <v>46186</v>
      </c>
      <c r="BB17" s="33" t="s">
        <v>92</v>
      </c>
      <c r="BC17" s="33" t="s">
        <v>100</v>
      </c>
      <c r="BD17" s="34"/>
      <c r="BE17" s="25" t="s">
        <v>83</v>
      </c>
      <c r="BF17" s="25" t="s">
        <v>83</v>
      </c>
      <c r="BG17" s="32" t="s">
        <v>83</v>
      </c>
      <c r="BH17" s="32" t="s">
        <v>83</v>
      </c>
      <c r="BI17" s="32" t="e">
        <f t="shared" si="11"/>
        <v>#VALUE!</v>
      </c>
      <c r="BJ17" s="25" t="s">
        <v>94</v>
      </c>
      <c r="BK17" s="25">
        <v>1</v>
      </c>
      <c r="BP17" s="25" t="str">
        <f>IFERROR(VLOOKUP(Tabela24[[#This Row],[Código  CATMAT]],'[1]GRADE HFL'!A:K,1,0),"NÃO")</f>
        <v>NÃO</v>
      </c>
      <c r="BQ17" s="36"/>
      <c r="BR17" s="36" t="str">
        <f>IFERROR(VLOOKUP(Tabela24[[#This Row],[Código  CATMAT]],'[1]CMM E VALOR'!C:L,5,0),"NÃO HÁ")</f>
        <v>NÃO HÁ</v>
      </c>
      <c r="BS17" s="37" t="str">
        <f>IFERROR(VLOOKUP(Tabela24[[#This Row],[Código  CATMAT]],'[1]CMM E VALOR'!C:L,6,0),"NÃO HÁ")</f>
        <v>NÃO HÁ</v>
      </c>
      <c r="BT17" s="37" t="str">
        <f>IFERROR(VLOOKUP(Tabela24[[#This Row],[Código  CATMAT]],'[1]CMM E VALOR'!C:L,7,0),"NÃO HÁ")</f>
        <v>NÃO HÁ</v>
      </c>
      <c r="BU17" s="38" t="str">
        <f>IFERROR(VLOOKUP(Tabela24[[#This Row],[Código  CATMAT]],'[1]CMM E VALOR'!C:L,9,0),"NÃO HÁ")</f>
        <v>NÃO HÁ</v>
      </c>
      <c r="BV17" s="32" t="str">
        <f>IFERROR(VLOOKUP(Tabela24[[#This Row],[Código  CATMAT]],'[1]CMM E VALOR'!C:L,10,0),"NÃO HÁ")</f>
        <v>NÃO HÁ</v>
      </c>
    </row>
    <row r="18" spans="1:74" hidden="1" x14ac:dyDescent="0.25">
      <c r="A18" s="25">
        <v>278338</v>
      </c>
      <c r="B18" s="25">
        <v>1121000</v>
      </c>
      <c r="C18" s="5" t="s">
        <v>156</v>
      </c>
      <c r="D18" s="5" t="s">
        <v>96</v>
      </c>
      <c r="E18" s="5"/>
      <c r="F18" s="25">
        <v>24</v>
      </c>
      <c r="G18" s="27" t="s">
        <v>157</v>
      </c>
      <c r="H18" s="27" t="s">
        <v>98</v>
      </c>
      <c r="I18" s="27" t="s">
        <v>96</v>
      </c>
      <c r="J18" s="28">
        <v>336</v>
      </c>
      <c r="K18" s="28">
        <v>91</v>
      </c>
      <c r="L18" s="28">
        <v>26</v>
      </c>
      <c r="M18" s="28">
        <v>21</v>
      </c>
      <c r="N18" s="28">
        <v>21</v>
      </c>
      <c r="O18" s="28">
        <v>60</v>
      </c>
      <c r="P18" s="28">
        <v>129</v>
      </c>
      <c r="Q18" s="28">
        <v>126</v>
      </c>
      <c r="R18" s="28">
        <f t="shared" si="12"/>
        <v>101.25</v>
      </c>
      <c r="S18" s="28">
        <f t="shared" si="13"/>
        <v>104.77152012150739</v>
      </c>
      <c r="T18" s="28">
        <f t="shared" si="0"/>
        <v>103.47804456445175</v>
      </c>
      <c r="U18" s="28">
        <f t="shared" si="17"/>
        <v>75.5</v>
      </c>
      <c r="V18" s="28">
        <v>120</v>
      </c>
      <c r="W18" s="25">
        <v>6505</v>
      </c>
      <c r="X18" s="45">
        <v>0.72</v>
      </c>
      <c r="Y18" s="30">
        <f t="shared" si="1"/>
        <v>0.93599999999999994</v>
      </c>
      <c r="Z18" s="30">
        <f t="shared" si="14"/>
        <v>234</v>
      </c>
      <c r="AA18" s="30">
        <f t="shared" si="2"/>
        <v>86.399999999999991</v>
      </c>
      <c r="AB18" s="31">
        <f t="shared" si="3"/>
        <v>8640</v>
      </c>
      <c r="AC18" s="32">
        <f t="shared" si="4"/>
        <v>2.292008723767204E-3</v>
      </c>
      <c r="AD18" s="25">
        <v>6</v>
      </c>
      <c r="AE18" s="28">
        <f t="shared" si="15"/>
        <v>10</v>
      </c>
      <c r="AF18" s="28">
        <f t="shared" si="18"/>
        <v>60</v>
      </c>
      <c r="AG18" s="28">
        <f t="shared" si="16"/>
        <v>240</v>
      </c>
      <c r="AH18" s="30">
        <f t="shared" si="6"/>
        <v>172.79999999999998</v>
      </c>
      <c r="AI18" s="28">
        <v>200</v>
      </c>
      <c r="AJ18" s="28">
        <v>250</v>
      </c>
      <c r="AK18" s="28">
        <v>250</v>
      </c>
      <c r="AL18" s="28">
        <v>250</v>
      </c>
      <c r="AM18" s="28">
        <v>250</v>
      </c>
      <c r="AN18" s="28">
        <v>250</v>
      </c>
      <c r="AO18" s="28">
        <v>4</v>
      </c>
      <c r="AP18" s="28">
        <v>28</v>
      </c>
      <c r="AQ18" s="28">
        <v>2</v>
      </c>
      <c r="AR18" s="28">
        <v>4</v>
      </c>
      <c r="AT18" s="28">
        <f t="shared" si="7"/>
        <v>71</v>
      </c>
      <c r="AU18" s="28">
        <f t="shared" si="8"/>
        <v>120</v>
      </c>
      <c r="AV18" s="28">
        <f t="shared" si="9"/>
        <v>100</v>
      </c>
      <c r="AX18" s="33" t="s">
        <v>80</v>
      </c>
      <c r="AY18" s="34"/>
      <c r="BA18" s="35">
        <f t="shared" si="10"/>
        <v>365</v>
      </c>
      <c r="BB18" s="33" t="s">
        <v>81</v>
      </c>
      <c r="BC18" s="33" t="s">
        <v>130</v>
      </c>
      <c r="BD18" s="34"/>
      <c r="BE18" s="25" t="s">
        <v>83</v>
      </c>
      <c r="BF18" s="25" t="s">
        <v>83</v>
      </c>
      <c r="BG18" s="32" t="s">
        <v>83</v>
      </c>
      <c r="BH18" s="32" t="s">
        <v>83</v>
      </c>
      <c r="BI18" s="32" t="e">
        <f t="shared" si="11"/>
        <v>#VALUE!</v>
      </c>
      <c r="BJ18" s="25" t="s">
        <v>94</v>
      </c>
      <c r="BP18" s="25" t="str">
        <f>IFERROR(VLOOKUP(Tabela24[[#This Row],[Código  CATMAT]],'[1]GRADE HFL'!A:K,1,0),"NÃO")</f>
        <v>NÃO</v>
      </c>
      <c r="BQ18" s="36"/>
      <c r="BR18" s="36" t="str">
        <f>IFERROR(VLOOKUP(Tabela24[[#This Row],[Código  CATMAT]],'[1]CMM E VALOR'!C:L,5,0),"NÃO HÁ")</f>
        <v>NÃO HÁ</v>
      </c>
      <c r="BS18" s="37" t="str">
        <f>IFERROR(VLOOKUP(Tabela24[[#This Row],[Código  CATMAT]],'[1]CMM E VALOR'!C:L,6,0),"NÃO HÁ")</f>
        <v>NÃO HÁ</v>
      </c>
      <c r="BT18" s="37" t="str">
        <f>IFERROR(VLOOKUP(Tabela24[[#This Row],[Código  CATMAT]],'[1]CMM E VALOR'!C:L,7,0),"NÃO HÁ")</f>
        <v>NÃO HÁ</v>
      </c>
      <c r="BU18" s="38" t="str">
        <f>IFERROR(VLOOKUP(Tabela24[[#This Row],[Código  CATMAT]],'[1]CMM E VALOR'!C:L,9,0),"NÃO HÁ")</f>
        <v>NÃO HÁ</v>
      </c>
      <c r="BV18" s="32" t="str">
        <f>IFERROR(VLOOKUP(Tabela24[[#This Row],[Código  CATMAT]],'[1]CMM E VALOR'!C:L,10,0),"NÃO HÁ")</f>
        <v>NÃO HÁ</v>
      </c>
    </row>
    <row r="19" spans="1:74" ht="25.5" x14ac:dyDescent="0.25">
      <c r="A19" s="25">
        <v>327566</v>
      </c>
      <c r="B19" s="25">
        <v>1125000</v>
      </c>
      <c r="C19" s="5" t="s">
        <v>158</v>
      </c>
      <c r="D19" s="5" t="s">
        <v>76</v>
      </c>
      <c r="E19" s="5"/>
      <c r="F19" s="25" t="s">
        <v>159</v>
      </c>
      <c r="G19" s="27" t="s">
        <v>157</v>
      </c>
      <c r="H19" s="27" t="s">
        <v>88</v>
      </c>
      <c r="I19" s="27" t="s">
        <v>79</v>
      </c>
      <c r="J19" s="28">
        <v>0</v>
      </c>
      <c r="K19" s="28">
        <v>8</v>
      </c>
      <c r="L19" s="28">
        <v>66</v>
      </c>
      <c r="M19" s="28">
        <v>337</v>
      </c>
      <c r="N19" s="28">
        <v>373</v>
      </c>
      <c r="O19" s="28">
        <v>646</v>
      </c>
      <c r="P19" s="28">
        <v>525</v>
      </c>
      <c r="Q19" s="28">
        <v>529</v>
      </c>
      <c r="R19" s="28">
        <f t="shared" si="12"/>
        <v>310.5</v>
      </c>
      <c r="S19" s="28">
        <f t="shared" si="13"/>
        <v>255.96260887648637</v>
      </c>
      <c r="T19" s="28">
        <f t="shared" si="0"/>
        <v>82.435622826565663</v>
      </c>
      <c r="U19" s="28">
        <f t="shared" si="17"/>
        <v>355</v>
      </c>
      <c r="V19" s="28">
        <v>500</v>
      </c>
      <c r="W19" s="25">
        <v>6505</v>
      </c>
      <c r="X19" s="47">
        <v>4.25</v>
      </c>
      <c r="Y19" s="30">
        <f t="shared" si="1"/>
        <v>5.5250000000000004</v>
      </c>
      <c r="Z19" s="30">
        <f t="shared" si="14"/>
        <v>5525</v>
      </c>
      <c r="AA19" s="30">
        <f t="shared" si="2"/>
        <v>2125</v>
      </c>
      <c r="AB19" s="31">
        <f t="shared" si="3"/>
        <v>212500</v>
      </c>
      <c r="AC19" s="32">
        <f t="shared" si="4"/>
        <v>5.6371742338024403E-2</v>
      </c>
      <c r="AD19" s="25">
        <v>6</v>
      </c>
      <c r="AE19" s="28">
        <f t="shared" si="15"/>
        <v>41.666666666666664</v>
      </c>
      <c r="AF19" s="28">
        <f t="shared" si="18"/>
        <v>250</v>
      </c>
      <c r="AG19" s="28">
        <f>((AE19*12)+(AE19*AD19)+AF19)</f>
        <v>1000</v>
      </c>
      <c r="AH19" s="30">
        <f t="shared" si="6"/>
        <v>4250</v>
      </c>
      <c r="AI19" s="28">
        <v>200</v>
      </c>
      <c r="AJ19" s="28">
        <v>250</v>
      </c>
      <c r="AK19" s="28">
        <v>250</v>
      </c>
      <c r="AL19" s="28">
        <v>800</v>
      </c>
      <c r="AM19" s="28">
        <v>800</v>
      </c>
      <c r="AN19" s="28">
        <v>1000</v>
      </c>
      <c r="AO19" s="28">
        <v>4</v>
      </c>
      <c r="AP19" s="28">
        <v>28</v>
      </c>
      <c r="AQ19" s="28">
        <v>2</v>
      </c>
      <c r="AR19" s="28">
        <v>4</v>
      </c>
      <c r="AS19" s="28">
        <v>55</v>
      </c>
      <c r="AT19" s="28">
        <f t="shared" si="7"/>
        <v>295.83333333333331</v>
      </c>
      <c r="AU19" s="28">
        <f t="shared" si="8"/>
        <v>445</v>
      </c>
      <c r="AV19" s="28">
        <f t="shared" si="9"/>
        <v>416.66666666666663</v>
      </c>
      <c r="AW19" s="28">
        <v>100</v>
      </c>
      <c r="AX19" s="33" t="s">
        <v>80</v>
      </c>
      <c r="AY19" s="25" t="s">
        <v>160</v>
      </c>
      <c r="BA19" s="35">
        <f t="shared" si="10"/>
        <v>365</v>
      </c>
      <c r="BB19" s="33" t="s">
        <v>81</v>
      </c>
      <c r="BC19" s="33" t="s">
        <v>82</v>
      </c>
      <c r="BD19" s="34"/>
      <c r="BE19" s="25" t="s">
        <v>83</v>
      </c>
      <c r="BF19" s="25" t="s">
        <v>83</v>
      </c>
      <c r="BG19" s="32" t="s">
        <v>83</v>
      </c>
      <c r="BH19" s="32" t="s">
        <v>83</v>
      </c>
      <c r="BI19" s="32" t="e">
        <f t="shared" si="11"/>
        <v>#VALUE!</v>
      </c>
      <c r="BJ19" s="25" t="s">
        <v>84</v>
      </c>
      <c r="BK19" s="25">
        <v>16</v>
      </c>
      <c r="BP19" s="25">
        <f>IFERROR(VLOOKUP(Tabela24[[#This Row],[Código  CATMAT]],'[1]GRADE HFL'!A:K,1,0),"NÃO")</f>
        <v>327566</v>
      </c>
      <c r="BQ19" s="36"/>
      <c r="BR19" s="36">
        <f>IFERROR(VLOOKUP(Tabela24[[#This Row],[Código  CATMAT]],'[1]CMM E VALOR'!C:L,5,0),"NÃO HÁ")</f>
        <v>200</v>
      </c>
      <c r="BS19" s="37">
        <f>IFERROR(VLOOKUP(Tabela24[[#This Row],[Código  CATMAT]],'[1]CMM E VALOR'!C:L,6,0),"NÃO HÁ")</f>
        <v>463.16666666666669</v>
      </c>
      <c r="BT19" s="37">
        <f>IFERROR(VLOOKUP(Tabela24[[#This Row],[Código  CATMAT]],'[1]CMM E VALOR'!C:L,7,0),"NÃO HÁ")</f>
        <v>551</v>
      </c>
      <c r="BU19" s="38">
        <f>IFERROR(VLOOKUP(Tabela24[[#This Row],[Código  CATMAT]],'[1]CMM E VALOR'!C:L,9,0),"NÃO HÁ")</f>
        <v>4.1399999999999997</v>
      </c>
      <c r="BV19" s="32">
        <f>IFERROR(VLOOKUP(Tabela24[[#This Row],[Código  CATMAT]],'[1]CMM E VALOR'!C:L,10,0),"NÃO HÁ")</f>
        <v>4.188059</v>
      </c>
    </row>
    <row r="20" spans="1:74" ht="25.5" hidden="1" x14ac:dyDescent="0.25">
      <c r="A20" s="25">
        <v>269068</v>
      </c>
      <c r="B20" s="25">
        <v>1144710</v>
      </c>
      <c r="C20" s="5" t="s">
        <v>161</v>
      </c>
      <c r="D20" s="5" t="s">
        <v>86</v>
      </c>
      <c r="E20" s="5"/>
      <c r="G20" s="27" t="s">
        <v>162</v>
      </c>
      <c r="H20" s="44">
        <v>0.5</v>
      </c>
      <c r="I20" s="27" t="s">
        <v>163</v>
      </c>
      <c r="J20" s="28">
        <v>15</v>
      </c>
      <c r="K20" s="28">
        <v>9</v>
      </c>
      <c r="L20" s="28">
        <v>9</v>
      </c>
      <c r="M20" s="28">
        <v>12</v>
      </c>
      <c r="N20" s="28">
        <v>12</v>
      </c>
      <c r="R20" s="28">
        <f t="shared" si="12"/>
        <v>11.4</v>
      </c>
      <c r="S20" s="28">
        <f t="shared" si="13"/>
        <v>2.5099800796022289</v>
      </c>
      <c r="T20" s="28">
        <f t="shared" si="0"/>
        <v>22.017369119317799</v>
      </c>
      <c r="U20" s="28">
        <f t="shared" si="17"/>
        <v>12</v>
      </c>
      <c r="V20" s="28">
        <v>12</v>
      </c>
      <c r="W20" s="25" t="s">
        <v>90</v>
      </c>
      <c r="X20" s="30">
        <v>7</v>
      </c>
      <c r="Y20" s="30">
        <f t="shared" si="1"/>
        <v>9.1</v>
      </c>
      <c r="Z20" s="30">
        <f t="shared" si="14"/>
        <v>0</v>
      </c>
      <c r="AA20" s="30">
        <f t="shared" si="2"/>
        <v>84</v>
      </c>
      <c r="AB20" s="31">
        <f t="shared" si="3"/>
        <v>8400</v>
      </c>
      <c r="AC20" s="32">
        <f t="shared" si="4"/>
        <v>2.2283418147736704E-3</v>
      </c>
      <c r="AD20" s="25">
        <v>6</v>
      </c>
      <c r="AE20" s="28">
        <f t="shared" si="15"/>
        <v>1</v>
      </c>
      <c r="AF20" s="28">
        <f t="shared" si="18"/>
        <v>6</v>
      </c>
      <c r="AG20" s="28">
        <f t="shared" si="16"/>
        <v>24</v>
      </c>
      <c r="AH20" s="30">
        <f t="shared" si="6"/>
        <v>168</v>
      </c>
      <c r="AI20" s="28">
        <v>24</v>
      </c>
      <c r="AJ20" s="28">
        <v>30</v>
      </c>
      <c r="AK20" s="28">
        <v>30</v>
      </c>
      <c r="AL20" s="28">
        <v>30</v>
      </c>
      <c r="AN20" s="28">
        <v>0</v>
      </c>
      <c r="AO20" s="28">
        <v>4</v>
      </c>
      <c r="AP20" s="28">
        <v>28</v>
      </c>
      <c r="AQ20" s="28">
        <v>2</v>
      </c>
      <c r="AR20" s="28">
        <v>4</v>
      </c>
      <c r="AT20" s="28">
        <f t="shared" si="7"/>
        <v>7.1</v>
      </c>
      <c r="AU20" s="28">
        <f t="shared" si="8"/>
        <v>12</v>
      </c>
      <c r="AV20" s="28">
        <f t="shared" si="9"/>
        <v>10</v>
      </c>
      <c r="AX20" s="33" t="s">
        <v>91</v>
      </c>
      <c r="AY20" s="34"/>
      <c r="BA20" s="35">
        <f t="shared" si="10"/>
        <v>365</v>
      </c>
      <c r="BB20" s="33" t="s">
        <v>92</v>
      </c>
      <c r="BC20" s="33" t="s">
        <v>93</v>
      </c>
      <c r="BD20" s="34"/>
      <c r="BE20" s="25" t="s">
        <v>83</v>
      </c>
      <c r="BF20" s="25" t="s">
        <v>83</v>
      </c>
      <c r="BG20" s="32" t="s">
        <v>83</v>
      </c>
      <c r="BH20" s="32" t="s">
        <v>83</v>
      </c>
      <c r="BI20" s="32" t="e">
        <f t="shared" si="11"/>
        <v>#VALUE!</v>
      </c>
      <c r="BJ20" s="25" t="s">
        <v>116</v>
      </c>
      <c r="BK20" s="25">
        <v>2</v>
      </c>
      <c r="BP20" s="25" t="str">
        <f>IFERROR(VLOOKUP(Tabela24[[#This Row],[Código  CATMAT]],'[1]GRADE HFL'!A:K,1,0),"NÃO")</f>
        <v>NÃO</v>
      </c>
      <c r="BQ20" s="36"/>
      <c r="BR20" s="36" t="str">
        <f>IFERROR(VLOOKUP(Tabela24[[#This Row],[Código  CATMAT]],'[1]CMM E VALOR'!C:L,5,0),"NÃO HÁ")</f>
        <v>NÃO HÁ</v>
      </c>
      <c r="BS20" s="37" t="str">
        <f>IFERROR(VLOOKUP(Tabela24[[#This Row],[Código  CATMAT]],'[1]CMM E VALOR'!C:L,6,0),"NÃO HÁ")</f>
        <v>NÃO HÁ</v>
      </c>
      <c r="BT20" s="37" t="str">
        <f>IFERROR(VLOOKUP(Tabela24[[#This Row],[Código  CATMAT]],'[1]CMM E VALOR'!C:L,7,0),"NÃO HÁ")</f>
        <v>NÃO HÁ</v>
      </c>
      <c r="BU20" s="38" t="str">
        <f>IFERROR(VLOOKUP(Tabela24[[#This Row],[Código  CATMAT]],'[1]CMM E VALOR'!C:L,9,0),"NÃO HÁ")</f>
        <v>NÃO HÁ</v>
      </c>
      <c r="BV20" s="32" t="str">
        <f>IFERROR(VLOOKUP(Tabela24[[#This Row],[Código  CATMAT]],'[1]CMM E VALOR'!C:L,10,0),"NÃO HÁ")</f>
        <v>NÃO HÁ</v>
      </c>
    </row>
    <row r="21" spans="1:74" ht="25.5" x14ac:dyDescent="0.25">
      <c r="A21" s="25">
        <v>269069</v>
      </c>
      <c r="B21" s="25">
        <v>1144720</v>
      </c>
      <c r="C21" s="5" t="s">
        <v>164</v>
      </c>
      <c r="D21" s="5" t="s">
        <v>86</v>
      </c>
      <c r="E21" s="5"/>
      <c r="F21" s="5"/>
      <c r="G21" s="27" t="s">
        <v>162</v>
      </c>
      <c r="H21" s="44">
        <v>0.9</v>
      </c>
      <c r="I21" s="27" t="s">
        <v>163</v>
      </c>
      <c r="J21" s="28">
        <v>15</v>
      </c>
      <c r="K21" s="28">
        <v>14</v>
      </c>
      <c r="L21" s="28">
        <v>9</v>
      </c>
      <c r="M21" s="28">
        <v>15</v>
      </c>
      <c r="N21" s="28">
        <v>11</v>
      </c>
      <c r="R21" s="28">
        <f t="shared" si="12"/>
        <v>12.8</v>
      </c>
      <c r="S21" s="28">
        <f t="shared" si="13"/>
        <v>2.6832815729997455</v>
      </c>
      <c r="T21" s="28">
        <f t="shared" si="0"/>
        <v>20.963137289060509</v>
      </c>
      <c r="U21" s="28">
        <f t="shared" si="17"/>
        <v>14</v>
      </c>
      <c r="V21" s="28">
        <v>12</v>
      </c>
      <c r="W21" s="25" t="s">
        <v>90</v>
      </c>
      <c r="X21" s="30">
        <v>9</v>
      </c>
      <c r="Y21" s="30">
        <f t="shared" si="1"/>
        <v>11.700000000000001</v>
      </c>
      <c r="Z21" s="30">
        <f t="shared" si="14"/>
        <v>0</v>
      </c>
      <c r="AA21" s="30">
        <f t="shared" si="2"/>
        <v>108</v>
      </c>
      <c r="AB21" s="31">
        <f t="shared" si="3"/>
        <v>10800</v>
      </c>
      <c r="AC21" s="32">
        <f t="shared" si="4"/>
        <v>2.8650109047090051E-3</v>
      </c>
      <c r="AD21" s="25">
        <v>6</v>
      </c>
      <c r="AE21" s="28">
        <f t="shared" si="15"/>
        <v>1</v>
      </c>
      <c r="AF21" s="28">
        <f t="shared" si="18"/>
        <v>6</v>
      </c>
      <c r="AG21" s="28">
        <f t="shared" si="16"/>
        <v>24</v>
      </c>
      <c r="AH21" s="30">
        <f t="shared" si="6"/>
        <v>216</v>
      </c>
      <c r="AI21" s="28">
        <v>24</v>
      </c>
      <c r="AJ21" s="28">
        <v>30</v>
      </c>
      <c r="AK21" s="28">
        <v>30</v>
      </c>
      <c r="AL21" s="28">
        <v>30</v>
      </c>
      <c r="AN21" s="28">
        <v>0</v>
      </c>
      <c r="AO21" s="28">
        <v>4</v>
      </c>
      <c r="AP21" s="28">
        <v>28</v>
      </c>
      <c r="AQ21" s="28">
        <v>2</v>
      </c>
      <c r="AR21" s="28">
        <v>4</v>
      </c>
      <c r="AT21" s="28">
        <f t="shared" si="7"/>
        <v>7.1</v>
      </c>
      <c r="AU21" s="28">
        <f t="shared" si="8"/>
        <v>12</v>
      </c>
      <c r="AV21" s="28">
        <f t="shared" si="9"/>
        <v>10</v>
      </c>
      <c r="AX21" s="33" t="s">
        <v>91</v>
      </c>
      <c r="AY21" s="34"/>
      <c r="BA21" s="35">
        <f t="shared" si="10"/>
        <v>365</v>
      </c>
      <c r="BB21" s="33" t="s">
        <v>92</v>
      </c>
      <c r="BC21" s="33" t="s">
        <v>93</v>
      </c>
      <c r="BD21" s="34"/>
      <c r="BE21" s="25" t="s">
        <v>83</v>
      </c>
      <c r="BF21" s="25" t="s">
        <v>83</v>
      </c>
      <c r="BG21" s="32" t="s">
        <v>83</v>
      </c>
      <c r="BH21" s="32" t="s">
        <v>83</v>
      </c>
      <c r="BI21" s="32" t="e">
        <f t="shared" si="11"/>
        <v>#VALUE!</v>
      </c>
      <c r="BJ21" s="25" t="s">
        <v>116</v>
      </c>
      <c r="BK21" s="25">
        <v>2</v>
      </c>
      <c r="BP21" s="25">
        <f>IFERROR(VLOOKUP(Tabela24[[#This Row],[Código  CATMAT]],'[1]GRADE HFL'!A:K,1,0),"NÃO")</f>
        <v>269069</v>
      </c>
      <c r="BQ21" s="36"/>
      <c r="BR21" s="36">
        <f>IFERROR(VLOOKUP(Tabela24[[#This Row],[Código  CATMAT]],'[1]CMM E VALOR'!C:L,5,0),"NÃO HÁ")</f>
        <v>0</v>
      </c>
      <c r="BS21" s="37">
        <f>IFERROR(VLOOKUP(Tabela24[[#This Row],[Código  CATMAT]],'[1]CMM E VALOR'!C:L,6,0),"NÃO HÁ")</f>
        <v>0</v>
      </c>
      <c r="BT21" s="37">
        <f>IFERROR(VLOOKUP(Tabela24[[#This Row],[Código  CATMAT]],'[1]CMM E VALOR'!C:L,7,0),"NÃO HÁ")</f>
        <v>0</v>
      </c>
      <c r="BU21" s="38">
        <f>IFERROR(VLOOKUP(Tabela24[[#This Row],[Código  CATMAT]],'[1]CMM E VALOR'!C:L,9,0),"NÃO HÁ")</f>
        <v>13.99</v>
      </c>
      <c r="BV21" s="32">
        <f>IFERROR(VLOOKUP(Tabela24[[#This Row],[Código  CATMAT]],'[1]CMM E VALOR'!C:L,10,0),"NÃO HÁ")</f>
        <v>0</v>
      </c>
    </row>
    <row r="22" spans="1:74" ht="25.5" x14ac:dyDescent="0.25">
      <c r="A22" s="25">
        <v>269460</v>
      </c>
      <c r="B22" s="25">
        <v>1151000</v>
      </c>
      <c r="C22" s="5" t="s">
        <v>165</v>
      </c>
      <c r="D22" s="5" t="s">
        <v>96</v>
      </c>
      <c r="E22" s="5"/>
      <c r="F22" s="25">
        <v>200</v>
      </c>
      <c r="G22" s="27" t="s">
        <v>166</v>
      </c>
      <c r="H22" s="27" t="s">
        <v>167</v>
      </c>
      <c r="I22" s="27" t="s">
        <v>96</v>
      </c>
      <c r="J22" s="28">
        <v>760</v>
      </c>
      <c r="K22" s="28">
        <v>95</v>
      </c>
      <c r="L22" s="28">
        <v>1159</v>
      </c>
      <c r="M22" s="28">
        <v>761</v>
      </c>
      <c r="N22" s="28">
        <v>793</v>
      </c>
      <c r="O22" s="28">
        <v>218</v>
      </c>
      <c r="P22" s="28">
        <v>178</v>
      </c>
      <c r="Q22" s="28">
        <v>167</v>
      </c>
      <c r="R22" s="28">
        <f t="shared" si="12"/>
        <v>516.375</v>
      </c>
      <c r="S22" s="28">
        <f t="shared" si="13"/>
        <v>398.53802023323772</v>
      </c>
      <c r="T22" s="28">
        <f t="shared" si="0"/>
        <v>77.179960345337733</v>
      </c>
      <c r="U22" s="28">
        <f t="shared" si="17"/>
        <v>489</v>
      </c>
      <c r="V22" s="28">
        <v>800</v>
      </c>
      <c r="W22" s="25">
        <v>6505</v>
      </c>
      <c r="X22" s="48">
        <v>0.94</v>
      </c>
      <c r="Y22" s="30">
        <f t="shared" si="1"/>
        <v>1.222</v>
      </c>
      <c r="Z22" s="30">
        <f t="shared" si="14"/>
        <v>1955.2</v>
      </c>
      <c r="AA22" s="30">
        <f t="shared" si="2"/>
        <v>752</v>
      </c>
      <c r="AB22" s="31">
        <f t="shared" si="3"/>
        <v>75200</v>
      </c>
      <c r="AC22" s="32">
        <f t="shared" si="4"/>
        <v>1.9948964817973813E-2</v>
      </c>
      <c r="AD22" s="25">
        <v>6</v>
      </c>
      <c r="AE22" s="28">
        <f t="shared" si="15"/>
        <v>66.666666666666671</v>
      </c>
      <c r="AF22" s="28">
        <f t="shared" si="18"/>
        <v>400</v>
      </c>
      <c r="AG22" s="28">
        <f t="shared" si="16"/>
        <v>1600</v>
      </c>
      <c r="AH22" s="30">
        <f t="shared" si="6"/>
        <v>1504</v>
      </c>
      <c r="AI22" s="28">
        <v>2300</v>
      </c>
      <c r="AJ22" s="28">
        <v>2600</v>
      </c>
      <c r="AK22" s="28">
        <v>2600</v>
      </c>
      <c r="AL22" s="28">
        <v>2600</v>
      </c>
      <c r="AM22" s="28">
        <v>2000</v>
      </c>
      <c r="AN22" s="28">
        <v>1600</v>
      </c>
      <c r="AO22" s="28">
        <v>4</v>
      </c>
      <c r="AP22" s="28">
        <v>28</v>
      </c>
      <c r="AQ22" s="28">
        <v>2</v>
      </c>
      <c r="AR22" s="28">
        <v>4</v>
      </c>
      <c r="AT22" s="28">
        <f t="shared" si="7"/>
        <v>473.33333333333337</v>
      </c>
      <c r="AU22" s="28">
        <f t="shared" si="8"/>
        <v>800</v>
      </c>
      <c r="AV22" s="28">
        <f t="shared" si="9"/>
        <v>666.66666666666674</v>
      </c>
      <c r="AW22" s="28">
        <v>210</v>
      </c>
      <c r="AX22" s="33" t="s">
        <v>91</v>
      </c>
      <c r="AY22" s="34" t="s">
        <v>121</v>
      </c>
      <c r="AZ22" s="35">
        <v>45924</v>
      </c>
      <c r="BA22" s="35">
        <f t="shared" si="10"/>
        <v>46289</v>
      </c>
      <c r="BB22" s="33" t="s">
        <v>92</v>
      </c>
      <c r="BC22" s="33" t="s">
        <v>106</v>
      </c>
      <c r="BD22" s="34"/>
      <c r="BE22" s="25" t="s">
        <v>83</v>
      </c>
      <c r="BF22" s="25" t="s">
        <v>83</v>
      </c>
      <c r="BG22" s="32" t="s">
        <v>83</v>
      </c>
      <c r="BH22" s="32" t="s">
        <v>83</v>
      </c>
      <c r="BI22" s="32" t="e">
        <f t="shared" si="11"/>
        <v>#VALUE!</v>
      </c>
      <c r="BJ22" s="25" t="s">
        <v>94</v>
      </c>
      <c r="BK22" s="25">
        <v>407</v>
      </c>
      <c r="BP22" s="25">
        <f>IFERROR(VLOOKUP(Tabela24[[#This Row],[Código  CATMAT]],'[1]GRADE HFL'!A:K,1,0),"NÃO")</f>
        <v>269460</v>
      </c>
      <c r="BQ22" s="36"/>
      <c r="BR22" s="36">
        <f>IFERROR(VLOOKUP(Tabela24[[#This Row],[Código  CATMAT]],'[1]CMM E VALOR'!C:L,5,0),"NÃO HÁ")</f>
        <v>24</v>
      </c>
      <c r="BS22" s="37">
        <f>IFERROR(VLOOKUP(Tabela24[[#This Row],[Código  CATMAT]],'[1]CMM E VALOR'!C:L,6,0),"NÃO HÁ")</f>
        <v>52</v>
      </c>
      <c r="BT22" s="37">
        <f>IFERROR(VLOOKUP(Tabela24[[#This Row],[Código  CATMAT]],'[1]CMM E VALOR'!C:L,7,0),"NÃO HÁ")</f>
        <v>10</v>
      </c>
      <c r="BU22" s="38">
        <f>IFERROR(VLOOKUP(Tabela24[[#This Row],[Código  CATMAT]],'[1]CMM E VALOR'!C:L,9,0),"NÃO HÁ")</f>
        <v>0.94</v>
      </c>
      <c r="BV22" s="32">
        <f>IFERROR(VLOOKUP(Tabela24[[#This Row],[Código  CATMAT]],'[1]CMM E VALOR'!C:L,10,0),"NÃO HÁ")</f>
        <v>0.94</v>
      </c>
    </row>
    <row r="23" spans="1:74" ht="25.5" hidden="1" x14ac:dyDescent="0.25">
      <c r="A23" s="25">
        <v>277519</v>
      </c>
      <c r="B23" s="25">
        <v>1151010</v>
      </c>
      <c r="C23" s="5" t="s">
        <v>168</v>
      </c>
      <c r="D23" s="40" t="s">
        <v>96</v>
      </c>
      <c r="E23" s="40"/>
      <c r="F23" s="25">
        <v>200</v>
      </c>
      <c r="G23" s="27" t="s">
        <v>166</v>
      </c>
      <c r="H23" s="44" t="s">
        <v>169</v>
      </c>
      <c r="I23" s="27" t="s">
        <v>96</v>
      </c>
      <c r="J23" s="28">
        <v>580</v>
      </c>
      <c r="K23" s="28">
        <v>695</v>
      </c>
      <c r="L23" s="28">
        <v>305</v>
      </c>
      <c r="M23" s="28">
        <v>632</v>
      </c>
      <c r="N23" s="28">
        <v>704</v>
      </c>
      <c r="O23" s="28">
        <v>288</v>
      </c>
      <c r="P23" s="28">
        <v>357</v>
      </c>
      <c r="R23" s="28">
        <f t="shared" si="12"/>
        <v>508.71428571428572</v>
      </c>
      <c r="S23" s="28">
        <f t="shared" si="13"/>
        <v>185.45054532652301</v>
      </c>
      <c r="T23" s="28">
        <f t="shared" si="0"/>
        <v>36.454754767920839</v>
      </c>
      <c r="U23" s="28">
        <f t="shared" si="17"/>
        <v>580</v>
      </c>
      <c r="V23" s="28">
        <v>650</v>
      </c>
      <c r="W23" s="25">
        <v>6505</v>
      </c>
      <c r="X23" s="49">
        <v>1.24</v>
      </c>
      <c r="Y23" s="30">
        <f t="shared" si="1"/>
        <v>1.6120000000000001</v>
      </c>
      <c r="Z23" s="30">
        <f t="shared" si="14"/>
        <v>2256.8000000000002</v>
      </c>
      <c r="AA23" s="30">
        <f t="shared" si="2"/>
        <v>806</v>
      </c>
      <c r="AB23" s="31">
        <f t="shared" si="3"/>
        <v>80600</v>
      </c>
      <c r="AC23" s="32">
        <f t="shared" si="4"/>
        <v>2.1381470270328315E-2</v>
      </c>
      <c r="AD23" s="25">
        <v>6</v>
      </c>
      <c r="AE23" s="28">
        <f t="shared" si="15"/>
        <v>54.166666666666664</v>
      </c>
      <c r="AF23" s="28">
        <f t="shared" si="18"/>
        <v>325</v>
      </c>
      <c r="AG23" s="28">
        <f t="shared" si="16"/>
        <v>1300</v>
      </c>
      <c r="AH23" s="30">
        <f t="shared" si="6"/>
        <v>1612</v>
      </c>
      <c r="AI23" s="28">
        <v>1200</v>
      </c>
      <c r="AJ23" s="28">
        <v>1400</v>
      </c>
      <c r="AK23" s="28">
        <v>1400</v>
      </c>
      <c r="AL23" s="28">
        <v>1400</v>
      </c>
      <c r="AM23" s="42">
        <v>1400</v>
      </c>
      <c r="AN23" s="42">
        <v>1400</v>
      </c>
      <c r="AO23" s="28">
        <v>4</v>
      </c>
      <c r="AP23" s="28">
        <v>28</v>
      </c>
      <c r="AQ23" s="28">
        <v>2</v>
      </c>
      <c r="AR23" s="28">
        <v>4</v>
      </c>
      <c r="AT23" s="28">
        <f t="shared" si="7"/>
        <v>384.58333333333331</v>
      </c>
      <c r="AU23" s="28">
        <f t="shared" si="8"/>
        <v>650</v>
      </c>
      <c r="AV23" s="28">
        <f t="shared" si="9"/>
        <v>541.66666666666663</v>
      </c>
      <c r="AW23" s="28">
        <v>420</v>
      </c>
      <c r="AX23" s="33" t="s">
        <v>80</v>
      </c>
      <c r="AY23" s="34"/>
      <c r="BA23" s="35">
        <f t="shared" si="10"/>
        <v>365</v>
      </c>
      <c r="BB23" s="33" t="s">
        <v>126</v>
      </c>
      <c r="BC23" s="33" t="s">
        <v>111</v>
      </c>
      <c r="BD23" s="34"/>
      <c r="BE23" s="25" t="s">
        <v>83</v>
      </c>
      <c r="BF23" s="25" t="s">
        <v>83</v>
      </c>
      <c r="BG23" s="32" t="s">
        <v>83</v>
      </c>
      <c r="BH23" s="32" t="s">
        <v>83</v>
      </c>
      <c r="BI23" s="32" t="e">
        <f t="shared" si="11"/>
        <v>#VALUE!</v>
      </c>
      <c r="BJ23" s="25" t="s">
        <v>94</v>
      </c>
      <c r="BK23" s="25">
        <v>1</v>
      </c>
      <c r="BP23" s="25" t="str">
        <f>IFERROR(VLOOKUP(Tabela24[[#This Row],[Código  CATMAT]],'[1]GRADE HFL'!A:K,1,0),"NÃO")</f>
        <v>NÃO</v>
      </c>
      <c r="BQ23" s="36" t="s">
        <v>170</v>
      </c>
      <c r="BR23" s="36" t="str">
        <f>IFERROR(VLOOKUP(Tabela24[[#This Row],[Código  CATMAT]],'[1]CMM E VALOR'!C:L,5,0),"NÃO HÁ")</f>
        <v>NÃO HÁ</v>
      </c>
      <c r="BS23" s="37" t="str">
        <f>IFERROR(VLOOKUP(Tabela24[[#This Row],[Código  CATMAT]],'[1]CMM E VALOR'!C:L,6,0),"NÃO HÁ")</f>
        <v>NÃO HÁ</v>
      </c>
      <c r="BT23" s="37" t="str">
        <f>IFERROR(VLOOKUP(Tabela24[[#This Row],[Código  CATMAT]],'[1]CMM E VALOR'!C:L,7,0),"NÃO HÁ")</f>
        <v>NÃO HÁ</v>
      </c>
      <c r="BU23" s="38" t="str">
        <f>IFERROR(VLOOKUP(Tabela24[[#This Row],[Código  CATMAT]],'[1]CMM E VALOR'!C:L,9,0),"NÃO HÁ")</f>
        <v>NÃO HÁ</v>
      </c>
      <c r="BV23" s="32" t="str">
        <f>IFERROR(VLOOKUP(Tabela24[[#This Row],[Código  CATMAT]],'[1]CMM E VALOR'!C:L,10,0),"NÃO HÁ")</f>
        <v>NÃO HÁ</v>
      </c>
    </row>
    <row r="24" spans="1:74" x14ac:dyDescent="0.25">
      <c r="A24" s="25">
        <v>338411</v>
      </c>
      <c r="C24" s="5" t="s">
        <v>171</v>
      </c>
      <c r="D24" s="5" t="s">
        <v>108</v>
      </c>
      <c r="E24" s="5"/>
      <c r="G24" s="27" t="s">
        <v>172</v>
      </c>
      <c r="H24" s="44" t="s">
        <v>173</v>
      </c>
      <c r="I24" s="27" t="s">
        <v>109</v>
      </c>
      <c r="O24" s="28">
        <v>10</v>
      </c>
      <c r="P24" s="28">
        <v>20</v>
      </c>
      <c r="Q24" s="28">
        <v>89</v>
      </c>
      <c r="R24" s="28">
        <f t="shared" si="12"/>
        <v>39.666666666666664</v>
      </c>
      <c r="S24" s="28">
        <f t="shared" si="13"/>
        <v>43.015501081974314</v>
      </c>
      <c r="T24" s="28">
        <f t="shared" si="0"/>
        <v>108.44243970245626</v>
      </c>
      <c r="U24" s="28">
        <f t="shared" si="17"/>
        <v>20</v>
      </c>
      <c r="V24" s="28">
        <v>180</v>
      </c>
      <c r="W24" s="25">
        <v>6505</v>
      </c>
      <c r="X24" s="50">
        <v>47.9</v>
      </c>
      <c r="Y24" s="30">
        <f t="shared" si="1"/>
        <v>62.27</v>
      </c>
      <c r="Z24" s="30">
        <f t="shared" si="14"/>
        <v>24908</v>
      </c>
      <c r="AA24" s="30">
        <f t="shared" si="2"/>
        <v>8622</v>
      </c>
      <c r="AB24" s="31">
        <f t="shared" si="3"/>
        <v>862200</v>
      </c>
      <c r="AC24" s="32">
        <f t="shared" si="4"/>
        <v>0.22872337055926889</v>
      </c>
      <c r="AD24" s="25">
        <v>6</v>
      </c>
      <c r="AE24" s="28">
        <f t="shared" si="15"/>
        <v>15</v>
      </c>
      <c r="AF24" s="28">
        <f t="shared" si="18"/>
        <v>90</v>
      </c>
      <c r="AG24" s="28">
        <f t="shared" si="16"/>
        <v>360</v>
      </c>
      <c r="AH24" s="30">
        <f t="shared" si="6"/>
        <v>17244</v>
      </c>
      <c r="AL24" s="28">
        <v>400</v>
      </c>
      <c r="AM24" s="28">
        <v>400</v>
      </c>
      <c r="AN24" s="28">
        <v>400</v>
      </c>
      <c r="AO24" s="28">
        <v>4</v>
      </c>
      <c r="AP24" s="28">
        <v>28</v>
      </c>
      <c r="AQ24" s="28">
        <v>2</v>
      </c>
      <c r="AR24" s="28">
        <v>4</v>
      </c>
      <c r="AT24" s="28">
        <f t="shared" si="7"/>
        <v>106.5</v>
      </c>
      <c r="AX24" s="33" t="s">
        <v>91</v>
      </c>
      <c r="AY24" s="34" t="s">
        <v>121</v>
      </c>
      <c r="AZ24" s="35">
        <v>45924</v>
      </c>
      <c r="BA24" s="35">
        <f t="shared" si="10"/>
        <v>46289</v>
      </c>
      <c r="BB24" s="33" t="s">
        <v>92</v>
      </c>
      <c r="BC24" s="33" t="s">
        <v>106</v>
      </c>
      <c r="BD24" s="34"/>
      <c r="BG24" s="32"/>
      <c r="BH24" s="32"/>
      <c r="BI24" s="32"/>
      <c r="BP24" s="25">
        <f>IFERROR(VLOOKUP(Tabela24[[#This Row],[Código  CATMAT]],'[1]GRADE HFL'!A:K,1,0),"NÃO")</f>
        <v>338411</v>
      </c>
      <c r="BQ24" s="36"/>
      <c r="BR24" s="36">
        <f>IFERROR(VLOOKUP(Tabela24[[#This Row],[Código  CATMAT]],'[1]CMM E VALOR'!C:L,5,0),"NÃO HÁ")</f>
        <v>50</v>
      </c>
      <c r="BS24" s="37">
        <f>IFERROR(VLOOKUP(Tabela24[[#This Row],[Código  CATMAT]],'[1]CMM E VALOR'!C:L,6,0),"NÃO HÁ")</f>
        <v>23.916666666666668</v>
      </c>
      <c r="BT24" s="37">
        <f>IFERROR(VLOOKUP(Tabela24[[#This Row],[Código  CATMAT]],'[1]CMM E VALOR'!C:L,7,0),"NÃO HÁ")</f>
        <v>27.333333333333332</v>
      </c>
      <c r="BU24" s="38">
        <f>IFERROR(VLOOKUP(Tabela24[[#This Row],[Código  CATMAT]],'[1]CMM E VALOR'!C:L,9,0),"NÃO HÁ")</f>
        <v>38</v>
      </c>
      <c r="BV24" s="32">
        <f>IFERROR(VLOOKUP(Tabela24[[#This Row],[Código  CATMAT]],'[1]CMM E VALOR'!C:L,10,0),"NÃO HÁ")</f>
        <v>38</v>
      </c>
    </row>
    <row r="25" spans="1:74" ht="51" hidden="1" x14ac:dyDescent="0.25">
      <c r="A25" s="25">
        <v>281657</v>
      </c>
      <c r="B25" s="25">
        <v>1183300</v>
      </c>
      <c r="C25" s="5" t="s">
        <v>174</v>
      </c>
      <c r="D25" s="5" t="s">
        <v>86</v>
      </c>
      <c r="E25" s="5"/>
      <c r="G25" s="5" t="s">
        <v>175</v>
      </c>
      <c r="H25" s="27" t="s">
        <v>176</v>
      </c>
      <c r="I25" s="5" t="s">
        <v>177</v>
      </c>
      <c r="J25" s="28">
        <v>349</v>
      </c>
      <c r="K25" s="28">
        <v>386</v>
      </c>
      <c r="L25" s="28">
        <v>265</v>
      </c>
      <c r="M25" s="28">
        <v>158</v>
      </c>
      <c r="N25" s="28">
        <v>173</v>
      </c>
      <c r="O25" s="28">
        <v>188</v>
      </c>
      <c r="P25" s="28">
        <v>204</v>
      </c>
      <c r="Q25" s="28">
        <v>94</v>
      </c>
      <c r="R25" s="28">
        <f t="shared" si="12"/>
        <v>227.125</v>
      </c>
      <c r="S25" s="28">
        <f t="shared" si="13"/>
        <v>99.30103941334869</v>
      </c>
      <c r="T25" s="28">
        <f t="shared" si="0"/>
        <v>43.720875911215714</v>
      </c>
      <c r="U25" s="28">
        <f t="shared" si="17"/>
        <v>196</v>
      </c>
      <c r="V25" s="28">
        <v>180</v>
      </c>
      <c r="W25" s="25">
        <v>6508</v>
      </c>
      <c r="X25" s="30">
        <v>3.08</v>
      </c>
      <c r="Y25" s="30">
        <f t="shared" si="1"/>
        <v>4.0040000000000004</v>
      </c>
      <c r="Z25" s="30">
        <f t="shared" si="14"/>
        <v>1441.44</v>
      </c>
      <c r="AA25" s="30">
        <f t="shared" si="2"/>
        <v>554.4</v>
      </c>
      <c r="AB25" s="31">
        <f t="shared" si="3"/>
        <v>55440</v>
      </c>
      <c r="AC25" s="32">
        <f t="shared" si="4"/>
        <v>1.4707055977506225E-2</v>
      </c>
      <c r="AD25" s="25">
        <v>6</v>
      </c>
      <c r="AE25" s="28">
        <f>V25/12</f>
        <v>15</v>
      </c>
      <c r="AF25" s="28">
        <f t="shared" si="18"/>
        <v>90</v>
      </c>
      <c r="AG25" s="28">
        <f>((AE25*12)+(AE25*AD25)+AF25)</f>
        <v>360</v>
      </c>
      <c r="AH25" s="30">
        <f t="shared" si="6"/>
        <v>1108.8</v>
      </c>
      <c r="AI25" s="28">
        <v>800</v>
      </c>
      <c r="AJ25" s="28">
        <v>900</v>
      </c>
      <c r="AK25" s="28">
        <v>900</v>
      </c>
      <c r="AL25" s="28">
        <v>800</v>
      </c>
      <c r="AM25" s="28">
        <v>500</v>
      </c>
      <c r="AN25" s="28">
        <v>360</v>
      </c>
      <c r="AO25" s="28">
        <v>4</v>
      </c>
      <c r="AP25" s="28">
        <v>28</v>
      </c>
      <c r="AQ25" s="28">
        <v>2</v>
      </c>
      <c r="AR25" s="28">
        <v>4</v>
      </c>
      <c r="AS25" s="28">
        <v>84</v>
      </c>
      <c r="AT25" s="28">
        <f t="shared" si="7"/>
        <v>106.5</v>
      </c>
      <c r="AU25" s="28">
        <f t="shared" ref="AU25:AU78" si="19">((AE25*AR25)+(AE25*AQ25)+AF25)-AS25</f>
        <v>96</v>
      </c>
      <c r="AV25" s="28">
        <f t="shared" ref="AV25:AV78" si="20">AF25+(AE25*AR25)</f>
        <v>150</v>
      </c>
      <c r="AW25" s="28">
        <v>144</v>
      </c>
      <c r="AX25" s="33" t="s">
        <v>91</v>
      </c>
      <c r="AY25" s="34" t="s">
        <v>149</v>
      </c>
      <c r="AZ25" s="35">
        <v>45817</v>
      </c>
      <c r="BA25" s="35">
        <f t="shared" si="10"/>
        <v>46182</v>
      </c>
      <c r="BB25" s="33" t="s">
        <v>92</v>
      </c>
      <c r="BC25" s="33" t="s">
        <v>150</v>
      </c>
      <c r="BD25" s="34"/>
      <c r="BE25" s="25" t="s">
        <v>83</v>
      </c>
      <c r="BF25" s="25" t="s">
        <v>83</v>
      </c>
      <c r="BG25" s="32" t="s">
        <v>83</v>
      </c>
      <c r="BH25" s="32" t="s">
        <v>83</v>
      </c>
      <c r="BI25" s="32" t="e">
        <f>BI23+AC25</f>
        <v>#VALUE!</v>
      </c>
      <c r="BJ25" s="25" t="s">
        <v>94</v>
      </c>
      <c r="BK25" s="25">
        <v>1</v>
      </c>
      <c r="BP25" s="25" t="str">
        <f>IFERROR(VLOOKUP(Tabela24[[#This Row],[Código  CATMAT]],'[1]GRADE HFL'!A:K,1,0),"NÃO")</f>
        <v>NÃO</v>
      </c>
      <c r="BQ25" s="36" t="s">
        <v>178</v>
      </c>
      <c r="BR25" s="36" t="str">
        <f>IFERROR(VLOOKUP(Tabela24[[#This Row],[Código  CATMAT]],'[1]CMM E VALOR'!C:L,5,0),"NÃO HÁ")</f>
        <v>NÃO HÁ</v>
      </c>
      <c r="BS25" s="37" t="str">
        <f>IFERROR(VLOOKUP(Tabela24[[#This Row],[Código  CATMAT]],'[1]CMM E VALOR'!C:L,6,0),"NÃO HÁ")</f>
        <v>NÃO HÁ</v>
      </c>
      <c r="BT25" s="37" t="str">
        <f>IFERROR(VLOOKUP(Tabela24[[#This Row],[Código  CATMAT]],'[1]CMM E VALOR'!C:L,7,0),"NÃO HÁ")</f>
        <v>NÃO HÁ</v>
      </c>
      <c r="BU25" s="38" t="str">
        <f>IFERROR(VLOOKUP(Tabela24[[#This Row],[Código  CATMAT]],'[1]CMM E VALOR'!C:L,9,0),"NÃO HÁ")</f>
        <v>NÃO HÁ</v>
      </c>
      <c r="BV25" s="32" t="str">
        <f>IFERROR(VLOOKUP(Tabela24[[#This Row],[Código  CATMAT]],'[1]CMM E VALOR'!C:L,10,0),"NÃO HÁ")</f>
        <v>NÃO HÁ</v>
      </c>
    </row>
    <row r="26" spans="1:74" ht="48" hidden="1" customHeight="1" x14ac:dyDescent="0.25">
      <c r="A26" s="25">
        <v>371126</v>
      </c>
      <c r="B26" s="25">
        <v>1181900</v>
      </c>
      <c r="C26" s="5" t="s">
        <v>179</v>
      </c>
      <c r="D26" s="5" t="s">
        <v>146</v>
      </c>
      <c r="E26" s="5"/>
      <c r="G26" s="27" t="s">
        <v>180</v>
      </c>
      <c r="H26" s="44" t="s">
        <v>181</v>
      </c>
      <c r="I26" s="27" t="s">
        <v>182</v>
      </c>
      <c r="J26" s="28">
        <v>12</v>
      </c>
      <c r="K26" s="28">
        <v>0</v>
      </c>
      <c r="L26" s="28">
        <v>1</v>
      </c>
      <c r="M26" s="28">
        <v>0</v>
      </c>
      <c r="N26" s="28">
        <v>0</v>
      </c>
      <c r="R26" s="28">
        <f t="shared" si="12"/>
        <v>2.6</v>
      </c>
      <c r="S26" s="28">
        <f t="shared" si="13"/>
        <v>5.272570530585627</v>
      </c>
      <c r="T26" s="28">
        <f t="shared" si="0"/>
        <v>202.79117425329335</v>
      </c>
      <c r="U26" s="28">
        <f t="shared" si="17"/>
        <v>0</v>
      </c>
      <c r="V26" s="28">
        <v>5</v>
      </c>
      <c r="W26" s="25" t="s">
        <v>90</v>
      </c>
      <c r="X26" s="30">
        <v>10.75</v>
      </c>
      <c r="Y26" s="30">
        <f t="shared" si="1"/>
        <v>13.975</v>
      </c>
      <c r="Z26" s="30">
        <f t="shared" si="14"/>
        <v>0</v>
      </c>
      <c r="AA26" s="30">
        <f t="shared" si="2"/>
        <v>53.75</v>
      </c>
      <c r="AB26" s="31">
        <f t="shared" si="3"/>
        <v>5375</v>
      </c>
      <c r="AC26" s="32">
        <f t="shared" si="4"/>
        <v>1.425873482667676E-3</v>
      </c>
      <c r="AD26" s="25">
        <v>6</v>
      </c>
      <c r="AE26" s="28">
        <f t="shared" si="15"/>
        <v>0.41666666666666669</v>
      </c>
      <c r="AF26" s="28">
        <f>AD26*AE26</f>
        <v>2.5</v>
      </c>
      <c r="AG26" s="28">
        <f>((AE26*12)+(AE26*AD26)+AF26)</f>
        <v>10</v>
      </c>
      <c r="AH26" s="30">
        <f t="shared" si="6"/>
        <v>107.5</v>
      </c>
      <c r="AI26" s="28">
        <v>24</v>
      </c>
      <c r="AJ26" s="28">
        <v>30</v>
      </c>
      <c r="AK26" s="28">
        <v>30</v>
      </c>
      <c r="AL26" s="28">
        <v>15</v>
      </c>
      <c r="AN26" s="28">
        <v>0</v>
      </c>
      <c r="AO26" s="28">
        <v>4</v>
      </c>
      <c r="AP26" s="28">
        <v>28</v>
      </c>
      <c r="AQ26" s="28">
        <v>2</v>
      </c>
      <c r="AR26" s="28">
        <v>4</v>
      </c>
      <c r="AT26" s="28">
        <f t="shared" si="7"/>
        <v>2.9583333333333335</v>
      </c>
      <c r="AU26" s="28">
        <f t="shared" si="19"/>
        <v>5</v>
      </c>
      <c r="AV26" s="28">
        <f t="shared" si="20"/>
        <v>4.166666666666667</v>
      </c>
      <c r="AX26" s="33" t="s">
        <v>91</v>
      </c>
      <c r="AY26" s="34"/>
      <c r="BA26" s="35">
        <f t="shared" si="10"/>
        <v>365</v>
      </c>
      <c r="BB26" s="33" t="s">
        <v>92</v>
      </c>
      <c r="BC26" s="33" t="s">
        <v>93</v>
      </c>
      <c r="BD26" s="34"/>
      <c r="BE26" s="25" t="s">
        <v>83</v>
      </c>
      <c r="BF26" s="25" t="s">
        <v>83</v>
      </c>
      <c r="BG26" s="32" t="s">
        <v>83</v>
      </c>
      <c r="BH26" s="32" t="s">
        <v>83</v>
      </c>
      <c r="BI26" s="32" t="e">
        <f t="shared" ref="BI26:BI39" si="21">BI25+AC26</f>
        <v>#VALUE!</v>
      </c>
      <c r="BJ26" s="25" t="s">
        <v>94</v>
      </c>
      <c r="BK26" s="25">
        <v>101</v>
      </c>
      <c r="BP26" s="25" t="str">
        <f>IFERROR(VLOOKUP(Tabela24[[#This Row],[Código  CATMAT]],'[1]GRADE HFL'!A:K,1,0),"NÃO")</f>
        <v>NÃO</v>
      </c>
      <c r="BQ26" s="36"/>
      <c r="BR26" s="36" t="str">
        <f>IFERROR(VLOOKUP(Tabela24[[#This Row],[Código  CATMAT]],'[1]CMM E VALOR'!C:L,5,0),"NÃO HÁ")</f>
        <v>NÃO HÁ</v>
      </c>
      <c r="BS26" s="37" t="str">
        <f>IFERROR(VLOOKUP(Tabela24[[#This Row],[Código  CATMAT]],'[1]CMM E VALOR'!C:L,6,0),"NÃO HÁ")</f>
        <v>NÃO HÁ</v>
      </c>
      <c r="BT26" s="37" t="str">
        <f>IFERROR(VLOOKUP(Tabela24[[#This Row],[Código  CATMAT]],'[1]CMM E VALOR'!C:L,7,0),"NÃO HÁ")</f>
        <v>NÃO HÁ</v>
      </c>
      <c r="BU26" s="38" t="str">
        <f>IFERROR(VLOOKUP(Tabela24[[#This Row],[Código  CATMAT]],'[1]CMM E VALOR'!C:L,9,0),"NÃO HÁ")</f>
        <v>NÃO HÁ</v>
      </c>
      <c r="BV26" s="32" t="str">
        <f>IFERROR(VLOOKUP(Tabela24[[#This Row],[Código  CATMAT]],'[1]CMM E VALOR'!C:L,10,0),"NÃO HÁ")</f>
        <v>NÃO HÁ</v>
      </c>
    </row>
    <row r="27" spans="1:74" ht="25.5" x14ac:dyDescent="0.2">
      <c r="A27" s="25">
        <v>278281</v>
      </c>
      <c r="B27" s="25">
        <v>24975000</v>
      </c>
      <c r="C27" s="5" t="s">
        <v>183</v>
      </c>
      <c r="D27" s="5" t="s">
        <v>76</v>
      </c>
      <c r="E27" s="5"/>
      <c r="F27" s="26">
        <v>100</v>
      </c>
      <c r="G27" s="27" t="s">
        <v>184</v>
      </c>
      <c r="H27" s="27" t="s">
        <v>185</v>
      </c>
      <c r="I27" s="27" t="s">
        <v>79</v>
      </c>
      <c r="J27" s="28">
        <v>40</v>
      </c>
      <c r="K27" s="28">
        <v>11</v>
      </c>
      <c r="L27" s="28">
        <v>10</v>
      </c>
      <c r="M27" s="28">
        <v>27</v>
      </c>
      <c r="N27" s="28">
        <v>12</v>
      </c>
      <c r="O27" s="28">
        <v>9</v>
      </c>
      <c r="P27" s="28">
        <v>8</v>
      </c>
      <c r="Q27" s="28">
        <v>8</v>
      </c>
      <c r="R27" s="28">
        <f t="shared" si="12"/>
        <v>15.625</v>
      </c>
      <c r="S27" s="28">
        <f t="shared" si="13"/>
        <v>11.648881000827014</v>
      </c>
      <c r="T27" s="28">
        <f t="shared" si="0"/>
        <v>74.552838405292889</v>
      </c>
      <c r="U27" s="28">
        <f t="shared" si="17"/>
        <v>10.5</v>
      </c>
      <c r="V27" s="28">
        <v>20</v>
      </c>
      <c r="W27" s="25">
        <v>6505</v>
      </c>
      <c r="X27" s="51">
        <v>10.7</v>
      </c>
      <c r="Y27" s="30">
        <f t="shared" si="1"/>
        <v>13.91</v>
      </c>
      <c r="Z27" s="30">
        <f t="shared" si="14"/>
        <v>695.5</v>
      </c>
      <c r="AA27" s="30">
        <f t="shared" si="2"/>
        <v>214</v>
      </c>
      <c r="AB27" s="31">
        <f t="shared" si="3"/>
        <v>21400</v>
      </c>
      <c r="AC27" s="32">
        <f t="shared" si="4"/>
        <v>5.676966051923399E-3</v>
      </c>
      <c r="AD27" s="25">
        <v>6</v>
      </c>
      <c r="AE27" s="28">
        <f t="shared" si="15"/>
        <v>1.6666666666666667</v>
      </c>
      <c r="AF27" s="28">
        <f t="shared" si="18"/>
        <v>10</v>
      </c>
      <c r="AG27" s="28">
        <f>((AE27*12)+(AE27*AD27)+AF27)</f>
        <v>40</v>
      </c>
      <c r="AH27" s="30">
        <f t="shared" si="6"/>
        <v>428</v>
      </c>
      <c r="AI27" s="28">
        <v>100</v>
      </c>
      <c r="AJ27" s="28">
        <v>100</v>
      </c>
      <c r="AK27" s="28">
        <v>100</v>
      </c>
      <c r="AL27" s="28">
        <v>100</v>
      </c>
      <c r="AM27" s="28">
        <v>80</v>
      </c>
      <c r="AN27" s="28">
        <v>50</v>
      </c>
      <c r="AO27" s="28">
        <v>4</v>
      </c>
      <c r="AP27" s="28">
        <v>28</v>
      </c>
      <c r="AQ27" s="28">
        <v>2</v>
      </c>
      <c r="AR27" s="28">
        <v>4</v>
      </c>
      <c r="AT27" s="28">
        <f t="shared" si="7"/>
        <v>11.833333333333334</v>
      </c>
      <c r="AU27" s="28">
        <f t="shared" si="19"/>
        <v>20</v>
      </c>
      <c r="AV27" s="28">
        <f t="shared" si="20"/>
        <v>16.666666666666668</v>
      </c>
      <c r="AX27" s="33" t="s">
        <v>91</v>
      </c>
      <c r="AY27" s="34" t="s">
        <v>140</v>
      </c>
      <c r="AZ27" s="35">
        <v>45876</v>
      </c>
      <c r="BA27" s="35">
        <f t="shared" si="10"/>
        <v>46241</v>
      </c>
      <c r="BB27" s="33" t="s">
        <v>92</v>
      </c>
      <c r="BC27" s="33" t="s">
        <v>141</v>
      </c>
      <c r="BD27" s="34"/>
      <c r="BE27" s="25" t="s">
        <v>83</v>
      </c>
      <c r="BF27" s="25" t="s">
        <v>83</v>
      </c>
      <c r="BG27" s="32" t="s">
        <v>83</v>
      </c>
      <c r="BH27" s="32" t="s">
        <v>83</v>
      </c>
      <c r="BI27" s="32" t="e">
        <f t="shared" si="21"/>
        <v>#VALUE!</v>
      </c>
      <c r="BJ27" s="25" t="s">
        <v>94</v>
      </c>
      <c r="BP27" s="25">
        <f>IFERROR(VLOOKUP(Tabela24[[#This Row],[Código  CATMAT]],'[1]GRADE HFL'!A:K,1,0),"NÃO")</f>
        <v>278281</v>
      </c>
      <c r="BQ27" s="36"/>
      <c r="BR27" s="36">
        <f>IFERROR(VLOOKUP(Tabela24[[#This Row],[Código  CATMAT]],'[1]CMM E VALOR'!C:L,5,0),"NÃO HÁ")</f>
        <v>20</v>
      </c>
      <c r="BS27" s="37">
        <f>IFERROR(VLOOKUP(Tabela24[[#This Row],[Código  CATMAT]],'[1]CMM E VALOR'!C:L,6,0),"NÃO HÁ")</f>
        <v>50</v>
      </c>
      <c r="BT27" s="37">
        <f>IFERROR(VLOOKUP(Tabela24[[#This Row],[Código  CATMAT]],'[1]CMM E VALOR'!C:L,7,0),"NÃO HÁ")</f>
        <v>33.333333333333336</v>
      </c>
      <c r="BU27" s="38">
        <f>IFERROR(VLOOKUP(Tabela24[[#This Row],[Código  CATMAT]],'[1]CMM E VALOR'!C:L,9,0),"NÃO HÁ")</f>
        <v>10.8</v>
      </c>
      <c r="BV27" s="32">
        <f>IFERROR(VLOOKUP(Tabela24[[#This Row],[Código  CATMAT]],'[1]CMM E VALOR'!C:L,10,0),"NÃO HÁ")</f>
        <v>10.778947000000001</v>
      </c>
    </row>
    <row r="28" spans="1:74" ht="26.25" customHeight="1" x14ac:dyDescent="0.25">
      <c r="A28" s="25">
        <v>315056</v>
      </c>
      <c r="B28" s="25">
        <v>1255030</v>
      </c>
      <c r="C28" s="5" t="s">
        <v>186</v>
      </c>
      <c r="D28" s="5" t="s">
        <v>76</v>
      </c>
      <c r="E28" s="5"/>
      <c r="F28" s="25">
        <v>200</v>
      </c>
      <c r="G28" s="27" t="s">
        <v>187</v>
      </c>
      <c r="H28" s="27" t="s">
        <v>188</v>
      </c>
      <c r="I28" s="27" t="s">
        <v>79</v>
      </c>
      <c r="J28" s="28">
        <v>54000</v>
      </c>
      <c r="K28" s="28">
        <v>28890</v>
      </c>
      <c r="L28" s="28">
        <v>5240</v>
      </c>
      <c r="M28" s="28">
        <v>61930</v>
      </c>
      <c r="N28" s="28">
        <v>55451</v>
      </c>
      <c r="O28" s="28">
        <v>53820</v>
      </c>
      <c r="P28" s="28">
        <v>48800</v>
      </c>
      <c r="Q28" s="28">
        <v>57310</v>
      </c>
      <c r="R28" s="28">
        <f t="shared" si="12"/>
        <v>45680.125</v>
      </c>
      <c r="S28" s="28">
        <f t="shared" si="13"/>
        <v>19113.592548890436</v>
      </c>
      <c r="T28" s="28">
        <f t="shared" si="0"/>
        <v>41.842250976525207</v>
      </c>
      <c r="U28" s="28">
        <f t="shared" si="17"/>
        <v>53910</v>
      </c>
      <c r="V28" s="28">
        <v>54000</v>
      </c>
      <c r="W28" s="25">
        <v>6550</v>
      </c>
      <c r="X28" s="30">
        <v>0.25650000000000001</v>
      </c>
      <c r="Y28" s="30">
        <f t="shared" si="1"/>
        <v>0.33345000000000002</v>
      </c>
      <c r="Z28" s="30">
        <f t="shared" si="14"/>
        <v>33345</v>
      </c>
      <c r="AA28" s="30">
        <f t="shared" si="2"/>
        <v>13851</v>
      </c>
      <c r="AB28" s="31">
        <f t="shared" si="3"/>
        <v>1385100</v>
      </c>
      <c r="AC28" s="32">
        <f t="shared" si="4"/>
        <v>0.36743764852892991</v>
      </c>
      <c r="AD28" s="25">
        <v>6</v>
      </c>
      <c r="AE28" s="28">
        <f t="shared" si="15"/>
        <v>4500</v>
      </c>
      <c r="AF28" s="28">
        <f>AE28*((1/2)*AD28)</f>
        <v>13500</v>
      </c>
      <c r="AG28" s="28">
        <f t="shared" si="16"/>
        <v>94500</v>
      </c>
      <c r="AH28" s="30">
        <f t="shared" si="6"/>
        <v>24239.25</v>
      </c>
      <c r="AI28" s="28">
        <v>90000</v>
      </c>
      <c r="AJ28" s="28">
        <v>105000</v>
      </c>
      <c r="AK28" s="28">
        <v>105000</v>
      </c>
      <c r="AL28" s="28">
        <v>105000</v>
      </c>
      <c r="AM28" s="28">
        <v>105000</v>
      </c>
      <c r="AN28" s="28">
        <v>100000</v>
      </c>
      <c r="AO28" s="28">
        <v>4</v>
      </c>
      <c r="AP28" s="28">
        <v>28</v>
      </c>
      <c r="AQ28" s="28">
        <v>2</v>
      </c>
      <c r="AR28" s="28">
        <v>4</v>
      </c>
      <c r="AS28" s="28">
        <v>5370</v>
      </c>
      <c r="AT28" s="28">
        <f t="shared" si="7"/>
        <v>18450</v>
      </c>
      <c r="AU28" s="28">
        <f t="shared" si="19"/>
        <v>35130</v>
      </c>
      <c r="AV28" s="28">
        <f t="shared" si="20"/>
        <v>31500</v>
      </c>
      <c r="AW28" s="28">
        <v>20000</v>
      </c>
      <c r="AX28" s="33" t="s">
        <v>91</v>
      </c>
      <c r="AY28" s="34" t="s">
        <v>110</v>
      </c>
      <c r="AZ28" s="35">
        <v>46049</v>
      </c>
      <c r="BA28" s="35">
        <f t="shared" si="10"/>
        <v>46414</v>
      </c>
      <c r="BB28" s="33" t="s">
        <v>92</v>
      </c>
      <c r="BC28" s="33" t="s">
        <v>111</v>
      </c>
      <c r="BD28" s="34"/>
      <c r="BE28" s="25" t="s">
        <v>112</v>
      </c>
      <c r="BF28" s="25" t="s">
        <v>83</v>
      </c>
      <c r="BG28" s="32" t="s">
        <v>112</v>
      </c>
      <c r="BH28" s="32" t="s">
        <v>112</v>
      </c>
      <c r="BI28" s="32" t="e">
        <f t="shared" si="21"/>
        <v>#VALUE!</v>
      </c>
      <c r="BJ28" s="25" t="s">
        <v>84</v>
      </c>
      <c r="BP28" s="25">
        <f>IFERROR(VLOOKUP(Tabela24[[#This Row],[Código  CATMAT]],'[1]GRADE HFL'!A:K,1,0),"NÃO")</f>
        <v>315056</v>
      </c>
      <c r="BQ28" s="36"/>
      <c r="BR28" s="36">
        <f>IFERROR(VLOOKUP(Tabela24[[#This Row],[Código  CATMAT]],'[1]CMM E VALOR'!C:L,5,0),"NÃO HÁ")</f>
        <v>4766</v>
      </c>
      <c r="BS28" s="37">
        <f>IFERROR(VLOOKUP(Tabela24[[#This Row],[Código  CATMAT]],'[1]CMM E VALOR'!C:L,6,0),"NÃO HÁ")</f>
        <v>5372.083333333333</v>
      </c>
      <c r="BT28" s="37">
        <f>IFERROR(VLOOKUP(Tabela24[[#This Row],[Código  CATMAT]],'[1]CMM E VALOR'!C:L,7,0),"NÃO HÁ")</f>
        <v>5228.333333333333</v>
      </c>
      <c r="BU28" s="38">
        <f>IFERROR(VLOOKUP(Tabela24[[#This Row],[Código  CATMAT]],'[1]CMM E VALOR'!C:L,9,0),"NÃO HÁ")</f>
        <v>0.19</v>
      </c>
      <c r="BV28" s="32">
        <f>IFERROR(VLOOKUP(Tabela24[[#This Row],[Código  CATMAT]],'[1]CMM E VALOR'!C:L,10,0),"NÃO HÁ")</f>
        <v>0.19</v>
      </c>
    </row>
    <row r="29" spans="1:74" ht="29.25" customHeight="1" x14ac:dyDescent="0.25">
      <c r="A29" s="25">
        <v>315056</v>
      </c>
      <c r="B29" s="25">
        <v>1255020</v>
      </c>
      <c r="C29" s="5" t="s">
        <v>189</v>
      </c>
      <c r="D29" s="5" t="s">
        <v>76</v>
      </c>
      <c r="E29" s="5"/>
      <c r="F29" s="25" t="s">
        <v>190</v>
      </c>
      <c r="G29" s="27" t="s">
        <v>187</v>
      </c>
      <c r="H29" s="27" t="s">
        <v>191</v>
      </c>
      <c r="I29" s="27" t="s">
        <v>79</v>
      </c>
      <c r="J29" s="28">
        <v>80600</v>
      </c>
      <c r="K29" s="28">
        <v>101281</v>
      </c>
      <c r="L29" s="28">
        <v>110913</v>
      </c>
      <c r="M29" s="28">
        <v>80901</v>
      </c>
      <c r="N29" s="28">
        <v>78493</v>
      </c>
      <c r="O29" s="28">
        <v>81789</v>
      </c>
      <c r="P29" s="28">
        <v>83328</v>
      </c>
      <c r="Q29" s="28">
        <v>73365</v>
      </c>
      <c r="R29" s="28">
        <f t="shared" si="12"/>
        <v>86333.75</v>
      </c>
      <c r="S29" s="28">
        <f t="shared" si="13"/>
        <v>12813.528551049918</v>
      </c>
      <c r="T29" s="28">
        <f t="shared" si="0"/>
        <v>14.841853332039809</v>
      </c>
      <c r="U29" s="28">
        <f t="shared" si="17"/>
        <v>81345</v>
      </c>
      <c r="V29" s="28">
        <v>90000</v>
      </c>
      <c r="W29" s="25">
        <v>6550</v>
      </c>
      <c r="X29" s="30">
        <v>0.13</v>
      </c>
      <c r="Y29" s="30">
        <f t="shared" si="1"/>
        <v>0.16900000000000001</v>
      </c>
      <c r="Z29" s="30">
        <f t="shared" si="14"/>
        <v>25350</v>
      </c>
      <c r="AA29" s="30">
        <f t="shared" si="2"/>
        <v>11700</v>
      </c>
      <c r="AB29" s="31">
        <f t="shared" si="3"/>
        <v>1170000</v>
      </c>
      <c r="AC29" s="32">
        <f t="shared" si="4"/>
        <v>0.31037618134347555</v>
      </c>
      <c r="AD29" s="25">
        <v>6</v>
      </c>
      <c r="AE29" s="28">
        <f t="shared" si="15"/>
        <v>7500</v>
      </c>
      <c r="AF29" s="28">
        <f>AE29*1/3</f>
        <v>2500</v>
      </c>
      <c r="AG29" s="28">
        <f t="shared" si="16"/>
        <v>137500</v>
      </c>
      <c r="AH29" s="30">
        <f t="shared" si="6"/>
        <v>17875</v>
      </c>
      <c r="AI29" s="28">
        <v>170000</v>
      </c>
      <c r="AJ29" s="28">
        <v>190000</v>
      </c>
      <c r="AK29" s="28">
        <v>190000</v>
      </c>
      <c r="AL29" s="28">
        <v>190000</v>
      </c>
      <c r="AM29" s="28">
        <v>180000</v>
      </c>
      <c r="AN29" s="28">
        <v>150000</v>
      </c>
      <c r="AO29" s="28">
        <v>4</v>
      </c>
      <c r="AP29" s="28">
        <v>28</v>
      </c>
      <c r="AQ29" s="28">
        <v>2</v>
      </c>
      <c r="AR29" s="28">
        <v>4</v>
      </c>
      <c r="AT29" s="28">
        <f t="shared" si="7"/>
        <v>10750</v>
      </c>
      <c r="AU29" s="28">
        <f t="shared" si="19"/>
        <v>47500</v>
      </c>
      <c r="AV29" s="28">
        <f t="shared" si="20"/>
        <v>32500</v>
      </c>
      <c r="AX29" s="33" t="s">
        <v>91</v>
      </c>
      <c r="AY29" s="34" t="s">
        <v>110</v>
      </c>
      <c r="AZ29" s="35">
        <v>46049</v>
      </c>
      <c r="BA29" s="35">
        <f t="shared" si="10"/>
        <v>46414</v>
      </c>
      <c r="BB29" s="33" t="s">
        <v>92</v>
      </c>
      <c r="BC29" s="33" t="s">
        <v>111</v>
      </c>
      <c r="BD29" s="34"/>
      <c r="BE29" s="25" t="s">
        <v>112</v>
      </c>
      <c r="BF29" s="25" t="s">
        <v>83</v>
      </c>
      <c r="BG29" s="32" t="s">
        <v>192</v>
      </c>
      <c r="BH29" s="32" t="s">
        <v>192</v>
      </c>
      <c r="BI29" s="32" t="e">
        <f t="shared" si="21"/>
        <v>#VALUE!</v>
      </c>
      <c r="BJ29" s="25" t="s">
        <v>84</v>
      </c>
      <c r="BK29" s="25">
        <v>27584</v>
      </c>
      <c r="BP29" s="25">
        <f>IFERROR(VLOOKUP(Tabela24[[#This Row],[Código  CATMAT]],'[1]GRADE HFL'!A:K,1,0),"NÃO")</f>
        <v>315056</v>
      </c>
      <c r="BQ29" s="36"/>
      <c r="BR29" s="36">
        <f>IFERROR(VLOOKUP(Tabela24[[#This Row],[Código  CATMAT]],'[1]CMM E VALOR'!C:L,5,0),"NÃO HÁ")</f>
        <v>4766</v>
      </c>
      <c r="BS29" s="37">
        <f>IFERROR(VLOOKUP(Tabela24[[#This Row],[Código  CATMAT]],'[1]CMM E VALOR'!C:L,6,0),"NÃO HÁ")</f>
        <v>5372.083333333333</v>
      </c>
      <c r="BT29" s="37">
        <f>IFERROR(VLOOKUP(Tabela24[[#This Row],[Código  CATMAT]],'[1]CMM E VALOR'!C:L,7,0),"NÃO HÁ")</f>
        <v>5228.333333333333</v>
      </c>
      <c r="BU29" s="38">
        <f>IFERROR(VLOOKUP(Tabela24[[#This Row],[Código  CATMAT]],'[1]CMM E VALOR'!C:L,9,0),"NÃO HÁ")</f>
        <v>0.19</v>
      </c>
      <c r="BV29" s="32">
        <f>IFERROR(VLOOKUP(Tabela24[[#This Row],[Código  CATMAT]],'[1]CMM E VALOR'!C:L,10,0),"NÃO HÁ")</f>
        <v>0.19</v>
      </c>
    </row>
    <row r="30" spans="1:74" ht="25.5" x14ac:dyDescent="0.25">
      <c r="A30" s="25">
        <v>352317</v>
      </c>
      <c r="B30" s="25">
        <v>1255000</v>
      </c>
      <c r="C30" s="5" t="s">
        <v>193</v>
      </c>
      <c r="D30" s="5" t="s">
        <v>86</v>
      </c>
      <c r="E30" s="5"/>
      <c r="F30" s="25" t="s">
        <v>194</v>
      </c>
      <c r="G30" s="27" t="s">
        <v>187</v>
      </c>
      <c r="H30" s="27" t="s">
        <v>195</v>
      </c>
      <c r="I30" s="27" t="s">
        <v>79</v>
      </c>
      <c r="J30" s="28">
        <v>9205</v>
      </c>
      <c r="K30" s="28">
        <v>9991</v>
      </c>
      <c r="L30" s="28">
        <v>8024</v>
      </c>
      <c r="N30" s="28">
        <v>8300</v>
      </c>
      <c r="O30" s="28">
        <v>9210</v>
      </c>
      <c r="P30" s="28">
        <v>8988</v>
      </c>
      <c r="Q30" s="28">
        <v>8188</v>
      </c>
      <c r="R30" s="28">
        <f t="shared" si="12"/>
        <v>8843.7142857142862</v>
      </c>
      <c r="S30" s="28">
        <f t="shared" si="13"/>
        <v>707.02350604151638</v>
      </c>
      <c r="T30" s="28">
        <f t="shared" si="0"/>
        <v>7.9946443677359449</v>
      </c>
      <c r="U30" s="28">
        <f t="shared" si="17"/>
        <v>8988</v>
      </c>
      <c r="V30" s="28">
        <v>9000</v>
      </c>
      <c r="W30" s="25">
        <v>6550</v>
      </c>
      <c r="X30" s="30">
        <v>3.83</v>
      </c>
      <c r="Y30" s="30">
        <f t="shared" si="1"/>
        <v>4.9790000000000001</v>
      </c>
      <c r="Z30" s="30">
        <f t="shared" si="14"/>
        <v>79664</v>
      </c>
      <c r="AA30" s="30">
        <f t="shared" si="2"/>
        <v>34470</v>
      </c>
      <c r="AB30" s="31">
        <f t="shared" si="3"/>
        <v>3447000</v>
      </c>
      <c r="AC30" s="32">
        <f t="shared" si="4"/>
        <v>0.91441598041962413</v>
      </c>
      <c r="AD30" s="25">
        <v>6</v>
      </c>
      <c r="AE30" s="28">
        <f>V30/12</f>
        <v>750</v>
      </c>
      <c r="AF30" s="28">
        <f>AE30*((1/2)*AD30)</f>
        <v>2250</v>
      </c>
      <c r="AG30" s="28">
        <f>((AE30*12)+(AE30*AD30)+AF30)</f>
        <v>15750</v>
      </c>
      <c r="AH30" s="30">
        <f t="shared" si="6"/>
        <v>60322.5</v>
      </c>
      <c r="AI30" s="28">
        <v>17500</v>
      </c>
      <c r="AJ30" s="28">
        <v>19000</v>
      </c>
      <c r="AK30" s="28">
        <v>19000</v>
      </c>
      <c r="AL30" s="28">
        <v>18000</v>
      </c>
      <c r="AM30" s="28">
        <v>18000</v>
      </c>
      <c r="AN30" s="28">
        <v>16000</v>
      </c>
      <c r="AO30" s="28">
        <v>4</v>
      </c>
      <c r="AP30" s="28">
        <v>28</v>
      </c>
      <c r="AQ30" s="28">
        <v>2</v>
      </c>
      <c r="AR30" s="28">
        <v>4</v>
      </c>
      <c r="AT30" s="28">
        <f t="shared" si="7"/>
        <v>3075</v>
      </c>
      <c r="AU30" s="28">
        <f t="shared" si="19"/>
        <v>6750</v>
      </c>
      <c r="AV30" s="28">
        <f t="shared" si="20"/>
        <v>5250</v>
      </c>
      <c r="AX30" s="33" t="s">
        <v>91</v>
      </c>
      <c r="AY30" s="34" t="s">
        <v>196</v>
      </c>
      <c r="AZ30" s="35">
        <v>45895</v>
      </c>
      <c r="BA30" s="35">
        <f t="shared" si="10"/>
        <v>46260</v>
      </c>
      <c r="BB30" s="33" t="s">
        <v>92</v>
      </c>
      <c r="BC30" s="33" t="s">
        <v>127</v>
      </c>
      <c r="BD30" s="34"/>
      <c r="BE30" s="25" t="s">
        <v>112</v>
      </c>
      <c r="BF30" s="25" t="s">
        <v>83</v>
      </c>
      <c r="BG30" s="32" t="s">
        <v>192</v>
      </c>
      <c r="BH30" s="32" t="s">
        <v>112</v>
      </c>
      <c r="BI30" s="32" t="e">
        <f t="shared" si="21"/>
        <v>#VALUE!</v>
      </c>
      <c r="BJ30" s="25" t="s">
        <v>84</v>
      </c>
      <c r="BK30" s="25">
        <v>2407</v>
      </c>
      <c r="BP30" s="25">
        <f>IFERROR(VLOOKUP(Tabela24[[#This Row],[Código  CATMAT]],'[1]GRADE HFL'!A:K,1,0),"NÃO")</f>
        <v>352317</v>
      </c>
      <c r="BQ30" s="36"/>
      <c r="BR30" s="36">
        <f>IFERROR(VLOOKUP(Tabela24[[#This Row],[Código  CATMAT]],'[1]CMM E VALOR'!C:L,5,0),"NÃO HÁ")</f>
        <v>74</v>
      </c>
      <c r="BS30" s="37">
        <f>IFERROR(VLOOKUP(Tabela24[[#This Row],[Código  CATMAT]],'[1]CMM E VALOR'!C:L,6,0),"NÃO HÁ")</f>
        <v>91.416666666666671</v>
      </c>
      <c r="BT30" s="37">
        <f>IFERROR(VLOOKUP(Tabela24[[#This Row],[Código  CATMAT]],'[1]CMM E VALOR'!C:L,7,0),"NÃO HÁ")</f>
        <v>93.666666666666671</v>
      </c>
      <c r="BU30" s="38">
        <f>IFERROR(VLOOKUP(Tabela24[[#This Row],[Código  CATMAT]],'[1]CMM E VALOR'!C:L,9,0),"NÃO HÁ")</f>
        <v>7</v>
      </c>
      <c r="BV30" s="32">
        <f>IFERROR(VLOOKUP(Tabela24[[#This Row],[Código  CATMAT]],'[1]CMM E VALOR'!C:L,10,0),"NÃO HÁ")</f>
        <v>7.0121589999999996</v>
      </c>
    </row>
    <row r="31" spans="1:74" ht="25.5" x14ac:dyDescent="0.25">
      <c r="A31" s="25">
        <v>352317</v>
      </c>
      <c r="B31" s="25">
        <v>1255010</v>
      </c>
      <c r="C31" s="5" t="s">
        <v>197</v>
      </c>
      <c r="D31" s="5" t="s">
        <v>86</v>
      </c>
      <c r="E31" s="5"/>
      <c r="F31" s="25" t="s">
        <v>198</v>
      </c>
      <c r="G31" s="27" t="s">
        <v>187</v>
      </c>
      <c r="H31" s="27" t="s">
        <v>199</v>
      </c>
      <c r="I31" s="27" t="s">
        <v>79</v>
      </c>
      <c r="J31" s="28">
        <v>4786</v>
      </c>
      <c r="K31" s="28">
        <v>7292</v>
      </c>
      <c r="L31" s="28">
        <v>9683</v>
      </c>
      <c r="M31" s="28">
        <v>9000</v>
      </c>
      <c r="N31" s="28">
        <v>7670</v>
      </c>
      <c r="O31" s="28">
        <v>6663</v>
      </c>
      <c r="P31" s="28">
        <v>6975</v>
      </c>
      <c r="Q31" s="28">
        <v>6051</v>
      </c>
      <c r="R31" s="28">
        <f t="shared" si="12"/>
        <v>7265</v>
      </c>
      <c r="S31" s="28">
        <f t="shared" si="13"/>
        <v>1562.3902932914773</v>
      </c>
      <c r="T31" s="28">
        <f t="shared" si="0"/>
        <v>21.505716356386472</v>
      </c>
      <c r="U31" s="28">
        <f t="shared" si="17"/>
        <v>7133.5</v>
      </c>
      <c r="V31" s="28">
        <v>7300</v>
      </c>
      <c r="W31" s="25">
        <v>6550</v>
      </c>
      <c r="X31" s="30">
        <v>4.09</v>
      </c>
      <c r="Y31" s="30">
        <f t="shared" si="1"/>
        <v>5.3170000000000002</v>
      </c>
      <c r="Z31" s="30">
        <f t="shared" si="14"/>
        <v>69121</v>
      </c>
      <c r="AA31" s="30">
        <f t="shared" si="2"/>
        <v>29857</v>
      </c>
      <c r="AB31" s="31">
        <f t="shared" si="3"/>
        <v>2985700</v>
      </c>
      <c r="AC31" s="32">
        <f t="shared" si="4"/>
        <v>0.79204287575830334</v>
      </c>
      <c r="AD31" s="25">
        <v>6</v>
      </c>
      <c r="AE31" s="28">
        <f t="shared" si="15"/>
        <v>608.33333333333337</v>
      </c>
      <c r="AF31" s="28">
        <f>AE31*((1/2)*AD31)</f>
        <v>1825</v>
      </c>
      <c r="AG31" s="28">
        <f t="shared" si="16"/>
        <v>12775</v>
      </c>
      <c r="AH31" s="30">
        <f t="shared" si="6"/>
        <v>52249.75</v>
      </c>
      <c r="AI31" s="28">
        <v>16000</v>
      </c>
      <c r="AJ31" s="28">
        <v>18000</v>
      </c>
      <c r="AK31" s="28">
        <v>18000</v>
      </c>
      <c r="AL31" s="28">
        <v>18000</v>
      </c>
      <c r="AM31" s="28">
        <v>15000</v>
      </c>
      <c r="AN31" s="28">
        <v>13000</v>
      </c>
      <c r="AO31" s="28">
        <v>4</v>
      </c>
      <c r="AP31" s="28">
        <v>28</v>
      </c>
      <c r="AQ31" s="28">
        <v>2</v>
      </c>
      <c r="AR31" s="28">
        <v>4</v>
      </c>
      <c r="AT31" s="28">
        <f t="shared" si="7"/>
        <v>2494.166666666667</v>
      </c>
      <c r="AU31" s="28">
        <f t="shared" si="19"/>
        <v>5475</v>
      </c>
      <c r="AV31" s="28">
        <f t="shared" si="20"/>
        <v>4258.3333333333339</v>
      </c>
      <c r="AX31" s="33" t="s">
        <v>91</v>
      </c>
      <c r="AY31" s="34" t="s">
        <v>200</v>
      </c>
      <c r="AZ31" s="35">
        <v>45758</v>
      </c>
      <c r="BA31" s="35">
        <f t="shared" si="10"/>
        <v>46123</v>
      </c>
      <c r="BB31" s="33" t="s">
        <v>92</v>
      </c>
      <c r="BC31" s="33" t="s">
        <v>201</v>
      </c>
      <c r="BD31" s="34"/>
      <c r="BE31" s="25" t="s">
        <v>112</v>
      </c>
      <c r="BF31" s="25" t="s">
        <v>112</v>
      </c>
      <c r="BG31" s="32" t="s">
        <v>192</v>
      </c>
      <c r="BH31" s="32" t="s">
        <v>112</v>
      </c>
      <c r="BI31" s="32" t="e">
        <f t="shared" si="21"/>
        <v>#VALUE!</v>
      </c>
      <c r="BJ31" s="25" t="s">
        <v>84</v>
      </c>
      <c r="BK31" s="25">
        <v>2462</v>
      </c>
      <c r="BP31" s="25">
        <f>IFERROR(VLOOKUP(Tabela24[[#This Row],[Código  CATMAT]],'[1]GRADE HFL'!A:K,1,0),"NÃO")</f>
        <v>352317</v>
      </c>
      <c r="BQ31" s="36"/>
      <c r="BR31" s="36">
        <f>IFERROR(VLOOKUP(Tabela24[[#This Row],[Código  CATMAT]],'[1]CMM E VALOR'!C:L,5,0),"NÃO HÁ")</f>
        <v>74</v>
      </c>
      <c r="BS31" s="37">
        <f>IFERROR(VLOOKUP(Tabela24[[#This Row],[Código  CATMAT]],'[1]CMM E VALOR'!C:L,6,0),"NÃO HÁ")</f>
        <v>91.416666666666671</v>
      </c>
      <c r="BT31" s="37">
        <f>IFERROR(VLOOKUP(Tabela24[[#This Row],[Código  CATMAT]],'[1]CMM E VALOR'!C:L,7,0),"NÃO HÁ")</f>
        <v>93.666666666666671</v>
      </c>
      <c r="BU31" s="38">
        <f>IFERROR(VLOOKUP(Tabela24[[#This Row],[Código  CATMAT]],'[1]CMM E VALOR'!C:L,9,0),"NÃO HÁ")</f>
        <v>7</v>
      </c>
      <c r="BV31" s="32">
        <f>IFERROR(VLOOKUP(Tabela24[[#This Row],[Código  CATMAT]],'[1]CMM E VALOR'!C:L,10,0),"NÃO HÁ")</f>
        <v>7.0121589999999996</v>
      </c>
    </row>
    <row r="32" spans="1:74" ht="25.5" x14ac:dyDescent="0.25">
      <c r="A32" s="25">
        <v>267507</v>
      </c>
      <c r="B32" s="25">
        <v>1335900</v>
      </c>
      <c r="C32" s="5" t="s">
        <v>202</v>
      </c>
      <c r="D32" s="5" t="s">
        <v>86</v>
      </c>
      <c r="E32" s="5"/>
      <c r="F32" s="25">
        <v>50</v>
      </c>
      <c r="G32" s="27" t="s">
        <v>203</v>
      </c>
      <c r="H32" s="27" t="s">
        <v>204</v>
      </c>
      <c r="I32" s="27" t="s">
        <v>144</v>
      </c>
      <c r="J32" s="28">
        <v>2600</v>
      </c>
      <c r="K32" s="28">
        <v>1567</v>
      </c>
      <c r="L32" s="28">
        <v>2358</v>
      </c>
      <c r="N32" s="28">
        <v>1675</v>
      </c>
      <c r="O32" s="28">
        <v>1782</v>
      </c>
      <c r="P32" s="28">
        <v>1770</v>
      </c>
      <c r="Q32" s="28">
        <v>1865</v>
      </c>
      <c r="R32" s="28">
        <f t="shared" si="12"/>
        <v>1945.2857142857142</v>
      </c>
      <c r="S32" s="28">
        <f t="shared" si="13"/>
        <v>382.74696353496807</v>
      </c>
      <c r="T32" s="28">
        <f t="shared" si="0"/>
        <v>19.675616837370765</v>
      </c>
      <c r="U32" s="28">
        <f t="shared" si="17"/>
        <v>1782</v>
      </c>
      <c r="V32" s="28">
        <v>1800</v>
      </c>
      <c r="W32" s="25">
        <v>6505</v>
      </c>
      <c r="X32" s="41">
        <v>1.29</v>
      </c>
      <c r="Y32" s="30">
        <f t="shared" si="1"/>
        <v>1.677</v>
      </c>
      <c r="Z32" s="30">
        <f t="shared" si="14"/>
        <v>6708</v>
      </c>
      <c r="AA32" s="30">
        <f t="shared" si="2"/>
        <v>2322</v>
      </c>
      <c r="AB32" s="31">
        <f t="shared" si="3"/>
        <v>232200</v>
      </c>
      <c r="AC32" s="32">
        <f t="shared" si="4"/>
        <v>6.1597734451243606E-2</v>
      </c>
      <c r="AD32" s="25">
        <v>6</v>
      </c>
      <c r="AE32" s="28">
        <f t="shared" si="15"/>
        <v>150</v>
      </c>
      <c r="AF32" s="28">
        <f>AD32*AE32</f>
        <v>900</v>
      </c>
      <c r="AG32" s="28">
        <f t="shared" si="16"/>
        <v>3600</v>
      </c>
      <c r="AH32" s="30">
        <f t="shared" si="6"/>
        <v>4644</v>
      </c>
      <c r="AI32" s="28">
        <v>5200</v>
      </c>
      <c r="AJ32" s="28">
        <v>5200</v>
      </c>
      <c r="AK32" s="28">
        <v>5200</v>
      </c>
      <c r="AL32" s="28">
        <v>5200</v>
      </c>
      <c r="AM32" s="28">
        <v>5200</v>
      </c>
      <c r="AN32" s="28">
        <v>4000</v>
      </c>
      <c r="AO32" s="28">
        <v>4</v>
      </c>
      <c r="AP32" s="28">
        <v>28</v>
      </c>
      <c r="AQ32" s="28">
        <v>2</v>
      </c>
      <c r="AR32" s="28">
        <v>4</v>
      </c>
      <c r="AT32" s="28">
        <f t="shared" si="7"/>
        <v>1065</v>
      </c>
      <c r="AU32" s="28">
        <f t="shared" si="19"/>
        <v>1800</v>
      </c>
      <c r="AV32" s="28">
        <f t="shared" si="20"/>
        <v>1500</v>
      </c>
      <c r="AW32" s="28">
        <v>600</v>
      </c>
      <c r="AX32" s="33" t="s">
        <v>91</v>
      </c>
      <c r="AY32" s="34" t="s">
        <v>196</v>
      </c>
      <c r="AZ32" s="35">
        <v>45895</v>
      </c>
      <c r="BA32" s="35">
        <f t="shared" si="10"/>
        <v>46260</v>
      </c>
      <c r="BB32" s="33" t="s">
        <v>92</v>
      </c>
      <c r="BC32" s="33" t="s">
        <v>127</v>
      </c>
      <c r="BD32" s="34"/>
      <c r="BE32" s="25" t="s">
        <v>112</v>
      </c>
      <c r="BF32" s="25" t="s">
        <v>83</v>
      </c>
      <c r="BG32" s="32" t="s">
        <v>83</v>
      </c>
      <c r="BH32" s="32" t="s">
        <v>83</v>
      </c>
      <c r="BI32" s="32" t="e">
        <f t="shared" si="21"/>
        <v>#VALUE!</v>
      </c>
      <c r="BJ32" s="25" t="s">
        <v>94</v>
      </c>
      <c r="BK32" s="25">
        <v>549</v>
      </c>
      <c r="BP32" s="25">
        <f>IFERROR(VLOOKUP(Tabela24[[#This Row],[Código  CATMAT]],'[1]GRADE HFL'!A:K,1,0),"NÃO")</f>
        <v>267507</v>
      </c>
      <c r="BQ32" s="36"/>
      <c r="BR32" s="36">
        <f>IFERROR(VLOOKUP(Tabela24[[#This Row],[Código  CATMAT]],'[1]CMM E VALOR'!C:L,5,0),"NÃO HÁ")</f>
        <v>80</v>
      </c>
      <c r="BS32" s="37">
        <f>IFERROR(VLOOKUP(Tabela24[[#This Row],[Código  CATMAT]],'[1]CMM E VALOR'!C:L,6,0),"NÃO HÁ")</f>
        <v>54.090909090909093</v>
      </c>
      <c r="BT32" s="37">
        <f>IFERROR(VLOOKUP(Tabela24[[#This Row],[Código  CATMAT]],'[1]CMM E VALOR'!C:L,7,0),"NÃO HÁ")</f>
        <v>33.333333333333336</v>
      </c>
      <c r="BU32" s="38">
        <f>IFERROR(VLOOKUP(Tabela24[[#This Row],[Código  CATMAT]],'[1]CMM E VALOR'!C:L,9,0),"NÃO HÁ")</f>
        <v>1.22</v>
      </c>
      <c r="BV32" s="32">
        <f>IFERROR(VLOOKUP(Tabela24[[#This Row],[Código  CATMAT]],'[1]CMM E VALOR'!C:L,10,0),"NÃO HÁ")</f>
        <v>1.22</v>
      </c>
    </row>
    <row r="33" spans="1:74" x14ac:dyDescent="0.25">
      <c r="A33" s="25">
        <v>267506</v>
      </c>
      <c r="B33" s="25">
        <v>1331000</v>
      </c>
      <c r="C33" s="5" t="s">
        <v>205</v>
      </c>
      <c r="D33" s="5" t="s">
        <v>96</v>
      </c>
      <c r="E33" s="5"/>
      <c r="F33" s="25" t="s">
        <v>206</v>
      </c>
      <c r="G33" s="27" t="s">
        <v>203</v>
      </c>
      <c r="H33" s="27" t="s">
        <v>207</v>
      </c>
      <c r="I33" s="27" t="s">
        <v>208</v>
      </c>
      <c r="J33" s="28">
        <v>2570</v>
      </c>
      <c r="K33" s="28">
        <v>2631</v>
      </c>
      <c r="L33" s="28">
        <v>1558</v>
      </c>
      <c r="M33" s="28">
        <v>777</v>
      </c>
      <c r="N33" s="28">
        <v>851</v>
      </c>
      <c r="O33" s="28">
        <v>769</v>
      </c>
      <c r="P33" s="28">
        <v>658</v>
      </c>
      <c r="Q33" s="28">
        <v>178</v>
      </c>
      <c r="R33" s="28">
        <f t="shared" si="12"/>
        <v>1249</v>
      </c>
      <c r="S33" s="28">
        <f t="shared" si="13"/>
        <v>914.82675955614684</v>
      </c>
      <c r="T33" s="28">
        <f t="shared" si="0"/>
        <v>73.244736553734739</v>
      </c>
      <c r="U33" s="28">
        <f t="shared" si="17"/>
        <v>814</v>
      </c>
      <c r="V33" s="28">
        <v>1200</v>
      </c>
      <c r="W33" s="25">
        <v>6505</v>
      </c>
      <c r="X33" s="52">
        <v>0.52</v>
      </c>
      <c r="Y33" s="30">
        <f t="shared" si="1"/>
        <v>0.67600000000000005</v>
      </c>
      <c r="Z33" s="30">
        <f t="shared" si="14"/>
        <v>1690</v>
      </c>
      <c r="AA33" s="30">
        <f t="shared" si="2"/>
        <v>624</v>
      </c>
      <c r="AB33" s="31">
        <f t="shared" si="3"/>
        <v>62400</v>
      </c>
      <c r="AC33" s="32">
        <f t="shared" si="4"/>
        <v>1.6553396338318697E-2</v>
      </c>
      <c r="AD33" s="25">
        <v>6</v>
      </c>
      <c r="AE33" s="28">
        <f t="shared" si="15"/>
        <v>100</v>
      </c>
      <c r="AF33" s="28">
        <f>AD33*AE33</f>
        <v>600</v>
      </c>
      <c r="AG33" s="28">
        <f t="shared" si="16"/>
        <v>2400</v>
      </c>
      <c r="AH33" s="30">
        <f t="shared" si="6"/>
        <v>1248</v>
      </c>
      <c r="AI33" s="28">
        <v>5000</v>
      </c>
      <c r="AJ33" s="28">
        <v>5500</v>
      </c>
      <c r="AK33" s="28">
        <v>5500</v>
      </c>
      <c r="AL33" s="28">
        <v>5000</v>
      </c>
      <c r="AM33" s="28">
        <v>3000</v>
      </c>
      <c r="AN33" s="28">
        <v>2500</v>
      </c>
      <c r="AO33" s="28">
        <v>4</v>
      </c>
      <c r="AP33" s="28">
        <v>28</v>
      </c>
      <c r="AQ33" s="28">
        <v>2</v>
      </c>
      <c r="AR33" s="28">
        <v>4</v>
      </c>
      <c r="AT33" s="28">
        <f t="shared" si="7"/>
        <v>710</v>
      </c>
      <c r="AU33" s="28">
        <f t="shared" si="19"/>
        <v>1200</v>
      </c>
      <c r="AV33" s="28">
        <f t="shared" si="20"/>
        <v>1000</v>
      </c>
      <c r="AX33" s="33" t="s">
        <v>91</v>
      </c>
      <c r="AY33" s="34" t="s">
        <v>121</v>
      </c>
      <c r="AZ33" s="35">
        <v>45924</v>
      </c>
      <c r="BA33" s="35">
        <f t="shared" si="10"/>
        <v>46289</v>
      </c>
      <c r="BB33" s="33" t="s">
        <v>92</v>
      </c>
      <c r="BC33" s="33" t="s">
        <v>106</v>
      </c>
      <c r="BD33" s="34"/>
      <c r="BE33" s="25" t="s">
        <v>83</v>
      </c>
      <c r="BF33" s="25" t="s">
        <v>83</v>
      </c>
      <c r="BG33" s="32" t="s">
        <v>83</v>
      </c>
      <c r="BH33" s="32" t="s">
        <v>83</v>
      </c>
      <c r="BI33" s="32" t="e">
        <f t="shared" si="21"/>
        <v>#VALUE!</v>
      </c>
      <c r="BJ33" s="25" t="s">
        <v>94</v>
      </c>
      <c r="BK33" s="25">
        <v>422</v>
      </c>
      <c r="BP33" s="25">
        <f>IFERROR(VLOOKUP(Tabela24[[#This Row],[Código  CATMAT]],'[1]GRADE HFL'!A:K,1,0),"NÃO")</f>
        <v>267506</v>
      </c>
      <c r="BQ33" s="36"/>
      <c r="BR33" s="36">
        <f>IFERROR(VLOOKUP(Tabela24[[#This Row],[Código  CATMAT]],'[1]CMM E VALOR'!C:L,5,0),"NÃO HÁ")</f>
        <v>190</v>
      </c>
      <c r="BS33" s="37">
        <f>IFERROR(VLOOKUP(Tabela24[[#This Row],[Código  CATMAT]],'[1]CMM E VALOR'!C:L,6,0),"NÃO HÁ")</f>
        <v>118.57142857142857</v>
      </c>
      <c r="BT33" s="37">
        <f>IFERROR(VLOOKUP(Tabela24[[#This Row],[Código  CATMAT]],'[1]CMM E VALOR'!C:L,7,0),"NÃO HÁ")</f>
        <v>66.666666666666671</v>
      </c>
      <c r="BU33" s="38">
        <f>IFERROR(VLOOKUP(Tabela24[[#This Row],[Código  CATMAT]],'[1]CMM E VALOR'!C:L,9,0),"NÃO HÁ")</f>
        <v>0.52</v>
      </c>
      <c r="BV33" s="32">
        <f>IFERROR(VLOOKUP(Tabela24[[#This Row],[Código  CATMAT]],'[1]CMM E VALOR'!C:L,10,0),"NÃO HÁ")</f>
        <v>0.52</v>
      </c>
    </row>
    <row r="34" spans="1:74" ht="25.5" x14ac:dyDescent="0.25">
      <c r="A34" s="25">
        <v>268376</v>
      </c>
      <c r="B34" s="25">
        <v>1355000</v>
      </c>
      <c r="C34" s="5" t="s">
        <v>209</v>
      </c>
      <c r="D34" s="5" t="s">
        <v>108</v>
      </c>
      <c r="E34" s="5"/>
      <c r="F34" s="25">
        <v>100</v>
      </c>
      <c r="G34" s="27" t="s">
        <v>210</v>
      </c>
      <c r="H34" s="44">
        <v>0.2</v>
      </c>
      <c r="I34" s="27" t="s">
        <v>79</v>
      </c>
      <c r="J34" s="28">
        <v>340</v>
      </c>
      <c r="K34" s="28">
        <v>59</v>
      </c>
      <c r="L34" s="28">
        <v>152</v>
      </c>
      <c r="M34" s="28">
        <v>102</v>
      </c>
      <c r="N34" s="28">
        <v>76</v>
      </c>
      <c r="O34" s="28">
        <v>135</v>
      </c>
      <c r="P34" s="28">
        <v>98</v>
      </c>
      <c r="Q34" s="28">
        <v>110</v>
      </c>
      <c r="R34" s="28">
        <f t="shared" si="12"/>
        <v>134</v>
      </c>
      <c r="S34" s="28">
        <f t="shared" si="13"/>
        <v>88.354804218963835</v>
      </c>
      <c r="T34" s="28">
        <f t="shared" si="0"/>
        <v>65.936421058928246</v>
      </c>
      <c r="U34" s="28">
        <f t="shared" si="17"/>
        <v>106</v>
      </c>
      <c r="V34" s="28">
        <v>150</v>
      </c>
      <c r="W34" s="25">
        <v>6505</v>
      </c>
      <c r="X34" s="30">
        <v>149</v>
      </c>
      <c r="Y34" s="30">
        <f t="shared" si="1"/>
        <v>193.70000000000002</v>
      </c>
      <c r="Z34" s="30">
        <f t="shared" si="14"/>
        <v>58110.000000000007</v>
      </c>
      <c r="AA34" s="30">
        <f t="shared" si="2"/>
        <v>22350</v>
      </c>
      <c r="AB34" s="31">
        <f t="shared" si="3"/>
        <v>2235000</v>
      </c>
      <c r="AC34" s="32">
        <f t="shared" si="4"/>
        <v>0.59289809000228022</v>
      </c>
      <c r="AD34" s="25">
        <v>6</v>
      </c>
      <c r="AE34" s="28">
        <f t="shared" si="15"/>
        <v>12.5</v>
      </c>
      <c r="AF34" s="28">
        <f>AE34*((1/2)*AD34)</f>
        <v>37.5</v>
      </c>
      <c r="AG34" s="28">
        <f t="shared" si="16"/>
        <v>262.5</v>
      </c>
      <c r="AH34" s="30">
        <f t="shared" si="6"/>
        <v>39112.5</v>
      </c>
      <c r="AI34" s="28">
        <v>600</v>
      </c>
      <c r="AJ34" s="28">
        <v>600</v>
      </c>
      <c r="AK34" s="28">
        <v>600</v>
      </c>
      <c r="AL34" s="28">
        <v>500</v>
      </c>
      <c r="AM34" s="28">
        <v>400</v>
      </c>
      <c r="AN34" s="28">
        <v>300</v>
      </c>
      <c r="AO34" s="28">
        <v>4</v>
      </c>
      <c r="AP34" s="28">
        <v>28</v>
      </c>
      <c r="AQ34" s="28">
        <v>2</v>
      </c>
      <c r="AR34" s="28">
        <v>4</v>
      </c>
      <c r="AT34" s="28">
        <f t="shared" si="7"/>
        <v>51.25</v>
      </c>
      <c r="AU34" s="28">
        <f t="shared" si="19"/>
        <v>112.5</v>
      </c>
      <c r="AV34" s="28">
        <f t="shared" si="20"/>
        <v>87.5</v>
      </c>
      <c r="AX34" s="33" t="s">
        <v>91</v>
      </c>
      <c r="AY34" s="34" t="s">
        <v>140</v>
      </c>
      <c r="AZ34" s="35">
        <v>45876</v>
      </c>
      <c r="BA34" s="35">
        <f t="shared" si="10"/>
        <v>46241</v>
      </c>
      <c r="BB34" s="33" t="s">
        <v>92</v>
      </c>
      <c r="BC34" s="33" t="s">
        <v>141</v>
      </c>
      <c r="BD34" s="34"/>
      <c r="BE34" s="25" t="s">
        <v>192</v>
      </c>
      <c r="BF34" s="25" t="s">
        <v>192</v>
      </c>
      <c r="BG34" s="32" t="s">
        <v>192</v>
      </c>
      <c r="BH34" s="32" t="s">
        <v>112</v>
      </c>
      <c r="BI34" s="32" t="e">
        <f t="shared" si="21"/>
        <v>#VALUE!</v>
      </c>
      <c r="BJ34" s="25" t="s">
        <v>84</v>
      </c>
      <c r="BK34" s="25">
        <v>36</v>
      </c>
      <c r="BP34" s="25">
        <f>IFERROR(VLOOKUP(Tabela24[[#This Row],[Código  CATMAT]],'[1]GRADE HFL'!A:K,1,0),"NÃO")</f>
        <v>268376</v>
      </c>
      <c r="BQ34" s="36"/>
      <c r="BR34" s="36">
        <f>IFERROR(VLOOKUP(Tabela24[[#This Row],[Código  CATMAT]],'[1]CMM E VALOR'!C:L,5,0),"NÃO HÁ")</f>
        <v>400</v>
      </c>
      <c r="BS34" s="37">
        <f>IFERROR(VLOOKUP(Tabela24[[#This Row],[Código  CATMAT]],'[1]CMM E VALOR'!C:L,6,0),"NÃO HÁ")</f>
        <v>94.090909090909093</v>
      </c>
      <c r="BT34" s="37">
        <f>IFERROR(VLOOKUP(Tabela24[[#This Row],[Código  CATMAT]],'[1]CMM E VALOR'!C:L,7,0),"NÃO HÁ")</f>
        <v>127.33333333333333</v>
      </c>
      <c r="BU34" s="38">
        <f>IFERROR(VLOOKUP(Tabela24[[#This Row],[Código  CATMAT]],'[1]CMM E VALOR'!C:L,9,0),"NÃO HÁ")</f>
        <v>128.5</v>
      </c>
      <c r="BV34" s="32">
        <f>IFERROR(VLOOKUP(Tabela24[[#This Row],[Código  CATMAT]],'[1]CMM E VALOR'!C:L,10,0),"NÃO HÁ")</f>
        <v>133.444772</v>
      </c>
    </row>
    <row r="35" spans="1:74" ht="114.75" hidden="1" x14ac:dyDescent="0.25">
      <c r="A35" s="25">
        <v>428582</v>
      </c>
      <c r="B35" s="25">
        <v>24984740</v>
      </c>
      <c r="C35" s="5" t="s">
        <v>211</v>
      </c>
      <c r="D35" s="5" t="s">
        <v>86</v>
      </c>
      <c r="E35" s="5"/>
      <c r="F35" s="5"/>
      <c r="G35" s="27" t="s">
        <v>212</v>
      </c>
      <c r="H35" s="44">
        <v>0.7</v>
      </c>
      <c r="I35" s="27" t="s">
        <v>213</v>
      </c>
      <c r="J35" s="28">
        <v>2874</v>
      </c>
      <c r="K35" s="28">
        <v>123</v>
      </c>
      <c r="L35" s="28">
        <v>130</v>
      </c>
      <c r="M35" s="28">
        <v>148</v>
      </c>
      <c r="N35" s="28">
        <v>113</v>
      </c>
      <c r="O35" s="28">
        <v>104</v>
      </c>
      <c r="P35" s="28">
        <v>109</v>
      </c>
      <c r="Q35" s="28">
        <v>140</v>
      </c>
      <c r="R35" s="28">
        <f t="shared" si="12"/>
        <v>467.625</v>
      </c>
      <c r="S35" s="28">
        <f t="shared" si="13"/>
        <v>972.44095487298648</v>
      </c>
      <c r="T35" s="28">
        <f t="shared" si="0"/>
        <v>207.95315795198857</v>
      </c>
      <c r="U35" s="28">
        <f t="shared" si="17"/>
        <v>126.5</v>
      </c>
      <c r="V35" s="28">
        <v>120</v>
      </c>
      <c r="W35" s="25">
        <v>6505</v>
      </c>
      <c r="X35" s="30">
        <v>179</v>
      </c>
      <c r="Y35" s="30">
        <f t="shared" si="1"/>
        <v>232.70000000000002</v>
      </c>
      <c r="Z35" s="30">
        <f t="shared" si="14"/>
        <v>41886</v>
      </c>
      <c r="AA35" s="30">
        <f t="shared" si="2"/>
        <v>21480</v>
      </c>
      <c r="AB35" s="31">
        <f t="shared" si="3"/>
        <v>2148000</v>
      </c>
      <c r="AC35" s="32">
        <f t="shared" si="4"/>
        <v>0.56981883549212431</v>
      </c>
      <c r="AD35" s="25">
        <v>6</v>
      </c>
      <c r="AE35" s="28">
        <f t="shared" si="15"/>
        <v>10</v>
      </c>
      <c r="AF35" s="28">
        <f>AE35*1/3</f>
        <v>3.3333333333333335</v>
      </c>
      <c r="AG35" s="28">
        <f t="shared" si="16"/>
        <v>183.33333333333334</v>
      </c>
      <c r="AH35" s="30">
        <f t="shared" si="6"/>
        <v>32816.666666666672</v>
      </c>
      <c r="AI35" s="28">
        <v>300</v>
      </c>
      <c r="AJ35" s="28">
        <v>500</v>
      </c>
      <c r="AK35" s="28">
        <v>500</v>
      </c>
      <c r="AL35" s="28">
        <v>400</v>
      </c>
      <c r="AM35" s="28">
        <v>250</v>
      </c>
      <c r="AN35" s="28">
        <v>180</v>
      </c>
      <c r="AO35" s="28">
        <v>4</v>
      </c>
      <c r="AP35" s="28">
        <v>28</v>
      </c>
      <c r="AQ35" s="28">
        <v>2</v>
      </c>
      <c r="AR35" s="28">
        <v>4</v>
      </c>
      <c r="AT35" s="28">
        <f t="shared" si="7"/>
        <v>14.333333333333334</v>
      </c>
      <c r="AU35" s="28">
        <f t="shared" si="19"/>
        <v>63.333333333333336</v>
      </c>
      <c r="AV35" s="28">
        <f t="shared" si="20"/>
        <v>43.333333333333336</v>
      </c>
      <c r="AX35" s="33" t="s">
        <v>91</v>
      </c>
      <c r="AY35" s="34" t="s">
        <v>149</v>
      </c>
      <c r="AZ35" s="35">
        <v>45817</v>
      </c>
      <c r="BA35" s="35">
        <f t="shared" si="10"/>
        <v>46182</v>
      </c>
      <c r="BB35" s="33" t="s">
        <v>92</v>
      </c>
      <c r="BC35" s="33" t="s">
        <v>150</v>
      </c>
      <c r="BD35" s="34"/>
      <c r="BE35" s="25" t="s">
        <v>192</v>
      </c>
      <c r="BF35" s="25" t="s">
        <v>112</v>
      </c>
      <c r="BG35" s="32" t="s">
        <v>192</v>
      </c>
      <c r="BH35" s="32" t="s">
        <v>192</v>
      </c>
      <c r="BI35" s="32" t="e">
        <f t="shared" si="21"/>
        <v>#VALUE!</v>
      </c>
      <c r="BJ35" s="25" t="s">
        <v>94</v>
      </c>
      <c r="BP35" s="25" t="str">
        <f>IFERROR(VLOOKUP(Tabela24[[#This Row],[Código  CATMAT]],'[1]GRADE HFL'!A:K,1,0),"NÃO")</f>
        <v>NÃO</v>
      </c>
      <c r="BQ35" s="36"/>
      <c r="BR35" s="36" t="str">
        <f>IFERROR(VLOOKUP(Tabela24[[#This Row],[Código  CATMAT]],'[1]CMM E VALOR'!C:L,5,0),"NÃO HÁ")</f>
        <v>NÃO HÁ</v>
      </c>
      <c r="BS35" s="37" t="str">
        <f>IFERROR(VLOOKUP(Tabela24[[#This Row],[Código  CATMAT]],'[1]CMM E VALOR'!C:L,6,0),"NÃO HÁ")</f>
        <v>NÃO HÁ</v>
      </c>
      <c r="BT35" s="37" t="str">
        <f>IFERROR(VLOOKUP(Tabela24[[#This Row],[Código  CATMAT]],'[1]CMM E VALOR'!C:L,7,0),"NÃO HÁ")</f>
        <v>NÃO HÁ</v>
      </c>
      <c r="BU35" s="38" t="str">
        <f>IFERROR(VLOOKUP(Tabela24[[#This Row],[Código  CATMAT]],'[1]CMM E VALOR'!C:L,9,0),"NÃO HÁ")</f>
        <v>NÃO HÁ</v>
      </c>
      <c r="BV35" s="32" t="str">
        <f>IFERROR(VLOOKUP(Tabela24[[#This Row],[Código  CATMAT]],'[1]CMM E VALOR'!C:L,10,0),"NÃO HÁ")</f>
        <v>NÃO HÁ</v>
      </c>
    </row>
    <row r="36" spans="1:74" ht="25.5" x14ac:dyDescent="0.25">
      <c r="A36" s="25">
        <v>269941</v>
      </c>
      <c r="B36" s="25">
        <v>24982710</v>
      </c>
      <c r="C36" s="5" t="s">
        <v>214</v>
      </c>
      <c r="D36" s="5" t="s">
        <v>86</v>
      </c>
      <c r="E36" s="5"/>
      <c r="F36" s="5"/>
      <c r="G36" s="27" t="s">
        <v>215</v>
      </c>
      <c r="H36" s="44">
        <v>0.7</v>
      </c>
      <c r="I36" s="27" t="s">
        <v>216</v>
      </c>
      <c r="J36" s="28">
        <v>2826</v>
      </c>
      <c r="K36" s="28">
        <v>2474</v>
      </c>
      <c r="L36" s="28">
        <v>2846</v>
      </c>
      <c r="M36" s="28">
        <v>1133</v>
      </c>
      <c r="N36" s="28">
        <v>1185</v>
      </c>
      <c r="O36" s="28">
        <v>1271</v>
      </c>
      <c r="P36" s="28">
        <v>1309</v>
      </c>
      <c r="Q36" s="28">
        <v>1348</v>
      </c>
      <c r="R36" s="28">
        <f t="shared" si="12"/>
        <v>1799</v>
      </c>
      <c r="S36" s="28">
        <f t="shared" si="13"/>
        <v>769.91650753275098</v>
      </c>
      <c r="T36" s="28">
        <f t="shared" si="0"/>
        <v>42.79691537147032</v>
      </c>
      <c r="U36" s="28">
        <f t="shared" si="17"/>
        <v>1328.5</v>
      </c>
      <c r="V36" s="28">
        <v>1400</v>
      </c>
      <c r="W36" s="25">
        <v>6505</v>
      </c>
      <c r="X36" s="30">
        <v>5.38</v>
      </c>
      <c r="Y36" s="30">
        <f t="shared" si="1"/>
        <v>6.9939999999999998</v>
      </c>
      <c r="Z36" s="30">
        <f t="shared" si="14"/>
        <v>19583.2</v>
      </c>
      <c r="AA36" s="30">
        <f t="shared" si="2"/>
        <v>7532</v>
      </c>
      <c r="AB36" s="31">
        <f t="shared" si="3"/>
        <v>753200</v>
      </c>
      <c r="AC36" s="32">
        <f t="shared" si="4"/>
        <v>0.19980798272470579</v>
      </c>
      <c r="AD36" s="25">
        <v>6</v>
      </c>
      <c r="AE36" s="28">
        <f t="shared" si="15"/>
        <v>116.66666666666667</v>
      </c>
      <c r="AF36" s="28">
        <f>AD36*AE36</f>
        <v>700</v>
      </c>
      <c r="AG36" s="28">
        <f>((AE36*12)+(AE36*AD36)+AF36)</f>
        <v>2800</v>
      </c>
      <c r="AH36" s="30">
        <f t="shared" si="6"/>
        <v>15064</v>
      </c>
      <c r="AI36" s="28">
        <v>5000</v>
      </c>
      <c r="AJ36" s="28">
        <v>5500</v>
      </c>
      <c r="AK36" s="28">
        <v>5500</v>
      </c>
      <c r="AL36" s="28">
        <v>3000</v>
      </c>
      <c r="AM36" s="28">
        <v>3000</v>
      </c>
      <c r="AN36" s="28">
        <v>2800</v>
      </c>
      <c r="AO36" s="28">
        <v>4</v>
      </c>
      <c r="AP36" s="28">
        <v>28</v>
      </c>
      <c r="AQ36" s="28">
        <v>2</v>
      </c>
      <c r="AR36" s="28">
        <v>4</v>
      </c>
      <c r="AT36" s="28">
        <f t="shared" si="7"/>
        <v>828.33333333333337</v>
      </c>
      <c r="AU36" s="28">
        <f t="shared" si="19"/>
        <v>1400</v>
      </c>
      <c r="AV36" s="28">
        <f t="shared" si="20"/>
        <v>1166.6666666666667</v>
      </c>
      <c r="AX36" s="33" t="s">
        <v>91</v>
      </c>
      <c r="AY36" s="34" t="s">
        <v>149</v>
      </c>
      <c r="AZ36" s="35">
        <v>45817</v>
      </c>
      <c r="BA36" s="35">
        <f t="shared" si="10"/>
        <v>46182</v>
      </c>
      <c r="BB36" s="33" t="s">
        <v>92</v>
      </c>
      <c r="BC36" s="33" t="s">
        <v>150</v>
      </c>
      <c r="BD36" s="34"/>
      <c r="BE36" s="25" t="s">
        <v>112</v>
      </c>
      <c r="BF36" s="25" t="s">
        <v>83</v>
      </c>
      <c r="BG36" s="32" t="s">
        <v>112</v>
      </c>
      <c r="BH36" s="32" t="s">
        <v>83</v>
      </c>
      <c r="BI36" s="32" t="e">
        <f t="shared" si="21"/>
        <v>#VALUE!</v>
      </c>
      <c r="BJ36" s="25" t="s">
        <v>84</v>
      </c>
      <c r="BK36" s="25">
        <v>791</v>
      </c>
      <c r="BP36" s="25">
        <f>IFERROR(VLOOKUP(Tabela24[[#This Row],[Código  CATMAT]],'[1]GRADE HFL'!A:K,1,0),"NÃO")</f>
        <v>269941</v>
      </c>
      <c r="BQ36" s="36"/>
      <c r="BR36" s="36">
        <f>IFERROR(VLOOKUP(Tabela24[[#This Row],[Código  CATMAT]],'[1]CMM E VALOR'!C:L,5,0),"NÃO HÁ")</f>
        <v>83</v>
      </c>
      <c r="BS36" s="37">
        <f>IFERROR(VLOOKUP(Tabela24[[#This Row],[Código  CATMAT]],'[1]CMM E VALOR'!C:L,6,0),"NÃO HÁ")</f>
        <v>68.599999999999994</v>
      </c>
      <c r="BT36" s="37">
        <f>IFERROR(VLOOKUP(Tabela24[[#This Row],[Código  CATMAT]],'[1]CMM E VALOR'!C:L,7,0),"NÃO HÁ")</f>
        <v>72.333333333333329</v>
      </c>
      <c r="BU36" s="38">
        <f>IFERROR(VLOOKUP(Tabela24[[#This Row],[Código  CATMAT]],'[1]CMM E VALOR'!C:L,9,0),"NÃO HÁ")</f>
        <v>6.56</v>
      </c>
      <c r="BV36" s="32">
        <f>IFERROR(VLOOKUP(Tabela24[[#This Row],[Código  CATMAT]],'[1]CMM E VALOR'!C:L,10,0),"NÃO HÁ")</f>
        <v>6.56</v>
      </c>
    </row>
    <row r="37" spans="1:74" ht="25.5" x14ac:dyDescent="0.25">
      <c r="A37" s="34">
        <v>269941</v>
      </c>
      <c r="B37" s="34">
        <v>24984710</v>
      </c>
      <c r="C37" s="5" t="s">
        <v>217</v>
      </c>
      <c r="D37" s="5" t="s">
        <v>218</v>
      </c>
      <c r="E37" s="5"/>
      <c r="F37" s="5"/>
      <c r="G37" s="27" t="s">
        <v>219</v>
      </c>
      <c r="H37" s="44">
        <v>0.7</v>
      </c>
      <c r="I37" s="27" t="s">
        <v>220</v>
      </c>
      <c r="J37" s="28">
        <v>42273</v>
      </c>
      <c r="K37" s="28">
        <v>25097</v>
      </c>
      <c r="L37" s="28">
        <v>23642</v>
      </c>
      <c r="M37" s="28">
        <v>26037</v>
      </c>
      <c r="N37" s="28">
        <v>25030</v>
      </c>
      <c r="O37" s="28">
        <v>21092</v>
      </c>
      <c r="P37" s="28">
        <v>22158</v>
      </c>
      <c r="Q37" s="28">
        <v>23741</v>
      </c>
      <c r="R37" s="28">
        <f t="shared" si="12"/>
        <v>26133.75</v>
      </c>
      <c r="S37" s="28">
        <f t="shared" si="13"/>
        <v>6718.1818065391981</v>
      </c>
      <c r="T37" s="28">
        <f t="shared" si="0"/>
        <v>25.706918473388619</v>
      </c>
      <c r="U37" s="28">
        <f t="shared" si="17"/>
        <v>24385.5</v>
      </c>
      <c r="V37" s="28">
        <v>23000</v>
      </c>
      <c r="W37" s="25">
        <v>6505</v>
      </c>
      <c r="X37" s="30">
        <v>1.24</v>
      </c>
      <c r="Y37" s="30">
        <f t="shared" si="1"/>
        <v>1.6120000000000001</v>
      </c>
      <c r="Z37" s="30">
        <f t="shared" si="14"/>
        <v>56420</v>
      </c>
      <c r="AA37" s="30">
        <f t="shared" si="2"/>
        <v>28520</v>
      </c>
      <c r="AB37" s="31">
        <f t="shared" si="3"/>
        <v>2852000</v>
      </c>
      <c r="AC37" s="32">
        <f t="shared" si="4"/>
        <v>0.7565751018731558</v>
      </c>
      <c r="AD37" s="25">
        <v>6</v>
      </c>
      <c r="AE37" s="28">
        <f t="shared" si="15"/>
        <v>1916.6666666666667</v>
      </c>
      <c r="AF37" s="28">
        <f>AE37*1/3</f>
        <v>638.88888888888891</v>
      </c>
      <c r="AG37" s="28">
        <f>((AE37*12)+(AE37*AD37)+AF37)</f>
        <v>35138.888888888891</v>
      </c>
      <c r="AH37" s="30">
        <f t="shared" si="6"/>
        <v>43572.222222222226</v>
      </c>
      <c r="AI37" s="28">
        <v>55000</v>
      </c>
      <c r="AJ37" s="28">
        <v>55000</v>
      </c>
      <c r="AK37" s="28">
        <v>55000</v>
      </c>
      <c r="AL37" s="28">
        <v>55000</v>
      </c>
      <c r="AM37" s="28">
        <v>40000</v>
      </c>
      <c r="AN37" s="28">
        <v>35000</v>
      </c>
      <c r="AO37" s="28">
        <v>4</v>
      </c>
      <c r="AP37" s="28">
        <v>28</v>
      </c>
      <c r="AQ37" s="28">
        <v>2</v>
      </c>
      <c r="AR37" s="28">
        <v>4</v>
      </c>
      <c r="AS37" s="28">
        <v>10350</v>
      </c>
      <c r="AT37" s="28">
        <f t="shared" si="7"/>
        <v>2747.2222222222226</v>
      </c>
      <c r="AU37" s="28">
        <f t="shared" si="19"/>
        <v>1788.8888888888887</v>
      </c>
      <c r="AV37" s="28">
        <f t="shared" si="20"/>
        <v>8305.5555555555566</v>
      </c>
      <c r="AW37" s="28">
        <v>3000</v>
      </c>
      <c r="AX37" s="33" t="s">
        <v>91</v>
      </c>
      <c r="AY37" s="34" t="s">
        <v>149</v>
      </c>
      <c r="AZ37" s="35">
        <v>45817</v>
      </c>
      <c r="BA37" s="35">
        <f t="shared" si="10"/>
        <v>46182</v>
      </c>
      <c r="BB37" s="33" t="s">
        <v>92</v>
      </c>
      <c r="BC37" s="33" t="s">
        <v>150</v>
      </c>
      <c r="BD37" s="34"/>
      <c r="BE37" s="25" t="s">
        <v>192</v>
      </c>
      <c r="BF37" s="25" t="s">
        <v>192</v>
      </c>
      <c r="BG37" s="32" t="s">
        <v>192</v>
      </c>
      <c r="BH37" s="32" t="s">
        <v>192</v>
      </c>
      <c r="BI37" s="32" t="e">
        <f t="shared" si="21"/>
        <v>#VALUE!</v>
      </c>
      <c r="BJ37" s="25" t="s">
        <v>84</v>
      </c>
      <c r="BK37" s="25">
        <v>5692</v>
      </c>
      <c r="BP37" s="25">
        <f>IFERROR(VLOOKUP(Tabela24[[#This Row],[Código  CATMAT]],'[1]GRADE HFL'!A:K,1,0),"NÃO")</f>
        <v>269941</v>
      </c>
      <c r="BQ37" s="36"/>
      <c r="BR37" s="36">
        <f>IFERROR(VLOOKUP(Tabela24[[#This Row],[Código  CATMAT]],'[1]CMM E VALOR'!C:L,5,0),"NÃO HÁ")</f>
        <v>83</v>
      </c>
      <c r="BS37" s="37">
        <f>IFERROR(VLOOKUP(Tabela24[[#This Row],[Código  CATMAT]],'[1]CMM E VALOR'!C:L,6,0),"NÃO HÁ")</f>
        <v>68.599999999999994</v>
      </c>
      <c r="BT37" s="37">
        <f>IFERROR(VLOOKUP(Tabela24[[#This Row],[Código  CATMAT]],'[1]CMM E VALOR'!C:L,7,0),"NÃO HÁ")</f>
        <v>72.333333333333329</v>
      </c>
      <c r="BU37" s="38">
        <f>IFERROR(VLOOKUP(Tabela24[[#This Row],[Código  CATMAT]],'[1]CMM E VALOR'!C:L,9,0),"NÃO HÁ")</f>
        <v>6.56</v>
      </c>
      <c r="BV37" s="32">
        <f>IFERROR(VLOOKUP(Tabela24[[#This Row],[Código  CATMAT]],'[1]CMM E VALOR'!C:L,10,0),"NÃO HÁ")</f>
        <v>6.56</v>
      </c>
    </row>
    <row r="38" spans="1:74" ht="25.5" hidden="1" x14ac:dyDescent="0.25">
      <c r="A38" s="34">
        <v>380018</v>
      </c>
      <c r="B38" s="25">
        <v>24982730</v>
      </c>
      <c r="C38" s="5" t="s">
        <v>221</v>
      </c>
      <c r="D38" s="5" t="s">
        <v>86</v>
      </c>
      <c r="E38" s="5"/>
      <c r="G38" s="5" t="s">
        <v>222</v>
      </c>
      <c r="H38" s="44" t="s">
        <v>223</v>
      </c>
      <c r="I38" s="27" t="s">
        <v>224</v>
      </c>
      <c r="L38" s="28">
        <v>1500</v>
      </c>
      <c r="M38" s="28">
        <v>5011</v>
      </c>
      <c r="N38" s="28">
        <v>4933</v>
      </c>
      <c r="O38" s="28">
        <v>3538</v>
      </c>
      <c r="P38" s="28">
        <v>3697</v>
      </c>
      <c r="Q38" s="28">
        <v>4447</v>
      </c>
      <c r="R38" s="28">
        <f t="shared" si="12"/>
        <v>3854.3333333333335</v>
      </c>
      <c r="S38" s="28">
        <f t="shared" si="13"/>
        <v>1305.4010367188566</v>
      </c>
      <c r="T38" s="28">
        <f t="shared" si="0"/>
        <v>33.868400157023004</v>
      </c>
      <c r="U38" s="28">
        <f t="shared" si="17"/>
        <v>4072</v>
      </c>
      <c r="V38" s="28">
        <v>4000</v>
      </c>
      <c r="W38" s="25">
        <v>6505</v>
      </c>
      <c r="X38" s="30">
        <v>3.7</v>
      </c>
      <c r="Y38" s="30">
        <f t="shared" si="1"/>
        <v>4.8100000000000005</v>
      </c>
      <c r="Z38" s="30">
        <f t="shared" si="14"/>
        <v>33670</v>
      </c>
      <c r="AA38" s="30">
        <f t="shared" si="2"/>
        <v>14800</v>
      </c>
      <c r="AB38" s="31">
        <f t="shared" si="3"/>
        <v>1480000</v>
      </c>
      <c r="AC38" s="32">
        <f t="shared" si="4"/>
        <v>0.39261260546012289</v>
      </c>
      <c r="AD38" s="25">
        <v>6</v>
      </c>
      <c r="AE38" s="28">
        <f t="shared" si="15"/>
        <v>333.33333333333331</v>
      </c>
      <c r="AF38" s="28">
        <f>AE38*((1/2)*AD38)</f>
        <v>1000</v>
      </c>
      <c r="AG38" s="28">
        <f t="shared" si="16"/>
        <v>7000</v>
      </c>
      <c r="AH38" s="30">
        <f t="shared" si="6"/>
        <v>25900</v>
      </c>
      <c r="AJ38" s="28">
        <v>5000</v>
      </c>
      <c r="AK38" s="28">
        <v>5000</v>
      </c>
      <c r="AL38" s="28">
        <v>8000</v>
      </c>
      <c r="AM38" s="28">
        <v>7000</v>
      </c>
      <c r="AN38" s="28">
        <v>7000</v>
      </c>
      <c r="AO38" s="28">
        <v>4</v>
      </c>
      <c r="AP38" s="28">
        <v>28</v>
      </c>
      <c r="AQ38" s="28">
        <v>2</v>
      </c>
      <c r="AR38" s="28">
        <v>4</v>
      </c>
      <c r="AT38" s="28">
        <f t="shared" si="7"/>
        <v>1366.6666666666667</v>
      </c>
      <c r="AU38" s="28">
        <f t="shared" si="19"/>
        <v>3000</v>
      </c>
      <c r="AV38" s="28">
        <f t="shared" si="20"/>
        <v>2333.333333333333</v>
      </c>
      <c r="AX38" s="33" t="s">
        <v>91</v>
      </c>
      <c r="AY38" s="34" t="s">
        <v>149</v>
      </c>
      <c r="AZ38" s="35">
        <v>45817</v>
      </c>
      <c r="BA38" s="35">
        <f t="shared" si="10"/>
        <v>46182</v>
      </c>
      <c r="BB38" s="33" t="s">
        <v>92</v>
      </c>
      <c r="BC38" s="33" t="s">
        <v>150</v>
      </c>
      <c r="BD38" s="34"/>
      <c r="BG38" s="32" t="s">
        <v>192</v>
      </c>
      <c r="BH38" s="32" t="s">
        <v>112</v>
      </c>
      <c r="BI38" s="32" t="e">
        <f t="shared" si="21"/>
        <v>#VALUE!</v>
      </c>
      <c r="BJ38" s="25" t="s">
        <v>84</v>
      </c>
      <c r="BP38" s="25" t="str">
        <f>IFERROR(VLOOKUP(Tabela24[[#This Row],[Código  CATMAT]],'[1]GRADE HFL'!A:K,1,0),"NÃO")</f>
        <v>NÃO</v>
      </c>
      <c r="BQ38" s="36"/>
      <c r="BR38" s="36" t="str">
        <f>IFERROR(VLOOKUP(Tabela24[[#This Row],[Código  CATMAT]],'[1]CMM E VALOR'!C:L,5,0),"NÃO HÁ")</f>
        <v>NÃO HÁ</v>
      </c>
      <c r="BS38" s="37" t="str">
        <f>IFERROR(VLOOKUP(Tabela24[[#This Row],[Código  CATMAT]],'[1]CMM E VALOR'!C:L,6,0),"NÃO HÁ")</f>
        <v>NÃO HÁ</v>
      </c>
      <c r="BT38" s="37" t="str">
        <f>IFERROR(VLOOKUP(Tabela24[[#This Row],[Código  CATMAT]],'[1]CMM E VALOR'!C:L,7,0),"NÃO HÁ")</f>
        <v>NÃO HÁ</v>
      </c>
      <c r="BU38" s="38" t="str">
        <f>IFERROR(VLOOKUP(Tabela24[[#This Row],[Código  CATMAT]],'[1]CMM E VALOR'!C:L,9,0),"NÃO HÁ")</f>
        <v>NÃO HÁ</v>
      </c>
      <c r="BV38" s="32" t="str">
        <f>IFERROR(VLOOKUP(Tabela24[[#This Row],[Código  CATMAT]],'[1]CMM E VALOR'!C:L,10,0),"NÃO HÁ")</f>
        <v>NÃO HÁ</v>
      </c>
    </row>
    <row r="39" spans="1:74" ht="76.5" hidden="1" x14ac:dyDescent="0.25">
      <c r="A39" s="34">
        <v>380018</v>
      </c>
      <c r="B39" s="25">
        <v>24984750</v>
      </c>
      <c r="C39" s="5" t="s">
        <v>225</v>
      </c>
      <c r="D39" s="5" t="s">
        <v>86</v>
      </c>
      <c r="E39" s="5"/>
      <c r="G39" s="5" t="s">
        <v>222</v>
      </c>
      <c r="H39" s="44" t="s">
        <v>226</v>
      </c>
      <c r="I39" s="27" t="s">
        <v>224</v>
      </c>
      <c r="L39" s="28">
        <v>764</v>
      </c>
      <c r="M39" s="28">
        <v>408</v>
      </c>
      <c r="N39" s="28">
        <v>562</v>
      </c>
      <c r="O39" s="28">
        <v>436</v>
      </c>
      <c r="P39" s="28">
        <v>442</v>
      </c>
      <c r="Q39" s="28">
        <v>473</v>
      </c>
      <c r="R39" s="28">
        <f t="shared" si="12"/>
        <v>514.16666666666663</v>
      </c>
      <c r="S39" s="28">
        <f t="shared" si="13"/>
        <v>133.40827060818475</v>
      </c>
      <c r="T39" s="28">
        <f t="shared" si="0"/>
        <v>25.946503197702057</v>
      </c>
      <c r="U39" s="28">
        <f t="shared" si="17"/>
        <v>457.5</v>
      </c>
      <c r="V39" s="28">
        <v>450</v>
      </c>
      <c r="W39" s="25">
        <v>6505</v>
      </c>
      <c r="X39" s="30">
        <v>30</v>
      </c>
      <c r="Y39" s="30">
        <f t="shared" si="1"/>
        <v>39</v>
      </c>
      <c r="Z39" s="30">
        <f t="shared" si="14"/>
        <v>27300</v>
      </c>
      <c r="AA39" s="30">
        <f t="shared" si="2"/>
        <v>13500</v>
      </c>
      <c r="AB39" s="31">
        <f t="shared" si="3"/>
        <v>1350000</v>
      </c>
      <c r="AC39" s="32">
        <f t="shared" si="4"/>
        <v>0.35812636308862561</v>
      </c>
      <c r="AD39" s="25">
        <v>6</v>
      </c>
      <c r="AE39" s="28">
        <f t="shared" si="15"/>
        <v>37.5</v>
      </c>
      <c r="AF39" s="28">
        <f>AE39*1/3</f>
        <v>12.5</v>
      </c>
      <c r="AG39" s="28">
        <f t="shared" si="16"/>
        <v>687.5</v>
      </c>
      <c r="AH39" s="30">
        <f t="shared" si="6"/>
        <v>20625</v>
      </c>
      <c r="AJ39" s="28">
        <v>4000</v>
      </c>
      <c r="AK39" s="28">
        <v>4000</v>
      </c>
      <c r="AL39" s="28">
        <v>2000</v>
      </c>
      <c r="AM39" s="28">
        <v>1200</v>
      </c>
      <c r="AN39" s="28">
        <v>700</v>
      </c>
      <c r="AO39" s="28">
        <v>4</v>
      </c>
      <c r="AP39" s="28">
        <v>28</v>
      </c>
      <c r="AQ39" s="28">
        <v>2</v>
      </c>
      <c r="AR39" s="28">
        <v>4</v>
      </c>
      <c r="AT39" s="28">
        <f t="shared" si="7"/>
        <v>53.75</v>
      </c>
      <c r="AU39" s="28">
        <f t="shared" si="19"/>
        <v>237.5</v>
      </c>
      <c r="AV39" s="28">
        <f t="shared" si="20"/>
        <v>162.5</v>
      </c>
      <c r="AX39" s="33" t="s">
        <v>91</v>
      </c>
      <c r="AY39" s="34" t="s">
        <v>149</v>
      </c>
      <c r="AZ39" s="35">
        <v>45817</v>
      </c>
      <c r="BA39" s="35">
        <f t="shared" si="10"/>
        <v>46182</v>
      </c>
      <c r="BB39" s="33" t="s">
        <v>92</v>
      </c>
      <c r="BC39" s="33" t="s">
        <v>150</v>
      </c>
      <c r="BD39" s="34"/>
      <c r="BG39" s="32" t="s">
        <v>192</v>
      </c>
      <c r="BH39" s="32" t="s">
        <v>192</v>
      </c>
      <c r="BI39" s="32" t="e">
        <f t="shared" si="21"/>
        <v>#VALUE!</v>
      </c>
      <c r="BJ39" s="25" t="s">
        <v>84</v>
      </c>
      <c r="BP39" s="25" t="str">
        <f>IFERROR(VLOOKUP(Tabela24[[#This Row],[Código  CATMAT]],'[1]GRADE HFL'!A:K,1,0),"NÃO")</f>
        <v>NÃO</v>
      </c>
      <c r="BQ39" s="36"/>
      <c r="BR39" s="36" t="str">
        <f>IFERROR(VLOOKUP(Tabela24[[#This Row],[Código  CATMAT]],'[1]CMM E VALOR'!C:L,5,0),"NÃO HÁ")</f>
        <v>NÃO HÁ</v>
      </c>
      <c r="BS39" s="37" t="str">
        <f>IFERROR(VLOOKUP(Tabela24[[#This Row],[Código  CATMAT]],'[1]CMM E VALOR'!C:L,6,0),"NÃO HÁ")</f>
        <v>NÃO HÁ</v>
      </c>
      <c r="BT39" s="37" t="str">
        <f>IFERROR(VLOOKUP(Tabela24[[#This Row],[Código  CATMAT]],'[1]CMM E VALOR'!C:L,7,0),"NÃO HÁ")</f>
        <v>NÃO HÁ</v>
      </c>
      <c r="BU39" s="38" t="str">
        <f>IFERROR(VLOOKUP(Tabela24[[#This Row],[Código  CATMAT]],'[1]CMM E VALOR'!C:L,9,0),"NÃO HÁ")</f>
        <v>NÃO HÁ</v>
      </c>
      <c r="BV39" s="32" t="str">
        <f>IFERROR(VLOOKUP(Tabela24[[#This Row],[Código  CATMAT]],'[1]CMM E VALOR'!C:L,10,0),"NÃO HÁ")</f>
        <v>NÃO HÁ</v>
      </c>
    </row>
    <row r="40" spans="1:74" ht="76.5" hidden="1" x14ac:dyDescent="0.25">
      <c r="A40" s="34">
        <v>392369</v>
      </c>
      <c r="C40" s="5" t="s">
        <v>227</v>
      </c>
      <c r="D40" s="5" t="s">
        <v>228</v>
      </c>
      <c r="E40" s="5"/>
      <c r="F40" s="25">
        <v>100</v>
      </c>
      <c r="H40" s="44">
        <v>0.7</v>
      </c>
      <c r="I40" s="27" t="s">
        <v>229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P40" s="28">
        <v>6903</v>
      </c>
      <c r="Q40" s="28">
        <v>25085</v>
      </c>
      <c r="R40" s="28">
        <f t="shared" si="12"/>
        <v>4569.7142857142853</v>
      </c>
      <c r="S40" s="28">
        <f t="shared" si="13"/>
        <v>9405.0749902076059</v>
      </c>
      <c r="T40" s="28">
        <f>(S40/R40)*100</f>
        <v>205.81319535905104</v>
      </c>
      <c r="U40" s="28">
        <f t="shared" si="17"/>
        <v>0</v>
      </c>
      <c r="V40" s="28">
        <v>25000</v>
      </c>
      <c r="W40" s="25">
        <v>6505</v>
      </c>
      <c r="X40" s="30">
        <v>0.04</v>
      </c>
      <c r="Y40" s="53">
        <f t="shared" si="1"/>
        <v>5.2000000000000005E-2</v>
      </c>
      <c r="Z40" s="30">
        <f t="shared" si="14"/>
        <v>2080</v>
      </c>
      <c r="AA40" s="30">
        <f t="shared" si="2"/>
        <v>1000</v>
      </c>
      <c r="AB40" s="31">
        <f t="shared" si="3"/>
        <v>100000</v>
      </c>
      <c r="AC40" s="32">
        <f t="shared" si="4"/>
        <v>2.6527878747305601E-2</v>
      </c>
      <c r="AD40" s="25">
        <v>6</v>
      </c>
      <c r="AE40" s="28">
        <f t="shared" si="15"/>
        <v>2083.3333333333335</v>
      </c>
      <c r="AF40" s="28">
        <f>AE40*((1/2)*AD40)</f>
        <v>6250</v>
      </c>
      <c r="AG40" s="28">
        <f t="shared" si="16"/>
        <v>43750</v>
      </c>
      <c r="AH40" s="30">
        <f t="shared" si="6"/>
        <v>1750</v>
      </c>
      <c r="AM40" s="28">
        <v>350000</v>
      </c>
      <c r="AN40" s="28">
        <v>40000</v>
      </c>
      <c r="AO40" s="28">
        <v>4</v>
      </c>
      <c r="AP40" s="28">
        <v>28</v>
      </c>
      <c r="AQ40" s="28">
        <v>2</v>
      </c>
      <c r="AR40" s="28">
        <v>4</v>
      </c>
      <c r="AT40" s="28">
        <f t="shared" si="7"/>
        <v>8541.6666666666679</v>
      </c>
      <c r="AU40" s="28">
        <f t="shared" si="19"/>
        <v>18750</v>
      </c>
      <c r="AV40" s="28">
        <f t="shared" si="20"/>
        <v>14583.333333333334</v>
      </c>
      <c r="AX40" s="33" t="s">
        <v>80</v>
      </c>
      <c r="AY40" s="34"/>
      <c r="BA40" s="35">
        <f t="shared" si="10"/>
        <v>365</v>
      </c>
      <c r="BB40" s="33" t="s">
        <v>81</v>
      </c>
      <c r="BC40" s="33" t="s">
        <v>230</v>
      </c>
      <c r="BD40" s="34"/>
      <c r="BG40" s="32"/>
      <c r="BH40" s="32"/>
      <c r="BI40" s="32"/>
      <c r="BP40" s="25" t="str">
        <f>IFERROR(VLOOKUP(Tabela24[[#This Row],[Código  CATMAT]],'[1]GRADE HFL'!A:K,1,0),"NÃO")</f>
        <v>NÃO</v>
      </c>
      <c r="BQ40" s="36"/>
      <c r="BR40" s="36" t="str">
        <f>IFERROR(VLOOKUP(Tabela24[[#This Row],[Código  CATMAT]],'[1]CMM E VALOR'!C:L,5,0),"NÃO HÁ")</f>
        <v>NÃO HÁ</v>
      </c>
      <c r="BS40" s="37" t="str">
        <f>IFERROR(VLOOKUP(Tabela24[[#This Row],[Código  CATMAT]],'[1]CMM E VALOR'!C:L,6,0),"NÃO HÁ")</f>
        <v>NÃO HÁ</v>
      </c>
      <c r="BT40" s="37" t="str">
        <f>IFERROR(VLOOKUP(Tabela24[[#This Row],[Código  CATMAT]],'[1]CMM E VALOR'!C:L,7,0),"NÃO HÁ")</f>
        <v>NÃO HÁ</v>
      </c>
      <c r="BU40" s="38" t="str">
        <f>IFERROR(VLOOKUP(Tabela24[[#This Row],[Código  CATMAT]],'[1]CMM E VALOR'!C:L,9,0),"NÃO HÁ")</f>
        <v>NÃO HÁ</v>
      </c>
      <c r="BV40" s="32" t="str">
        <f>IFERROR(VLOOKUP(Tabela24[[#This Row],[Código  CATMAT]],'[1]CMM E VALOR'!C:L,10,0),"NÃO HÁ")</f>
        <v>NÃO HÁ</v>
      </c>
    </row>
    <row r="41" spans="1:74" ht="45" hidden="1" x14ac:dyDescent="0.25">
      <c r="A41" s="25">
        <v>269462</v>
      </c>
      <c r="B41" s="25">
        <v>1380500</v>
      </c>
      <c r="C41" s="40" t="s">
        <v>231</v>
      </c>
      <c r="D41" s="40" t="s">
        <v>96</v>
      </c>
      <c r="E41" s="40"/>
      <c r="F41" s="25" t="s">
        <v>232</v>
      </c>
      <c r="G41" s="27" t="s">
        <v>233</v>
      </c>
      <c r="H41" s="27" t="s">
        <v>234</v>
      </c>
      <c r="I41" s="27" t="s">
        <v>235</v>
      </c>
      <c r="J41" s="28">
        <v>1100</v>
      </c>
      <c r="K41" s="28">
        <v>1382</v>
      </c>
      <c r="L41" s="28">
        <v>1359</v>
      </c>
      <c r="M41" s="28">
        <v>923</v>
      </c>
      <c r="N41" s="28">
        <v>1047</v>
      </c>
      <c r="O41" s="28">
        <v>1052</v>
      </c>
      <c r="P41" s="28">
        <v>1034</v>
      </c>
      <c r="Q41" s="28">
        <v>164</v>
      </c>
      <c r="R41" s="28">
        <f t="shared" si="12"/>
        <v>1007.625</v>
      </c>
      <c r="S41" s="28">
        <f t="shared" si="13"/>
        <v>377.0626842544126</v>
      </c>
      <c r="T41" s="28">
        <f t="shared" si="0"/>
        <v>37.420933805176787</v>
      </c>
      <c r="U41" s="28">
        <f t="shared" si="17"/>
        <v>1049.5</v>
      </c>
      <c r="V41" s="28">
        <v>800</v>
      </c>
      <c r="W41" s="25">
        <v>6505</v>
      </c>
      <c r="X41" s="54">
        <v>0.3</v>
      </c>
      <c r="Y41" s="30">
        <f t="shared" si="1"/>
        <v>0.39</v>
      </c>
      <c r="Z41" s="30">
        <f t="shared" si="14"/>
        <v>624</v>
      </c>
      <c r="AA41" s="30">
        <f t="shared" si="2"/>
        <v>240</v>
      </c>
      <c r="AB41" s="31">
        <f t="shared" si="3"/>
        <v>24000</v>
      </c>
      <c r="AC41" s="32">
        <f t="shared" si="4"/>
        <v>6.3666908993533448E-3</v>
      </c>
      <c r="AD41" s="25">
        <v>6</v>
      </c>
      <c r="AE41" s="28">
        <f t="shared" si="15"/>
        <v>66.666666666666671</v>
      </c>
      <c r="AF41" s="28">
        <f>AD41*AE41</f>
        <v>400</v>
      </c>
      <c r="AG41" s="28">
        <f t="shared" si="16"/>
        <v>1600</v>
      </c>
      <c r="AH41" s="30">
        <f t="shared" si="6"/>
        <v>480</v>
      </c>
      <c r="AI41" s="28">
        <v>2500</v>
      </c>
      <c r="AJ41" s="28">
        <v>2800</v>
      </c>
      <c r="AK41" s="28">
        <v>2800</v>
      </c>
      <c r="AL41" s="28">
        <v>2800</v>
      </c>
      <c r="AM41" s="42">
        <v>2800</v>
      </c>
      <c r="AN41" s="42">
        <v>1600</v>
      </c>
      <c r="AO41" s="28">
        <v>4</v>
      </c>
      <c r="AP41" s="28">
        <v>28</v>
      </c>
      <c r="AQ41" s="28">
        <v>2</v>
      </c>
      <c r="AR41" s="28">
        <v>4</v>
      </c>
      <c r="AT41" s="28">
        <f t="shared" si="7"/>
        <v>473.33333333333337</v>
      </c>
      <c r="AU41" s="28">
        <f t="shared" si="19"/>
        <v>800</v>
      </c>
      <c r="AV41" s="28">
        <f t="shared" si="20"/>
        <v>666.66666666666674</v>
      </c>
      <c r="AX41" s="33" t="s">
        <v>91</v>
      </c>
      <c r="AY41" s="34" t="s">
        <v>140</v>
      </c>
      <c r="AZ41" s="35">
        <v>45876</v>
      </c>
      <c r="BA41" s="35">
        <f t="shared" si="10"/>
        <v>46241</v>
      </c>
      <c r="BB41" s="33" t="s">
        <v>92</v>
      </c>
      <c r="BC41" s="33" t="s">
        <v>141</v>
      </c>
      <c r="BD41" s="34"/>
      <c r="BE41" s="25" t="s">
        <v>83</v>
      </c>
      <c r="BF41" s="25" t="s">
        <v>83</v>
      </c>
      <c r="BG41" s="32" t="s">
        <v>83</v>
      </c>
      <c r="BH41" s="32" t="s">
        <v>83</v>
      </c>
      <c r="BI41" s="32">
        <f t="shared" ref="BI41:BI78" si="22">BI40+AC41</f>
        <v>6.3666908993533448E-3</v>
      </c>
      <c r="BJ41" s="25" t="s">
        <v>94</v>
      </c>
      <c r="BK41" s="25">
        <v>254.28800000000001</v>
      </c>
      <c r="BP41" s="25" t="str">
        <f>IFERROR(VLOOKUP(Tabela24[[#This Row],[Código  CATMAT]],'[1]GRADE HFL'!A:K,1,0),"NÃO")</f>
        <v>NÃO</v>
      </c>
      <c r="BQ41" s="36"/>
      <c r="BR41" s="36" t="str">
        <f>IFERROR(VLOOKUP(Tabela24[[#This Row],[Código  CATMAT]],'[1]CMM E VALOR'!C:L,5,0),"NÃO HÁ")</f>
        <v>NÃO HÁ</v>
      </c>
      <c r="BS41" s="37" t="str">
        <f>IFERROR(VLOOKUP(Tabela24[[#This Row],[Código  CATMAT]],'[1]CMM E VALOR'!C:L,6,0),"NÃO HÁ")</f>
        <v>NÃO HÁ</v>
      </c>
      <c r="BT41" s="37" t="str">
        <f>IFERROR(VLOOKUP(Tabela24[[#This Row],[Código  CATMAT]],'[1]CMM E VALOR'!C:L,7,0),"NÃO HÁ")</f>
        <v>NÃO HÁ</v>
      </c>
      <c r="BU41" s="38" t="str">
        <f>IFERROR(VLOOKUP(Tabela24[[#This Row],[Código  CATMAT]],'[1]CMM E VALOR'!C:L,9,0),"NÃO HÁ")</f>
        <v>NÃO HÁ</v>
      </c>
      <c r="BV41" s="32" t="str">
        <f>IFERROR(VLOOKUP(Tabela24[[#This Row],[Código  CATMAT]],'[1]CMM E VALOR'!C:L,10,0),"NÃO HÁ")</f>
        <v>NÃO HÁ</v>
      </c>
    </row>
    <row r="42" spans="1:74" ht="30" hidden="1" x14ac:dyDescent="0.25">
      <c r="A42" s="25">
        <v>329610</v>
      </c>
      <c r="B42" s="25">
        <v>1400500</v>
      </c>
      <c r="C42" s="55" t="s">
        <v>236</v>
      </c>
      <c r="D42" s="40" t="s">
        <v>235</v>
      </c>
      <c r="E42" s="40"/>
      <c r="F42" s="25">
        <v>30</v>
      </c>
      <c r="G42" s="27" t="s">
        <v>237</v>
      </c>
      <c r="H42" s="27" t="s">
        <v>207</v>
      </c>
      <c r="I42" s="27" t="s">
        <v>235</v>
      </c>
      <c r="J42" s="28">
        <v>213</v>
      </c>
      <c r="K42" s="28">
        <v>161</v>
      </c>
      <c r="L42" s="28">
        <v>23</v>
      </c>
      <c r="M42" s="28">
        <v>0</v>
      </c>
      <c r="N42" s="29">
        <v>0</v>
      </c>
      <c r="O42" s="29">
        <v>0</v>
      </c>
      <c r="P42" s="29">
        <v>0</v>
      </c>
      <c r="Q42" s="29"/>
      <c r="R42" s="28">
        <f t="shared" si="12"/>
        <v>56.714285714285715</v>
      </c>
      <c r="S42" s="28">
        <f t="shared" si="13"/>
        <v>90.648982869296972</v>
      </c>
      <c r="T42" s="28">
        <f t="shared" si="0"/>
        <v>159.83447861085108</v>
      </c>
      <c r="U42" s="28">
        <f t="shared" si="17"/>
        <v>0</v>
      </c>
      <c r="V42" s="28">
        <v>100</v>
      </c>
      <c r="W42" s="25">
        <v>6505</v>
      </c>
      <c r="X42" s="56">
        <v>0.6</v>
      </c>
      <c r="Y42" s="30">
        <f t="shared" si="1"/>
        <v>0.78</v>
      </c>
      <c r="Z42" s="30">
        <f t="shared" si="14"/>
        <v>0</v>
      </c>
      <c r="AA42" s="30">
        <f t="shared" si="2"/>
        <v>60</v>
      </c>
      <c r="AB42" s="31">
        <f t="shared" si="3"/>
        <v>6000</v>
      </c>
      <c r="AC42" s="32">
        <f t="shared" si="4"/>
        <v>1.5916727248383362E-3</v>
      </c>
      <c r="AD42" s="25">
        <v>6</v>
      </c>
      <c r="AE42" s="28">
        <f t="shared" si="15"/>
        <v>8.3333333333333339</v>
      </c>
      <c r="AF42" s="28">
        <f>AD42*AE42</f>
        <v>50</v>
      </c>
      <c r="AG42" s="28">
        <f t="shared" si="16"/>
        <v>200</v>
      </c>
      <c r="AH42" s="30">
        <f t="shared" si="6"/>
        <v>120</v>
      </c>
      <c r="AI42" s="28">
        <v>360</v>
      </c>
      <c r="AJ42" s="28">
        <v>360</v>
      </c>
      <c r="AK42" s="28">
        <v>360</v>
      </c>
      <c r="AL42" s="28">
        <v>360</v>
      </c>
      <c r="AM42" s="42">
        <v>300</v>
      </c>
      <c r="AN42" s="42">
        <v>0</v>
      </c>
      <c r="AO42" s="28">
        <v>4</v>
      </c>
      <c r="AP42" s="28">
        <v>28</v>
      </c>
      <c r="AQ42" s="28">
        <v>2</v>
      </c>
      <c r="AR42" s="28">
        <v>4</v>
      </c>
      <c r="AT42" s="28">
        <f t="shared" si="7"/>
        <v>59.166666666666671</v>
      </c>
      <c r="AU42" s="28">
        <f t="shared" si="19"/>
        <v>100</v>
      </c>
      <c r="AV42" s="28">
        <f t="shared" si="20"/>
        <v>83.333333333333343</v>
      </c>
      <c r="AX42" s="33" t="s">
        <v>80</v>
      </c>
      <c r="AY42" s="34"/>
      <c r="BA42" s="35">
        <f t="shared" si="10"/>
        <v>365</v>
      </c>
      <c r="BB42" s="33" t="s">
        <v>238</v>
      </c>
      <c r="BC42" s="33"/>
      <c r="BD42" s="34"/>
      <c r="BE42" s="25" t="s">
        <v>83</v>
      </c>
      <c r="BF42" s="25" t="s">
        <v>83</v>
      </c>
      <c r="BG42" s="32" t="s">
        <v>83</v>
      </c>
      <c r="BH42" s="32" t="s">
        <v>83</v>
      </c>
      <c r="BI42" s="32">
        <f t="shared" si="22"/>
        <v>7.9583636241916805E-3</v>
      </c>
      <c r="BJ42" s="25" t="s">
        <v>116</v>
      </c>
      <c r="BP42" s="25" t="str">
        <f>IFERROR(VLOOKUP(Tabela24[[#This Row],[Código  CATMAT]],'[1]GRADE HFL'!A:K,1,0),"NÃO")</f>
        <v>NÃO</v>
      </c>
      <c r="BQ42" s="36"/>
      <c r="BR42" s="36" t="str">
        <f>IFERROR(VLOOKUP(Tabela24[[#This Row],[Código  CATMAT]],'[1]CMM E VALOR'!C:L,5,0),"NÃO HÁ")</f>
        <v>NÃO HÁ</v>
      </c>
      <c r="BS42" s="37" t="str">
        <f>IFERROR(VLOOKUP(Tabela24[[#This Row],[Código  CATMAT]],'[1]CMM E VALOR'!C:L,6,0),"NÃO HÁ")</f>
        <v>NÃO HÁ</v>
      </c>
      <c r="BT42" s="37" t="str">
        <f>IFERROR(VLOOKUP(Tabela24[[#This Row],[Código  CATMAT]],'[1]CMM E VALOR'!C:L,7,0),"NÃO HÁ")</f>
        <v>NÃO HÁ</v>
      </c>
      <c r="BU42" s="38" t="str">
        <f>IFERROR(VLOOKUP(Tabela24[[#This Row],[Código  CATMAT]],'[1]CMM E VALOR'!C:L,9,0),"NÃO HÁ")</f>
        <v>NÃO HÁ</v>
      </c>
      <c r="BV42" s="32" t="str">
        <f>IFERROR(VLOOKUP(Tabela24[[#This Row],[Código  CATMAT]],'[1]CMM E VALOR'!C:L,10,0),"NÃO HÁ")</f>
        <v>NÃO HÁ</v>
      </c>
    </row>
    <row r="43" spans="1:74" ht="25.5" hidden="1" x14ac:dyDescent="0.25">
      <c r="A43" s="25">
        <v>449014</v>
      </c>
      <c r="B43" s="25">
        <v>3455000</v>
      </c>
      <c r="C43" s="5" t="s">
        <v>239</v>
      </c>
      <c r="D43" s="5" t="s">
        <v>108</v>
      </c>
      <c r="E43" s="5"/>
      <c r="F43" s="25" t="s">
        <v>240</v>
      </c>
      <c r="G43" s="27" t="s">
        <v>241</v>
      </c>
      <c r="H43" s="27" t="s">
        <v>242</v>
      </c>
      <c r="I43" s="27" t="s">
        <v>79</v>
      </c>
      <c r="J43" s="28">
        <v>23</v>
      </c>
      <c r="K43" s="28">
        <v>1</v>
      </c>
      <c r="L43" s="28">
        <v>0</v>
      </c>
      <c r="N43" s="28">
        <v>53</v>
      </c>
      <c r="O43" s="28">
        <v>120</v>
      </c>
      <c r="P43" s="28">
        <v>119</v>
      </c>
      <c r="Q43" s="28">
        <v>7</v>
      </c>
      <c r="R43" s="28">
        <f t="shared" si="12"/>
        <v>46.142857142857146</v>
      </c>
      <c r="S43" s="28">
        <f t="shared" si="13"/>
        <v>53.299245058532719</v>
      </c>
      <c r="T43" s="28">
        <f t="shared" si="0"/>
        <v>115.50919981725356</v>
      </c>
      <c r="U43" s="28">
        <f t="shared" si="17"/>
        <v>23</v>
      </c>
      <c r="V43" s="28">
        <v>80</v>
      </c>
      <c r="W43" s="25">
        <v>6505</v>
      </c>
      <c r="X43" s="30">
        <v>20.83</v>
      </c>
      <c r="Y43" s="30">
        <f t="shared" si="1"/>
        <v>27.078999999999997</v>
      </c>
      <c r="Z43" s="30">
        <f t="shared" si="14"/>
        <v>4061.8499999999995</v>
      </c>
      <c r="AA43" s="30">
        <f t="shared" si="2"/>
        <v>1666.3999999999999</v>
      </c>
      <c r="AB43" s="31">
        <f t="shared" si="3"/>
        <v>166640</v>
      </c>
      <c r="AC43" s="32">
        <f t="shared" si="4"/>
        <v>4.4206057144510057E-2</v>
      </c>
      <c r="AD43" s="25">
        <v>6</v>
      </c>
      <c r="AE43" s="28">
        <f t="shared" si="15"/>
        <v>6.666666666666667</v>
      </c>
      <c r="AF43" s="28">
        <f>AD43*AE43</f>
        <v>40</v>
      </c>
      <c r="AG43" s="28">
        <f t="shared" si="16"/>
        <v>160</v>
      </c>
      <c r="AH43" s="30">
        <f t="shared" si="6"/>
        <v>3332.7999999999997</v>
      </c>
      <c r="AI43" s="28">
        <v>40</v>
      </c>
      <c r="AJ43" s="28">
        <v>40</v>
      </c>
      <c r="AK43" s="28">
        <v>40</v>
      </c>
      <c r="AL43" s="28">
        <v>100</v>
      </c>
      <c r="AM43" s="28">
        <v>160</v>
      </c>
      <c r="AN43" s="28">
        <v>150</v>
      </c>
      <c r="AO43" s="28">
        <v>4</v>
      </c>
      <c r="AP43" s="28">
        <v>28</v>
      </c>
      <c r="AQ43" s="28">
        <v>2</v>
      </c>
      <c r="AR43" s="28">
        <v>4</v>
      </c>
      <c r="AT43" s="28">
        <f t="shared" si="7"/>
        <v>47.333333333333336</v>
      </c>
      <c r="AU43" s="28">
        <f t="shared" si="19"/>
        <v>80</v>
      </c>
      <c r="AV43" s="28">
        <f t="shared" si="20"/>
        <v>66.666666666666671</v>
      </c>
      <c r="AX43" s="33" t="s">
        <v>91</v>
      </c>
      <c r="AY43" s="34" t="s">
        <v>140</v>
      </c>
      <c r="AZ43" s="35">
        <v>45876</v>
      </c>
      <c r="BA43" s="35">
        <f>AZ43+365</f>
        <v>46241</v>
      </c>
      <c r="BB43" s="33" t="s">
        <v>92</v>
      </c>
      <c r="BC43" s="33" t="s">
        <v>141</v>
      </c>
      <c r="BD43" s="34"/>
      <c r="BE43" s="25" t="s">
        <v>83</v>
      </c>
      <c r="BF43" s="25" t="s">
        <v>83</v>
      </c>
      <c r="BG43" s="32" t="s">
        <v>83</v>
      </c>
      <c r="BH43" s="32" t="s">
        <v>83</v>
      </c>
      <c r="BI43" s="32">
        <f t="shared" si="22"/>
        <v>5.2164420768701737E-2</v>
      </c>
      <c r="BJ43" s="25" t="s">
        <v>116</v>
      </c>
      <c r="BP43" s="25" t="str">
        <f>IFERROR(VLOOKUP(Tabela24[[#This Row],[Código  CATMAT]],'[1]GRADE HFL'!A:K,1,0),"NÃO")</f>
        <v>NÃO</v>
      </c>
      <c r="BQ43" s="36" t="s">
        <v>243</v>
      </c>
      <c r="BR43" s="36" t="str">
        <f>IFERROR(VLOOKUP(Tabela24[[#This Row],[Código  CATMAT]],'[1]CMM E VALOR'!C:L,5,0),"NÃO HÁ")</f>
        <v>NÃO HÁ</v>
      </c>
      <c r="BS43" s="37" t="str">
        <f>IFERROR(VLOOKUP(Tabela24[[#This Row],[Código  CATMAT]],'[1]CMM E VALOR'!C:L,6,0),"NÃO HÁ")</f>
        <v>NÃO HÁ</v>
      </c>
      <c r="BT43" s="37" t="str">
        <f>IFERROR(VLOOKUP(Tabela24[[#This Row],[Código  CATMAT]],'[1]CMM E VALOR'!C:L,7,0),"NÃO HÁ")</f>
        <v>NÃO HÁ</v>
      </c>
      <c r="BU43" s="38" t="str">
        <f>IFERROR(VLOOKUP(Tabela24[[#This Row],[Código  CATMAT]],'[1]CMM E VALOR'!C:L,9,0),"NÃO HÁ")</f>
        <v>NÃO HÁ</v>
      </c>
      <c r="BV43" s="32" t="str">
        <f>IFERROR(VLOOKUP(Tabela24[[#This Row],[Código  CATMAT]],'[1]CMM E VALOR'!C:L,10,0),"NÃO HÁ")</f>
        <v>NÃO HÁ</v>
      </c>
    </row>
    <row r="44" spans="1:74" ht="25.5" x14ac:dyDescent="0.25">
      <c r="A44" s="25">
        <v>268378</v>
      </c>
      <c r="B44" s="25">
        <v>1415000</v>
      </c>
      <c r="C44" s="5" t="s">
        <v>244</v>
      </c>
      <c r="D44" s="5" t="s">
        <v>76</v>
      </c>
      <c r="E44" s="5"/>
      <c r="G44" s="27" t="s">
        <v>245</v>
      </c>
      <c r="H44" s="27" t="s">
        <v>246</v>
      </c>
      <c r="I44" s="27" t="s">
        <v>79</v>
      </c>
      <c r="J44" s="28">
        <v>50</v>
      </c>
      <c r="K44" s="28">
        <v>31</v>
      </c>
      <c r="L44" s="28">
        <v>54</v>
      </c>
      <c r="N44" s="28">
        <v>83</v>
      </c>
      <c r="O44" s="28">
        <v>78</v>
      </c>
      <c r="P44" s="28">
        <v>61</v>
      </c>
      <c r="Q44" s="28">
        <v>62</v>
      </c>
      <c r="R44" s="28">
        <f t="shared" si="12"/>
        <v>59.857142857142854</v>
      </c>
      <c r="S44" s="28">
        <f t="shared" si="13"/>
        <v>17.487410437498273</v>
      </c>
      <c r="T44" s="28">
        <f t="shared" si="0"/>
        <v>29.215244167658216</v>
      </c>
      <c r="U44" s="28">
        <f t="shared" si="17"/>
        <v>61</v>
      </c>
      <c r="V44" s="28">
        <v>50</v>
      </c>
      <c r="W44" s="25">
        <v>6505</v>
      </c>
      <c r="X44" s="30">
        <v>24</v>
      </c>
      <c r="Y44" s="30">
        <f t="shared" si="1"/>
        <v>31.200000000000003</v>
      </c>
      <c r="Z44" s="30">
        <f t="shared" si="14"/>
        <v>3120.0000000000005</v>
      </c>
      <c r="AA44" s="30">
        <f t="shared" si="2"/>
        <v>1200</v>
      </c>
      <c r="AB44" s="31">
        <f t="shared" si="3"/>
        <v>120000</v>
      </c>
      <c r="AC44" s="32">
        <f t="shared" si="4"/>
        <v>3.1833454496766722E-2</v>
      </c>
      <c r="AD44" s="25">
        <v>6</v>
      </c>
      <c r="AE44" s="28">
        <f t="shared" si="15"/>
        <v>4.166666666666667</v>
      </c>
      <c r="AF44" s="28">
        <f>AD44*AE44</f>
        <v>25</v>
      </c>
      <c r="AG44" s="28">
        <f t="shared" si="16"/>
        <v>100</v>
      </c>
      <c r="AH44" s="30">
        <f t="shared" si="6"/>
        <v>2400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4</v>
      </c>
      <c r="AP44" s="28">
        <v>28</v>
      </c>
      <c r="AQ44" s="28">
        <v>2</v>
      </c>
      <c r="AR44" s="28">
        <v>4</v>
      </c>
      <c r="AT44" s="28">
        <f t="shared" si="7"/>
        <v>29.583333333333336</v>
      </c>
      <c r="AU44" s="28">
        <f t="shared" si="19"/>
        <v>50</v>
      </c>
      <c r="AV44" s="28">
        <f t="shared" si="20"/>
        <v>41.666666666666671</v>
      </c>
      <c r="AX44" s="33" t="s">
        <v>91</v>
      </c>
      <c r="AY44" s="34" t="s">
        <v>247</v>
      </c>
      <c r="AZ44" s="35">
        <v>46008</v>
      </c>
      <c r="BA44" s="35">
        <f t="shared" si="10"/>
        <v>46373</v>
      </c>
      <c r="BB44" s="33" t="s">
        <v>92</v>
      </c>
      <c r="BC44" s="33" t="s">
        <v>248</v>
      </c>
      <c r="BD44" s="34"/>
      <c r="BE44" s="25" t="s">
        <v>83</v>
      </c>
      <c r="BF44" s="25" t="s">
        <v>83</v>
      </c>
      <c r="BG44" s="32" t="s">
        <v>83</v>
      </c>
      <c r="BH44" s="32" t="s">
        <v>83</v>
      </c>
      <c r="BI44" s="32">
        <f t="shared" si="22"/>
        <v>8.3997875265468452E-2</v>
      </c>
      <c r="BJ44" s="25" t="s">
        <v>94</v>
      </c>
      <c r="BK44" s="25">
        <v>21</v>
      </c>
      <c r="BP44" s="25">
        <f>IFERROR(VLOOKUP(Tabela24[[#This Row],[Código  CATMAT]],'[1]GRADE HFL'!A:K,1,0),"NÃO")</f>
        <v>268378</v>
      </c>
      <c r="BQ44" s="36"/>
      <c r="BR44" s="36">
        <f>IFERROR(VLOOKUP(Tabela24[[#This Row],[Código  CATMAT]],'[1]CMM E VALOR'!C:L,5,0),"NÃO HÁ")</f>
        <v>50</v>
      </c>
      <c r="BS44" s="37">
        <f>IFERROR(VLOOKUP(Tabela24[[#This Row],[Código  CATMAT]],'[1]CMM E VALOR'!C:L,6,0),"NÃO HÁ")</f>
        <v>21.555555555555557</v>
      </c>
      <c r="BT44" s="37">
        <f>IFERROR(VLOOKUP(Tabela24[[#This Row],[Código  CATMAT]],'[1]CMM E VALOR'!C:L,7,0),"NÃO HÁ")</f>
        <v>6.666666666666667</v>
      </c>
      <c r="BU44" s="38">
        <f>IFERROR(VLOOKUP(Tabela24[[#This Row],[Código  CATMAT]],'[1]CMM E VALOR'!C:L,9,0),"NÃO HÁ")</f>
        <v>21.3</v>
      </c>
      <c r="BV44" s="32">
        <f>IFERROR(VLOOKUP(Tabela24[[#This Row],[Código  CATMAT]],'[1]CMM E VALOR'!C:L,10,0),"NÃO HÁ")</f>
        <v>20.743846000000001</v>
      </c>
    </row>
    <row r="45" spans="1:74" ht="21" customHeight="1" x14ac:dyDescent="0.25">
      <c r="A45" s="25">
        <v>267508</v>
      </c>
      <c r="B45" s="25">
        <v>1421000</v>
      </c>
      <c r="C45" s="5" t="s">
        <v>249</v>
      </c>
      <c r="D45" s="5" t="s">
        <v>96</v>
      </c>
      <c r="E45" s="5"/>
      <c r="G45" s="27" t="s">
        <v>250</v>
      </c>
      <c r="H45" s="27" t="s">
        <v>120</v>
      </c>
      <c r="I45" s="27" t="s">
        <v>96</v>
      </c>
      <c r="J45" s="28">
        <v>100</v>
      </c>
      <c r="K45" s="28">
        <v>19</v>
      </c>
      <c r="L45" s="28">
        <v>24</v>
      </c>
      <c r="M45" s="28">
        <v>60</v>
      </c>
      <c r="N45" s="28">
        <v>60</v>
      </c>
      <c r="O45" s="28">
        <v>40</v>
      </c>
      <c r="P45" s="28">
        <v>34</v>
      </c>
      <c r="Q45" s="28">
        <v>0</v>
      </c>
      <c r="R45" s="28">
        <f t="shared" si="12"/>
        <v>42.125</v>
      </c>
      <c r="S45" s="28">
        <f t="shared" si="13"/>
        <v>30.930509672028176</v>
      </c>
      <c r="T45" s="28">
        <f t="shared" si="0"/>
        <v>73.4255422481381</v>
      </c>
      <c r="U45" s="28">
        <f t="shared" si="17"/>
        <v>37</v>
      </c>
      <c r="V45" s="28">
        <v>60</v>
      </c>
      <c r="W45" s="25">
        <v>6505</v>
      </c>
      <c r="X45" s="57">
        <v>0.17</v>
      </c>
      <c r="Y45" s="30">
        <f t="shared" si="1"/>
        <v>0.22100000000000003</v>
      </c>
      <c r="Z45" s="30">
        <f t="shared" si="14"/>
        <v>26.520000000000003</v>
      </c>
      <c r="AA45" s="30">
        <f t="shared" si="2"/>
        <v>10.200000000000001</v>
      </c>
      <c r="AB45" s="31">
        <f t="shared" si="3"/>
        <v>1020.0000000000001</v>
      </c>
      <c r="AC45" s="32">
        <f t="shared" si="4"/>
        <v>2.7058436322251715E-4</v>
      </c>
      <c r="AD45" s="25">
        <v>6</v>
      </c>
      <c r="AE45" s="28">
        <f t="shared" si="15"/>
        <v>5</v>
      </c>
      <c r="AF45" s="28">
        <f>AD45*AE45</f>
        <v>30</v>
      </c>
      <c r="AG45" s="28">
        <f t="shared" si="16"/>
        <v>120</v>
      </c>
      <c r="AH45" s="30">
        <f t="shared" si="6"/>
        <v>20.400000000000002</v>
      </c>
      <c r="AI45" s="28">
        <v>50</v>
      </c>
      <c r="AJ45" s="28">
        <v>50</v>
      </c>
      <c r="AK45" s="28">
        <v>50</v>
      </c>
      <c r="AL45" s="28">
        <v>100</v>
      </c>
      <c r="AM45" s="28">
        <v>120</v>
      </c>
      <c r="AN45" s="28">
        <v>120</v>
      </c>
      <c r="AO45" s="28">
        <v>4</v>
      </c>
      <c r="AP45" s="28">
        <v>28</v>
      </c>
      <c r="AQ45" s="28">
        <v>2</v>
      </c>
      <c r="AR45" s="28">
        <v>4</v>
      </c>
      <c r="AT45" s="28">
        <f t="shared" si="7"/>
        <v>35.5</v>
      </c>
      <c r="AU45" s="28">
        <f t="shared" si="19"/>
        <v>60</v>
      </c>
      <c r="AV45" s="28">
        <f t="shared" si="20"/>
        <v>50</v>
      </c>
      <c r="AX45" s="33" t="s">
        <v>91</v>
      </c>
      <c r="AY45" s="34" t="s">
        <v>121</v>
      </c>
      <c r="AZ45" s="35">
        <v>45960</v>
      </c>
      <c r="BA45" s="35">
        <f t="shared" si="10"/>
        <v>46325</v>
      </c>
      <c r="BB45" s="33" t="s">
        <v>92</v>
      </c>
      <c r="BC45" s="33" t="s">
        <v>106</v>
      </c>
      <c r="BD45" s="34"/>
      <c r="BE45" s="25" t="s">
        <v>83</v>
      </c>
      <c r="BF45" s="25" t="s">
        <v>83</v>
      </c>
      <c r="BG45" s="32" t="s">
        <v>83</v>
      </c>
      <c r="BH45" s="32" t="s">
        <v>83</v>
      </c>
      <c r="BI45" s="32">
        <f t="shared" si="22"/>
        <v>8.4268459628690964E-2</v>
      </c>
      <c r="BJ45" s="25" t="s">
        <v>94</v>
      </c>
      <c r="BP45" s="25">
        <f>IFERROR(VLOOKUP(Tabela24[[#This Row],[Código  CATMAT]],'[1]GRADE HFL'!A:K,1,0),"NÃO")</f>
        <v>267508</v>
      </c>
      <c r="BQ45" s="36"/>
      <c r="BR45" s="36">
        <f>IFERROR(VLOOKUP(Tabela24[[#This Row],[Código  CATMAT]],'[1]CMM E VALOR'!C:L,5,0),"NÃO HÁ")</f>
        <v>200</v>
      </c>
      <c r="BS45" s="37">
        <f>IFERROR(VLOOKUP(Tabela24[[#This Row],[Código  CATMAT]],'[1]CMM E VALOR'!C:L,6,0),"NÃO HÁ")</f>
        <v>484.28571428571428</v>
      </c>
      <c r="BT45" s="37">
        <f>IFERROR(VLOOKUP(Tabela24[[#This Row],[Código  CATMAT]],'[1]CMM E VALOR'!C:L,7,0),"NÃO HÁ")</f>
        <v>200</v>
      </c>
      <c r="BU45" s="38">
        <f>IFERROR(VLOOKUP(Tabela24[[#This Row],[Código  CATMAT]],'[1]CMM E VALOR'!C:L,9,0),"NÃO HÁ")</f>
        <v>0.16</v>
      </c>
      <c r="BV45" s="32">
        <f>IFERROR(VLOOKUP(Tabela24[[#This Row],[Código  CATMAT]],'[1]CMM E VALOR'!C:L,10,0),"NÃO HÁ")</f>
        <v>0.16</v>
      </c>
    </row>
    <row r="46" spans="1:74" ht="25.5" x14ac:dyDescent="0.25">
      <c r="A46" s="25">
        <v>333142</v>
      </c>
      <c r="B46" s="25">
        <v>1435000</v>
      </c>
      <c r="C46" s="5" t="s">
        <v>251</v>
      </c>
      <c r="D46" s="5" t="s">
        <v>108</v>
      </c>
      <c r="E46" s="5"/>
      <c r="G46" s="27" t="s">
        <v>252</v>
      </c>
      <c r="H46" s="27" t="s">
        <v>253</v>
      </c>
      <c r="I46" s="27" t="s">
        <v>79</v>
      </c>
      <c r="J46" s="28">
        <v>54</v>
      </c>
      <c r="K46" s="28">
        <v>35</v>
      </c>
      <c r="L46" s="28">
        <v>54</v>
      </c>
      <c r="N46" s="28">
        <v>16</v>
      </c>
      <c r="O46" s="28">
        <v>87</v>
      </c>
      <c r="P46" s="28">
        <v>75</v>
      </c>
      <c r="Q46" s="28">
        <v>25</v>
      </c>
      <c r="R46" s="28">
        <f t="shared" si="12"/>
        <v>49.428571428571431</v>
      </c>
      <c r="S46" s="28">
        <f t="shared" si="13"/>
        <v>25.915613973414708</v>
      </c>
      <c r="T46" s="28">
        <f t="shared" si="0"/>
        <v>52.430432894191604</v>
      </c>
      <c r="U46" s="28">
        <f t="shared" si="17"/>
        <v>54</v>
      </c>
      <c r="V46" s="28">
        <v>70</v>
      </c>
      <c r="W46" s="25">
        <v>6505</v>
      </c>
      <c r="X46" s="30">
        <v>441.9</v>
      </c>
      <c r="Y46" s="30">
        <f t="shared" si="1"/>
        <v>574.47</v>
      </c>
      <c r="Z46" s="30">
        <f t="shared" si="14"/>
        <v>68936.400000000009</v>
      </c>
      <c r="AA46" s="30">
        <f t="shared" si="2"/>
        <v>30933</v>
      </c>
      <c r="AB46" s="31">
        <f t="shared" si="3"/>
        <v>3093300</v>
      </c>
      <c r="AC46" s="32">
        <f t="shared" si="4"/>
        <v>0.82058687329040414</v>
      </c>
      <c r="AD46" s="25">
        <v>6</v>
      </c>
      <c r="AE46" s="28">
        <f t="shared" si="15"/>
        <v>5.833333333333333</v>
      </c>
      <c r="AF46" s="28">
        <f>AE46*((1/2)*AD46)</f>
        <v>17.5</v>
      </c>
      <c r="AG46" s="28">
        <f t="shared" si="16"/>
        <v>122.5</v>
      </c>
      <c r="AH46" s="30">
        <f t="shared" si="6"/>
        <v>54132.75</v>
      </c>
      <c r="AI46" s="28">
        <v>200</v>
      </c>
      <c r="AJ46" s="28">
        <v>200</v>
      </c>
      <c r="AK46" s="28">
        <v>200</v>
      </c>
      <c r="AL46" s="28">
        <v>150</v>
      </c>
      <c r="AM46" s="28">
        <v>120</v>
      </c>
      <c r="AN46" s="28">
        <v>120</v>
      </c>
      <c r="AO46" s="28">
        <v>4</v>
      </c>
      <c r="AP46" s="28">
        <v>28</v>
      </c>
      <c r="AQ46" s="28">
        <v>2</v>
      </c>
      <c r="AR46" s="28">
        <v>4</v>
      </c>
      <c r="AS46" s="28">
        <v>12</v>
      </c>
      <c r="AT46" s="28">
        <f t="shared" si="7"/>
        <v>23.916666666666668</v>
      </c>
      <c r="AU46" s="28">
        <f t="shared" si="19"/>
        <v>40.5</v>
      </c>
      <c r="AV46" s="28">
        <f t="shared" si="20"/>
        <v>40.833333333333329</v>
      </c>
      <c r="AW46" s="28">
        <v>30</v>
      </c>
      <c r="AX46" s="33" t="s">
        <v>91</v>
      </c>
      <c r="AY46" s="34" t="s">
        <v>254</v>
      </c>
      <c r="AZ46" s="35">
        <v>46037</v>
      </c>
      <c r="BA46" s="35">
        <f t="shared" si="10"/>
        <v>46402</v>
      </c>
      <c r="BB46" s="33" t="s">
        <v>92</v>
      </c>
      <c r="BC46" s="33" t="s">
        <v>255</v>
      </c>
      <c r="BD46" s="34"/>
      <c r="BE46" s="25" t="s">
        <v>112</v>
      </c>
      <c r="BF46" s="25" t="s">
        <v>83</v>
      </c>
      <c r="BG46" s="32" t="s">
        <v>112</v>
      </c>
      <c r="BH46" s="32" t="s">
        <v>112</v>
      </c>
      <c r="BI46" s="32">
        <f t="shared" si="22"/>
        <v>0.90485533291909515</v>
      </c>
      <c r="BJ46" s="25" t="s">
        <v>84</v>
      </c>
      <c r="BK46" s="25">
        <v>12</v>
      </c>
      <c r="BP46" s="25">
        <f>IFERROR(VLOOKUP(Tabela24[[#This Row],[Código  CATMAT]],'[1]GRADE HFL'!A:K,1,0),"NÃO")</f>
        <v>333142</v>
      </c>
      <c r="BQ46" s="36"/>
      <c r="BR46" s="36">
        <f>IFERROR(VLOOKUP(Tabela24[[#This Row],[Código  CATMAT]],'[1]CMM E VALOR'!C:L,5,0),"NÃO HÁ")</f>
        <v>0</v>
      </c>
      <c r="BS46" s="37">
        <f>IFERROR(VLOOKUP(Tabela24[[#This Row],[Código  CATMAT]],'[1]CMM E VALOR'!C:L,6,0),"NÃO HÁ")</f>
        <v>0</v>
      </c>
      <c r="BT46" s="37">
        <f>IFERROR(VLOOKUP(Tabela24[[#This Row],[Código  CATMAT]],'[1]CMM E VALOR'!C:L,7,0),"NÃO HÁ")</f>
        <v>0</v>
      </c>
      <c r="BU46" s="38">
        <f>IFERROR(VLOOKUP(Tabela24[[#This Row],[Código  CATMAT]],'[1]CMM E VALOR'!C:L,9,0),"NÃO HÁ")</f>
        <v>250</v>
      </c>
      <c r="BV46" s="32">
        <f>IFERROR(VLOOKUP(Tabela24[[#This Row],[Código  CATMAT]],'[1]CMM E VALOR'!C:L,10,0),"NÃO HÁ")</f>
        <v>0</v>
      </c>
    </row>
    <row r="47" spans="1:74" ht="25.5" hidden="1" x14ac:dyDescent="0.2">
      <c r="A47" s="25">
        <v>436416</v>
      </c>
      <c r="B47" s="25">
        <v>31700800</v>
      </c>
      <c r="C47" s="5" t="s">
        <v>256</v>
      </c>
      <c r="D47" s="5" t="s">
        <v>108</v>
      </c>
      <c r="E47" s="5"/>
      <c r="F47" s="26">
        <v>1</v>
      </c>
      <c r="G47" s="27" t="s">
        <v>257</v>
      </c>
      <c r="H47" s="27" t="s">
        <v>258</v>
      </c>
      <c r="I47" s="27" t="s">
        <v>79</v>
      </c>
      <c r="J47" s="28">
        <v>10</v>
      </c>
      <c r="K47" s="28">
        <v>5</v>
      </c>
      <c r="L47" s="28">
        <v>12</v>
      </c>
      <c r="M47" s="28">
        <v>2</v>
      </c>
      <c r="N47" s="28">
        <v>4</v>
      </c>
      <c r="O47" s="28">
        <v>11</v>
      </c>
      <c r="P47" s="28">
        <v>9</v>
      </c>
      <c r="Q47" s="28">
        <v>3</v>
      </c>
      <c r="R47" s="28">
        <f t="shared" si="12"/>
        <v>7</v>
      </c>
      <c r="S47" s="28">
        <f t="shared" si="13"/>
        <v>3.927922024247863</v>
      </c>
      <c r="T47" s="28">
        <f t="shared" si="0"/>
        <v>56.113171774969473</v>
      </c>
      <c r="U47" s="28">
        <f t="shared" si="17"/>
        <v>7</v>
      </c>
      <c r="V47" s="28">
        <v>10</v>
      </c>
      <c r="W47" s="25">
        <v>6505</v>
      </c>
      <c r="X47" s="30">
        <v>559.98</v>
      </c>
      <c r="Y47" s="30">
        <f t="shared" si="1"/>
        <v>727.97400000000005</v>
      </c>
      <c r="Z47" s="30">
        <f t="shared" si="14"/>
        <v>21839.22</v>
      </c>
      <c r="AA47" s="30">
        <f t="shared" si="2"/>
        <v>5599.8</v>
      </c>
      <c r="AB47" s="31">
        <f t="shared" si="3"/>
        <v>559980</v>
      </c>
      <c r="AC47" s="32">
        <f t="shared" si="4"/>
        <v>0.1485508154091619</v>
      </c>
      <c r="AD47" s="25">
        <v>6</v>
      </c>
      <c r="AE47" s="28">
        <f t="shared" si="15"/>
        <v>0.83333333333333337</v>
      </c>
      <c r="AF47" s="28">
        <f t="shared" ref="AF47:AF55" si="23">AD47*AE47</f>
        <v>5</v>
      </c>
      <c r="AG47" s="28">
        <f t="shared" si="16"/>
        <v>20</v>
      </c>
      <c r="AH47" s="30">
        <f t="shared" si="6"/>
        <v>11199.6</v>
      </c>
      <c r="AI47" s="28">
        <v>40</v>
      </c>
      <c r="AJ47" s="28">
        <v>40</v>
      </c>
      <c r="AK47" s="28">
        <v>40</v>
      </c>
      <c r="AL47" s="28">
        <v>40</v>
      </c>
      <c r="AM47" s="28">
        <v>30</v>
      </c>
      <c r="AN47" s="28">
        <v>30</v>
      </c>
      <c r="AO47" s="28">
        <v>4</v>
      </c>
      <c r="AP47" s="28">
        <v>28</v>
      </c>
      <c r="AQ47" s="28">
        <v>2</v>
      </c>
      <c r="AR47" s="28">
        <v>4</v>
      </c>
      <c r="AT47" s="28">
        <f t="shared" si="7"/>
        <v>5.916666666666667</v>
      </c>
      <c r="AU47" s="28">
        <f t="shared" si="19"/>
        <v>10</v>
      </c>
      <c r="AV47" s="28">
        <f t="shared" si="20"/>
        <v>8.3333333333333339</v>
      </c>
      <c r="AX47" s="33" t="s">
        <v>91</v>
      </c>
      <c r="AY47" s="34" t="s">
        <v>259</v>
      </c>
      <c r="AZ47" s="35">
        <v>46000</v>
      </c>
      <c r="BA47" s="35">
        <f t="shared" si="10"/>
        <v>46365</v>
      </c>
      <c r="BB47" s="33" t="s">
        <v>92</v>
      </c>
      <c r="BC47" s="33" t="s">
        <v>141</v>
      </c>
      <c r="BD47" s="34"/>
      <c r="BE47" s="25" t="s">
        <v>112</v>
      </c>
      <c r="BF47" s="25" t="s">
        <v>83</v>
      </c>
      <c r="BG47" s="32" t="s">
        <v>83</v>
      </c>
      <c r="BH47" s="32" t="s">
        <v>83</v>
      </c>
      <c r="BI47" s="32">
        <f t="shared" si="22"/>
        <v>1.0534061483282571</v>
      </c>
      <c r="BJ47" s="25" t="s">
        <v>84</v>
      </c>
      <c r="BP47" s="25" t="str">
        <f>IFERROR(VLOOKUP(Tabela24[[#This Row],[Código  CATMAT]],'[1]GRADE HFL'!A:K,1,0),"NÃO")</f>
        <v>NÃO</v>
      </c>
      <c r="BQ47" s="36" t="s">
        <v>260</v>
      </c>
      <c r="BR47" s="36" t="str">
        <f>IFERROR(VLOOKUP(Tabela24[[#This Row],[Código  CATMAT]],'[1]CMM E VALOR'!C:L,5,0),"NÃO HÁ")</f>
        <v>NÃO HÁ</v>
      </c>
      <c r="BS47" s="37" t="str">
        <f>IFERROR(VLOOKUP(Tabela24[[#This Row],[Código  CATMAT]],'[1]CMM E VALOR'!C:L,6,0),"NÃO HÁ")</f>
        <v>NÃO HÁ</v>
      </c>
      <c r="BT47" s="37" t="str">
        <f>IFERROR(VLOOKUP(Tabela24[[#This Row],[Código  CATMAT]],'[1]CMM E VALOR'!C:L,7,0),"NÃO HÁ")</f>
        <v>NÃO HÁ</v>
      </c>
      <c r="BU47" s="38" t="str">
        <f>IFERROR(VLOOKUP(Tabela24[[#This Row],[Código  CATMAT]],'[1]CMM E VALOR'!C:L,9,0),"NÃO HÁ")</f>
        <v>NÃO HÁ</v>
      </c>
      <c r="BV47" s="32" t="str">
        <f>IFERROR(VLOOKUP(Tabela24[[#This Row],[Código  CATMAT]],'[1]CMM E VALOR'!C:L,10,0),"NÃO HÁ")</f>
        <v>NÃO HÁ</v>
      </c>
    </row>
    <row r="48" spans="1:74" ht="25.5" x14ac:dyDescent="0.25">
      <c r="A48" s="25">
        <v>268381</v>
      </c>
      <c r="B48" s="25">
        <v>1445010</v>
      </c>
      <c r="C48" s="5" t="s">
        <v>261</v>
      </c>
      <c r="D48" s="5" t="s">
        <v>76</v>
      </c>
      <c r="E48" s="5"/>
      <c r="G48" s="27" t="s">
        <v>262</v>
      </c>
      <c r="H48" s="27" t="s">
        <v>263</v>
      </c>
      <c r="I48" s="27" t="s">
        <v>79</v>
      </c>
      <c r="J48" s="28">
        <v>1230</v>
      </c>
      <c r="K48" s="28">
        <v>1015</v>
      </c>
      <c r="L48" s="28">
        <v>1165</v>
      </c>
      <c r="M48" s="28">
        <v>990</v>
      </c>
      <c r="N48" s="28">
        <v>1203</v>
      </c>
      <c r="O48" s="28">
        <v>2029</v>
      </c>
      <c r="P48" s="28">
        <v>1746</v>
      </c>
      <c r="Q48" s="28">
        <v>716</v>
      </c>
      <c r="R48" s="28">
        <f t="shared" si="12"/>
        <v>1261.75</v>
      </c>
      <c r="S48" s="28">
        <f t="shared" si="13"/>
        <v>425.8717949269307</v>
      </c>
      <c r="T48" s="28">
        <f t="shared" si="0"/>
        <v>33.75247037265153</v>
      </c>
      <c r="U48" s="28">
        <f t="shared" si="17"/>
        <v>1184</v>
      </c>
      <c r="V48" s="28">
        <v>1165</v>
      </c>
      <c r="W48" s="25">
        <v>6505</v>
      </c>
      <c r="X48" s="30">
        <v>4.0199999999999996</v>
      </c>
      <c r="Y48" s="30">
        <f t="shared" si="1"/>
        <v>5.226</v>
      </c>
      <c r="Z48" s="30">
        <f t="shared" si="14"/>
        <v>12542.4</v>
      </c>
      <c r="AA48" s="30">
        <f t="shared" si="2"/>
        <v>4683.2999999999993</v>
      </c>
      <c r="AB48" s="31">
        <f t="shared" si="3"/>
        <v>468329.99999999994</v>
      </c>
      <c r="AC48" s="32">
        <f t="shared" si="4"/>
        <v>0.12423801453725632</v>
      </c>
      <c r="AD48" s="25">
        <v>6</v>
      </c>
      <c r="AE48" s="28">
        <f t="shared" si="15"/>
        <v>97.083333333333329</v>
      </c>
      <c r="AF48" s="28">
        <f t="shared" si="23"/>
        <v>582.5</v>
      </c>
      <c r="AG48" s="28">
        <f t="shared" si="16"/>
        <v>2330</v>
      </c>
      <c r="AH48" s="30">
        <f t="shared" si="6"/>
        <v>9366.5999999999985</v>
      </c>
      <c r="AI48" s="28">
        <v>2400</v>
      </c>
      <c r="AJ48" s="28">
        <v>2400</v>
      </c>
      <c r="AK48" s="28">
        <v>2400</v>
      </c>
      <c r="AL48" s="28">
        <v>2400</v>
      </c>
      <c r="AM48" s="28">
        <v>2400</v>
      </c>
      <c r="AN48" s="28">
        <v>2400</v>
      </c>
      <c r="AO48" s="28">
        <v>4</v>
      </c>
      <c r="AP48" s="28">
        <v>28</v>
      </c>
      <c r="AQ48" s="28">
        <v>2</v>
      </c>
      <c r="AR48" s="28">
        <v>4</v>
      </c>
      <c r="AT48" s="28">
        <f t="shared" si="7"/>
        <v>689.29166666666663</v>
      </c>
      <c r="AU48" s="28">
        <f t="shared" si="19"/>
        <v>1165</v>
      </c>
      <c r="AV48" s="28">
        <f t="shared" si="20"/>
        <v>970.83333333333326</v>
      </c>
      <c r="AX48" s="33" t="s">
        <v>91</v>
      </c>
      <c r="AY48" s="34" t="s">
        <v>110</v>
      </c>
      <c r="AZ48" s="35">
        <v>46049</v>
      </c>
      <c r="BA48" s="35">
        <f t="shared" si="10"/>
        <v>46414</v>
      </c>
      <c r="BB48" s="33" t="s">
        <v>92</v>
      </c>
      <c r="BC48" s="33" t="s">
        <v>111</v>
      </c>
      <c r="BD48" s="34"/>
      <c r="BE48" s="25" t="s">
        <v>83</v>
      </c>
      <c r="BF48" s="25" t="s">
        <v>83</v>
      </c>
      <c r="BG48" s="32" t="s">
        <v>83</v>
      </c>
      <c r="BH48" s="32" t="s">
        <v>83</v>
      </c>
      <c r="BI48" s="32">
        <f t="shared" si="22"/>
        <v>1.1776441628655134</v>
      </c>
      <c r="BJ48" s="25" t="s">
        <v>94</v>
      </c>
      <c r="BK48" s="25">
        <v>220</v>
      </c>
      <c r="BP48" s="25">
        <f>IFERROR(VLOOKUP(Tabela24[[#This Row],[Código  CATMAT]],'[1]GRADE HFL'!A:K,1,0),"NÃO")</f>
        <v>268381</v>
      </c>
      <c r="BQ48" s="36"/>
      <c r="BR48" s="36">
        <f>IFERROR(VLOOKUP(Tabela24[[#This Row],[Código  CATMAT]],'[1]CMM E VALOR'!C:L,5,0),"NÃO HÁ")</f>
        <v>320</v>
      </c>
      <c r="BS48" s="37">
        <f>IFERROR(VLOOKUP(Tabela24[[#This Row],[Código  CATMAT]],'[1]CMM E VALOR'!C:L,6,0),"NÃO HÁ")</f>
        <v>160.83333333333334</v>
      </c>
      <c r="BT48" s="37">
        <f>IFERROR(VLOOKUP(Tabela24[[#This Row],[Código  CATMAT]],'[1]CMM E VALOR'!C:L,7,0),"NÃO HÁ")</f>
        <v>143.33333333333334</v>
      </c>
      <c r="BU48" s="38">
        <f>IFERROR(VLOOKUP(Tabela24[[#This Row],[Código  CATMAT]],'[1]CMM E VALOR'!C:L,9,0),"NÃO HÁ")</f>
        <v>4.0199999999999996</v>
      </c>
      <c r="BV48" s="32">
        <f>IFERROR(VLOOKUP(Tabela24[[#This Row],[Código  CATMAT]],'[1]CMM E VALOR'!C:L,10,0),"NÃO HÁ")</f>
        <v>4.0199999999999996</v>
      </c>
    </row>
    <row r="49" spans="1:74" ht="38.25" hidden="1" x14ac:dyDescent="0.25">
      <c r="A49" s="25">
        <v>393846</v>
      </c>
      <c r="B49" s="25">
        <v>1465000</v>
      </c>
      <c r="C49" s="58" t="s">
        <v>264</v>
      </c>
      <c r="D49" s="5" t="s">
        <v>86</v>
      </c>
      <c r="E49" s="5"/>
      <c r="G49" s="27" t="s">
        <v>265</v>
      </c>
      <c r="H49" s="44">
        <v>0.06</v>
      </c>
      <c r="I49" s="27" t="s">
        <v>79</v>
      </c>
      <c r="J49" s="28">
        <v>38</v>
      </c>
      <c r="K49" s="28">
        <v>48</v>
      </c>
      <c r="L49" s="28">
        <v>17</v>
      </c>
      <c r="N49" s="28">
        <v>30</v>
      </c>
      <c r="O49" s="28">
        <v>28</v>
      </c>
      <c r="P49" s="28">
        <v>24</v>
      </c>
      <c r="Q49" s="28">
        <v>15</v>
      </c>
      <c r="R49" s="28">
        <f t="shared" si="12"/>
        <v>28.571428571428573</v>
      </c>
      <c r="S49" s="28">
        <f t="shared" si="13"/>
        <v>11.602544876838339</v>
      </c>
      <c r="T49" s="28">
        <f>(S49/R49)*100</f>
        <v>40.608907068934187</v>
      </c>
      <c r="U49" s="28">
        <f t="shared" si="17"/>
        <v>28</v>
      </c>
      <c r="V49" s="28">
        <v>35</v>
      </c>
      <c r="W49" s="25">
        <v>6505</v>
      </c>
      <c r="X49" s="48">
        <v>35</v>
      </c>
      <c r="Y49" s="30">
        <f t="shared" si="1"/>
        <v>45.5</v>
      </c>
      <c r="Z49" s="30">
        <f t="shared" si="14"/>
        <v>2730</v>
      </c>
      <c r="AA49" s="30">
        <f t="shared" si="2"/>
        <v>1225</v>
      </c>
      <c r="AB49" s="31">
        <f t="shared" si="3"/>
        <v>122500</v>
      </c>
      <c r="AC49" s="32">
        <f t="shared" si="4"/>
        <v>3.2496651465449361E-2</v>
      </c>
      <c r="AD49" s="25">
        <v>6</v>
      </c>
      <c r="AE49" s="28">
        <f t="shared" si="15"/>
        <v>2.9166666666666665</v>
      </c>
      <c r="AF49" s="28">
        <f t="shared" si="23"/>
        <v>17.5</v>
      </c>
      <c r="AG49" s="28">
        <f t="shared" si="16"/>
        <v>70</v>
      </c>
      <c r="AH49" s="30">
        <f t="shared" si="6"/>
        <v>2450</v>
      </c>
      <c r="AI49" s="28">
        <v>60</v>
      </c>
      <c r="AJ49" s="28">
        <v>60</v>
      </c>
      <c r="AK49" s="28">
        <v>60</v>
      </c>
      <c r="AL49" s="28">
        <v>60</v>
      </c>
      <c r="AM49" s="28">
        <v>60</v>
      </c>
      <c r="AN49" s="28">
        <v>60</v>
      </c>
      <c r="AO49" s="28">
        <v>4</v>
      </c>
      <c r="AP49" s="28">
        <v>28</v>
      </c>
      <c r="AQ49" s="28">
        <v>2</v>
      </c>
      <c r="AR49" s="28">
        <v>4</v>
      </c>
      <c r="AT49" s="28">
        <f t="shared" si="7"/>
        <v>20.708333333333332</v>
      </c>
      <c r="AU49" s="28">
        <f t="shared" si="19"/>
        <v>35</v>
      </c>
      <c r="AV49" s="28">
        <f t="shared" si="20"/>
        <v>29.166666666666664</v>
      </c>
      <c r="AX49" s="33" t="s">
        <v>91</v>
      </c>
      <c r="AY49" s="34" t="s">
        <v>121</v>
      </c>
      <c r="AZ49" s="35">
        <v>45924</v>
      </c>
      <c r="BA49" s="35">
        <f t="shared" si="10"/>
        <v>46289</v>
      </c>
      <c r="BB49" s="33" t="s">
        <v>92</v>
      </c>
      <c r="BC49" s="33" t="s">
        <v>106</v>
      </c>
      <c r="BD49" s="34"/>
      <c r="BE49" s="25" t="s">
        <v>83</v>
      </c>
      <c r="BF49" s="25" t="s">
        <v>83</v>
      </c>
      <c r="BG49" s="32" t="s">
        <v>83</v>
      </c>
      <c r="BH49" s="32" t="s">
        <v>83</v>
      </c>
      <c r="BI49" s="32">
        <f t="shared" si="22"/>
        <v>1.2101408143309629</v>
      </c>
      <c r="BJ49" s="25" t="s">
        <v>84</v>
      </c>
      <c r="BK49" s="25">
        <v>5</v>
      </c>
      <c r="BP49" s="25" t="str">
        <f>IFERROR(VLOOKUP(Tabela24[[#This Row],[Código  CATMAT]],'[1]GRADE HFL'!A:K,1,0),"NÃO")</f>
        <v>NÃO</v>
      </c>
      <c r="BQ49" s="36"/>
      <c r="BR49" s="36" t="str">
        <f>IFERROR(VLOOKUP(Tabela24[[#This Row],[Código  CATMAT]],'[1]CMM E VALOR'!C:L,5,0),"NÃO HÁ")</f>
        <v>NÃO HÁ</v>
      </c>
      <c r="BS49" s="37" t="str">
        <f>IFERROR(VLOOKUP(Tabela24[[#This Row],[Código  CATMAT]],'[1]CMM E VALOR'!C:L,6,0),"NÃO HÁ")</f>
        <v>NÃO HÁ</v>
      </c>
      <c r="BT49" s="37" t="str">
        <f>IFERROR(VLOOKUP(Tabela24[[#This Row],[Código  CATMAT]],'[1]CMM E VALOR'!C:L,7,0),"NÃO HÁ")</f>
        <v>NÃO HÁ</v>
      </c>
      <c r="BU49" s="38" t="str">
        <f>IFERROR(VLOOKUP(Tabela24[[#This Row],[Código  CATMAT]],'[1]CMM E VALOR'!C:L,9,0),"NÃO HÁ")</f>
        <v>NÃO HÁ</v>
      </c>
      <c r="BV49" s="32" t="str">
        <f>IFERROR(VLOOKUP(Tabela24[[#This Row],[Código  CATMAT]],'[1]CMM E VALOR'!C:L,10,0),"NÃO HÁ")</f>
        <v>NÃO HÁ</v>
      </c>
    </row>
    <row r="50" spans="1:74" ht="30" x14ac:dyDescent="0.25">
      <c r="A50" s="25">
        <v>449340</v>
      </c>
      <c r="B50" s="25">
        <v>1585000</v>
      </c>
      <c r="C50" s="40" t="s">
        <v>266</v>
      </c>
      <c r="D50" s="40" t="s">
        <v>108</v>
      </c>
      <c r="E50" s="40"/>
      <c r="G50" s="27" t="s">
        <v>267</v>
      </c>
      <c r="H50" s="44">
        <v>0.1</v>
      </c>
      <c r="I50" s="27" t="s">
        <v>79</v>
      </c>
      <c r="J50" s="28">
        <v>155</v>
      </c>
      <c r="K50" s="28">
        <v>221</v>
      </c>
      <c r="L50" s="28">
        <v>190</v>
      </c>
      <c r="M50" s="28">
        <v>249</v>
      </c>
      <c r="N50" s="28">
        <v>189</v>
      </c>
      <c r="O50" s="28">
        <v>199</v>
      </c>
      <c r="P50" s="28">
        <v>220</v>
      </c>
      <c r="Q50" s="28">
        <v>280</v>
      </c>
      <c r="R50" s="28">
        <f t="shared" si="12"/>
        <v>212.875</v>
      </c>
      <c r="S50" s="28">
        <f t="shared" si="13"/>
        <v>38.845619352214513</v>
      </c>
      <c r="T50" s="28">
        <f t="shared" si="0"/>
        <v>18.248088949953971</v>
      </c>
      <c r="U50" s="28">
        <f t="shared" si="17"/>
        <v>209.5</v>
      </c>
      <c r="V50" s="28">
        <v>200</v>
      </c>
      <c r="W50" s="25">
        <v>6505</v>
      </c>
      <c r="X50" s="30">
        <v>34.4</v>
      </c>
      <c r="Y50" s="30">
        <f t="shared" si="1"/>
        <v>44.72</v>
      </c>
      <c r="Z50" s="30">
        <f t="shared" si="14"/>
        <v>15652</v>
      </c>
      <c r="AA50" s="30">
        <f t="shared" si="2"/>
        <v>6880</v>
      </c>
      <c r="AB50" s="31">
        <f t="shared" si="3"/>
        <v>688000</v>
      </c>
      <c r="AC50" s="32">
        <f t="shared" si="4"/>
        <v>0.18251180578146253</v>
      </c>
      <c r="AD50" s="25">
        <v>6</v>
      </c>
      <c r="AE50" s="28">
        <f t="shared" si="15"/>
        <v>16.666666666666668</v>
      </c>
      <c r="AF50" s="28">
        <f t="shared" si="23"/>
        <v>100</v>
      </c>
      <c r="AG50" s="28">
        <f t="shared" si="16"/>
        <v>400</v>
      </c>
      <c r="AH50" s="30">
        <f t="shared" si="6"/>
        <v>13760</v>
      </c>
      <c r="AI50" s="28">
        <v>240</v>
      </c>
      <c r="AJ50" s="28">
        <v>300</v>
      </c>
      <c r="AK50" s="28">
        <v>300</v>
      </c>
      <c r="AL50" s="28">
        <v>400</v>
      </c>
      <c r="AM50" s="42">
        <v>400</v>
      </c>
      <c r="AN50" s="42">
        <v>350</v>
      </c>
      <c r="AO50" s="28">
        <v>4</v>
      </c>
      <c r="AP50" s="28">
        <v>28</v>
      </c>
      <c r="AQ50" s="28">
        <v>2</v>
      </c>
      <c r="AR50" s="28">
        <v>4</v>
      </c>
      <c r="AS50" s="28">
        <v>23</v>
      </c>
      <c r="AT50" s="28">
        <f t="shared" si="7"/>
        <v>118.33333333333334</v>
      </c>
      <c r="AU50" s="28">
        <f t="shared" si="19"/>
        <v>177</v>
      </c>
      <c r="AV50" s="28">
        <f t="shared" si="20"/>
        <v>166.66666666666669</v>
      </c>
      <c r="AW50" s="28">
        <v>50</v>
      </c>
      <c r="AX50" s="33" t="s">
        <v>91</v>
      </c>
      <c r="AY50" s="34" t="s">
        <v>110</v>
      </c>
      <c r="AZ50" s="35">
        <v>46049</v>
      </c>
      <c r="BA50" s="35">
        <f t="shared" si="10"/>
        <v>46414</v>
      </c>
      <c r="BB50" s="33" t="s">
        <v>92</v>
      </c>
      <c r="BC50" s="33" t="s">
        <v>111</v>
      </c>
      <c r="BD50" s="34"/>
      <c r="BE50" s="25" t="s">
        <v>83</v>
      </c>
      <c r="BF50" s="25" t="s">
        <v>83</v>
      </c>
      <c r="BG50" s="32" t="s">
        <v>83</v>
      </c>
      <c r="BH50" s="32" t="s">
        <v>83</v>
      </c>
      <c r="BI50" s="32">
        <f t="shared" si="22"/>
        <v>1.3926526201124254</v>
      </c>
      <c r="BJ50" s="25" t="s">
        <v>84</v>
      </c>
      <c r="BK50" s="25">
        <v>48</v>
      </c>
      <c r="BP50" s="25">
        <f>IFERROR(VLOOKUP(Tabela24[[#This Row],[Código  CATMAT]],'[1]GRADE HFL'!A:K,1,0),"NÃO")</f>
        <v>449340</v>
      </c>
      <c r="BQ50" s="36"/>
      <c r="BR50" s="36">
        <f>IFERROR(VLOOKUP(Tabela24[[#This Row],[Código  CATMAT]],'[1]CMM E VALOR'!C:L,5,0),"NÃO HÁ")</f>
        <v>40</v>
      </c>
      <c r="BS50" s="37">
        <f>IFERROR(VLOOKUP(Tabela24[[#This Row],[Código  CATMAT]],'[1]CMM E VALOR'!C:L,6,0),"NÃO HÁ")</f>
        <v>31.111111111111111</v>
      </c>
      <c r="BT50" s="37">
        <f>IFERROR(VLOOKUP(Tabela24[[#This Row],[Código  CATMAT]],'[1]CMM E VALOR'!C:L,7,0),"NÃO HÁ")</f>
        <v>12</v>
      </c>
      <c r="BU50" s="38">
        <f>IFERROR(VLOOKUP(Tabela24[[#This Row],[Código  CATMAT]],'[1]CMM E VALOR'!C:L,9,0),"NÃO HÁ")</f>
        <v>230</v>
      </c>
      <c r="BV50" s="32">
        <f>IFERROR(VLOOKUP(Tabela24[[#This Row],[Código  CATMAT]],'[1]CMM E VALOR'!C:L,10,0),"NÃO HÁ")</f>
        <v>230</v>
      </c>
    </row>
    <row r="51" spans="1:74" ht="27" customHeight="1" x14ac:dyDescent="0.25">
      <c r="A51" s="25">
        <v>292402</v>
      </c>
      <c r="B51" s="25">
        <v>1525000</v>
      </c>
      <c r="C51" s="5" t="s">
        <v>268</v>
      </c>
      <c r="D51" s="5" t="s">
        <v>76</v>
      </c>
      <c r="E51" s="5"/>
      <c r="G51" s="27" t="s">
        <v>269</v>
      </c>
      <c r="H51" s="27" t="s">
        <v>270</v>
      </c>
      <c r="I51" s="27" t="s">
        <v>79</v>
      </c>
      <c r="J51" s="28">
        <v>630</v>
      </c>
      <c r="K51" s="28">
        <v>522</v>
      </c>
      <c r="L51" s="28">
        <v>463</v>
      </c>
      <c r="M51" s="28">
        <v>505</v>
      </c>
      <c r="N51" s="28">
        <v>314</v>
      </c>
      <c r="O51" s="28">
        <v>350</v>
      </c>
      <c r="P51" s="28">
        <v>409</v>
      </c>
      <c r="Q51" s="28">
        <v>161</v>
      </c>
      <c r="R51" s="28">
        <f t="shared" si="12"/>
        <v>419.25</v>
      </c>
      <c r="S51" s="28">
        <f t="shared" si="13"/>
        <v>144.87013889293107</v>
      </c>
      <c r="T51" s="28">
        <f t="shared" si="0"/>
        <v>34.554594846256663</v>
      </c>
      <c r="U51" s="28">
        <f t="shared" si="17"/>
        <v>436</v>
      </c>
      <c r="V51" s="28">
        <v>510</v>
      </c>
      <c r="W51" s="25">
        <v>6505</v>
      </c>
      <c r="X51" s="30">
        <v>1.78</v>
      </c>
      <c r="Y51" s="30">
        <f t="shared" si="1"/>
        <v>2.3140000000000001</v>
      </c>
      <c r="Z51" s="30">
        <f t="shared" si="14"/>
        <v>2314</v>
      </c>
      <c r="AA51" s="30">
        <f t="shared" si="2"/>
        <v>907.80000000000007</v>
      </c>
      <c r="AB51" s="31">
        <f t="shared" si="3"/>
        <v>90780</v>
      </c>
      <c r="AC51" s="32">
        <f t="shared" si="4"/>
        <v>2.4082008326804027E-2</v>
      </c>
      <c r="AD51" s="25">
        <v>6</v>
      </c>
      <c r="AE51" s="28">
        <f t="shared" si="15"/>
        <v>42.5</v>
      </c>
      <c r="AF51" s="28">
        <f t="shared" si="23"/>
        <v>255</v>
      </c>
      <c r="AG51" s="28">
        <f t="shared" si="16"/>
        <v>1020</v>
      </c>
      <c r="AH51" s="30">
        <f t="shared" si="6"/>
        <v>1815.6000000000001</v>
      </c>
      <c r="AI51" s="28">
        <v>1000</v>
      </c>
      <c r="AJ51" s="28">
        <v>1000</v>
      </c>
      <c r="AK51" s="28">
        <v>1000</v>
      </c>
      <c r="AL51" s="28">
        <v>1000</v>
      </c>
      <c r="AM51" s="28">
        <v>1000</v>
      </c>
      <c r="AN51" s="28">
        <v>1000</v>
      </c>
      <c r="AO51" s="28">
        <v>4</v>
      </c>
      <c r="AP51" s="28">
        <v>28</v>
      </c>
      <c r="AQ51" s="28">
        <v>2</v>
      </c>
      <c r="AR51" s="28">
        <v>4</v>
      </c>
      <c r="AT51" s="28">
        <f t="shared" si="7"/>
        <v>301.75</v>
      </c>
      <c r="AU51" s="28">
        <f t="shared" si="19"/>
        <v>510</v>
      </c>
      <c r="AV51" s="28">
        <f t="shared" si="20"/>
        <v>425</v>
      </c>
      <c r="AX51" s="33" t="s">
        <v>91</v>
      </c>
      <c r="AY51" s="34" t="s">
        <v>110</v>
      </c>
      <c r="AZ51" s="35">
        <v>46049</v>
      </c>
      <c r="BA51" s="35">
        <f t="shared" si="10"/>
        <v>46414</v>
      </c>
      <c r="BB51" s="33" t="s">
        <v>92</v>
      </c>
      <c r="BC51" s="33" t="s">
        <v>111</v>
      </c>
      <c r="BD51" s="34"/>
      <c r="BE51" s="25" t="s">
        <v>83</v>
      </c>
      <c r="BF51" s="25" t="s">
        <v>83</v>
      </c>
      <c r="BG51" s="32" t="s">
        <v>83</v>
      </c>
      <c r="BH51" s="32" t="s">
        <v>83</v>
      </c>
      <c r="BI51" s="32">
        <f t="shared" si="22"/>
        <v>1.4167346284392295</v>
      </c>
      <c r="BJ51" s="25" t="s">
        <v>84</v>
      </c>
      <c r="BK51" s="25">
        <v>88</v>
      </c>
      <c r="BP51" s="25">
        <f>IFERROR(VLOOKUP(Tabela24[[#This Row],[Código  CATMAT]],'[1]GRADE HFL'!A:K,1,0),"NÃO")</f>
        <v>292402</v>
      </c>
      <c r="BQ51" s="36"/>
      <c r="BR51" s="36">
        <f>IFERROR(VLOOKUP(Tabela24[[#This Row],[Código  CATMAT]],'[1]CMM E VALOR'!C:L,5,0),"NÃO HÁ")</f>
        <v>40</v>
      </c>
      <c r="BS51" s="37">
        <f>IFERROR(VLOOKUP(Tabela24[[#This Row],[Código  CATMAT]],'[1]CMM E VALOR'!C:L,6,0),"NÃO HÁ")</f>
        <v>100</v>
      </c>
      <c r="BT51" s="37">
        <f>IFERROR(VLOOKUP(Tabela24[[#This Row],[Código  CATMAT]],'[1]CMM E VALOR'!C:L,7,0),"NÃO HÁ")</f>
        <v>33.333333333333336</v>
      </c>
      <c r="BU51" s="38">
        <f>IFERROR(VLOOKUP(Tabela24[[#This Row],[Código  CATMAT]],'[1]CMM E VALOR'!C:L,9,0),"NÃO HÁ")</f>
        <v>1.78</v>
      </c>
      <c r="BV51" s="32">
        <f>IFERROR(VLOOKUP(Tabela24[[#This Row],[Código  CATMAT]],'[1]CMM E VALOR'!C:L,10,0),"NÃO HÁ")</f>
        <v>0</v>
      </c>
    </row>
    <row r="52" spans="1:74" x14ac:dyDescent="0.25">
      <c r="A52" s="25">
        <v>271710</v>
      </c>
      <c r="B52" s="25">
        <v>1675000</v>
      </c>
      <c r="C52" s="5" t="s">
        <v>271</v>
      </c>
      <c r="D52" s="5" t="s">
        <v>76</v>
      </c>
      <c r="E52" s="5"/>
      <c r="F52" s="25">
        <v>100</v>
      </c>
      <c r="G52" s="27" t="s">
        <v>272</v>
      </c>
      <c r="H52" s="27" t="s">
        <v>88</v>
      </c>
      <c r="I52" s="27" t="s">
        <v>79</v>
      </c>
      <c r="J52" s="28">
        <v>150</v>
      </c>
      <c r="K52" s="28">
        <v>58</v>
      </c>
      <c r="L52" s="28">
        <v>22</v>
      </c>
      <c r="N52" s="28">
        <v>48</v>
      </c>
      <c r="O52" s="28">
        <v>0</v>
      </c>
      <c r="P52" s="28">
        <v>15</v>
      </c>
      <c r="Q52" s="28">
        <v>13</v>
      </c>
      <c r="R52" s="28">
        <f t="shared" si="12"/>
        <v>43.714285714285715</v>
      </c>
      <c r="S52" s="28">
        <f t="shared" si="13"/>
        <v>51.103536360719971</v>
      </c>
      <c r="T52" s="28">
        <f t="shared" si="0"/>
        <v>116.90351455066659</v>
      </c>
      <c r="U52" s="28">
        <f t="shared" si="17"/>
        <v>22</v>
      </c>
      <c r="V52" s="28">
        <v>50</v>
      </c>
      <c r="W52" s="25">
        <v>6505</v>
      </c>
      <c r="X52" s="30">
        <v>3.2</v>
      </c>
      <c r="Y52" s="30">
        <f t="shared" si="1"/>
        <v>4.16</v>
      </c>
      <c r="Z52" s="30">
        <f t="shared" si="14"/>
        <v>416</v>
      </c>
      <c r="AA52" s="30">
        <f t="shared" si="2"/>
        <v>160</v>
      </c>
      <c r="AB52" s="31">
        <f t="shared" si="3"/>
        <v>16000</v>
      </c>
      <c r="AC52" s="32">
        <f t="shared" si="4"/>
        <v>4.2444605995688965E-3</v>
      </c>
      <c r="AD52" s="25">
        <v>6</v>
      </c>
      <c r="AE52" s="28">
        <f t="shared" si="15"/>
        <v>4.166666666666667</v>
      </c>
      <c r="AF52" s="28">
        <f t="shared" si="23"/>
        <v>25</v>
      </c>
      <c r="AG52" s="28">
        <f t="shared" si="16"/>
        <v>100</v>
      </c>
      <c r="AH52" s="30">
        <f t="shared" si="6"/>
        <v>320</v>
      </c>
      <c r="AI52" s="28">
        <v>120</v>
      </c>
      <c r="AJ52" s="28">
        <v>120</v>
      </c>
      <c r="AK52" s="28">
        <v>120</v>
      </c>
      <c r="AL52" s="28">
        <v>150</v>
      </c>
      <c r="AM52" s="28">
        <v>150</v>
      </c>
      <c r="AN52" s="28">
        <v>100</v>
      </c>
      <c r="AO52" s="28">
        <v>4</v>
      </c>
      <c r="AP52" s="28">
        <v>28</v>
      </c>
      <c r="AQ52" s="28">
        <v>2</v>
      </c>
      <c r="AR52" s="28">
        <v>4</v>
      </c>
      <c r="AT52" s="28">
        <f t="shared" si="7"/>
        <v>29.583333333333336</v>
      </c>
      <c r="AU52" s="28">
        <f t="shared" si="19"/>
        <v>50</v>
      </c>
      <c r="AV52" s="28">
        <f t="shared" si="20"/>
        <v>41.666666666666671</v>
      </c>
      <c r="AX52" s="33" t="s">
        <v>91</v>
      </c>
      <c r="AY52" s="34" t="s">
        <v>196</v>
      </c>
      <c r="AZ52" s="35">
        <v>45895</v>
      </c>
      <c r="BA52" s="35">
        <f t="shared" si="10"/>
        <v>46260</v>
      </c>
      <c r="BB52" s="33" t="s">
        <v>92</v>
      </c>
      <c r="BC52" s="33" t="s">
        <v>127</v>
      </c>
      <c r="BD52" s="34"/>
      <c r="BE52" s="25" t="s">
        <v>83</v>
      </c>
      <c r="BF52" s="25" t="s">
        <v>83</v>
      </c>
      <c r="BG52" s="32" t="s">
        <v>83</v>
      </c>
      <c r="BH52" s="32" t="s">
        <v>83</v>
      </c>
      <c r="BI52" s="32">
        <f t="shared" si="22"/>
        <v>1.4209790890387983</v>
      </c>
      <c r="BJ52" s="25" t="s">
        <v>84</v>
      </c>
      <c r="BK52" s="25">
        <v>1</v>
      </c>
      <c r="BP52" s="25">
        <f>IFERROR(VLOOKUP(Tabela24[[#This Row],[Código  CATMAT]],'[1]GRADE HFL'!A:K,1,0),"NÃO")</f>
        <v>271710</v>
      </c>
      <c r="BQ52" s="36"/>
      <c r="BR52" s="36">
        <f>IFERROR(VLOOKUP(Tabela24[[#This Row],[Código  CATMAT]],'[1]CMM E VALOR'!C:L,5,0),"NÃO HÁ")</f>
        <v>400</v>
      </c>
      <c r="BS52" s="37">
        <f>IFERROR(VLOOKUP(Tabela24[[#This Row],[Código  CATMAT]],'[1]CMM E VALOR'!C:L,6,0),"NÃO HÁ")</f>
        <v>248.33333333333334</v>
      </c>
      <c r="BT52" s="37">
        <f>IFERROR(VLOOKUP(Tabela24[[#This Row],[Código  CATMAT]],'[1]CMM E VALOR'!C:L,7,0),"NÃO HÁ")</f>
        <v>66.666666666666671</v>
      </c>
      <c r="BU52" s="38">
        <f>IFERROR(VLOOKUP(Tabela24[[#This Row],[Código  CATMAT]],'[1]CMM E VALOR'!C:L,9,0),"NÃO HÁ")</f>
        <v>3.1</v>
      </c>
      <c r="BV52" s="32">
        <f>IFERROR(VLOOKUP(Tabela24[[#This Row],[Código  CATMAT]],'[1]CMM E VALOR'!C:L,10,0),"NÃO HÁ")</f>
        <v>3.1070000000000002</v>
      </c>
    </row>
    <row r="53" spans="1:74" ht="25.5" hidden="1" x14ac:dyDescent="0.25">
      <c r="A53" s="25">
        <v>398100</v>
      </c>
      <c r="B53" s="25">
        <v>1675900</v>
      </c>
      <c r="C53" s="5" t="s">
        <v>273</v>
      </c>
      <c r="D53" s="5" t="s">
        <v>86</v>
      </c>
      <c r="E53" s="5"/>
      <c r="G53" s="5" t="s">
        <v>274</v>
      </c>
      <c r="H53" s="27" t="s">
        <v>88</v>
      </c>
      <c r="I53" s="27" t="s">
        <v>275</v>
      </c>
      <c r="J53" s="28">
        <v>3</v>
      </c>
      <c r="K53" s="28">
        <v>0</v>
      </c>
      <c r="L53" s="28">
        <v>0</v>
      </c>
      <c r="M53" s="28">
        <v>0</v>
      </c>
      <c r="N53" s="28">
        <v>0</v>
      </c>
      <c r="R53" s="28">
        <f t="shared" si="12"/>
        <v>0.6</v>
      </c>
      <c r="S53" s="28">
        <f t="shared" si="13"/>
        <v>1.3416407864998738</v>
      </c>
      <c r="T53" s="28">
        <f t="shared" si="0"/>
        <v>223.60679774997897</v>
      </c>
      <c r="U53" s="28">
        <f t="shared" si="17"/>
        <v>0</v>
      </c>
      <c r="V53" s="28">
        <v>5</v>
      </c>
      <c r="W53" s="25" t="s">
        <v>90</v>
      </c>
      <c r="X53" s="30">
        <v>15.4</v>
      </c>
      <c r="Y53" s="30">
        <f t="shared" si="1"/>
        <v>20.02</v>
      </c>
      <c r="Z53" s="30">
        <f t="shared" si="14"/>
        <v>0</v>
      </c>
      <c r="AA53" s="30">
        <f t="shared" si="2"/>
        <v>77</v>
      </c>
      <c r="AB53" s="31">
        <f t="shared" si="3"/>
        <v>7700</v>
      </c>
      <c r="AC53" s="32">
        <f t="shared" si="4"/>
        <v>2.0426466635425312E-3</v>
      </c>
      <c r="AD53" s="25">
        <v>6</v>
      </c>
      <c r="AE53" s="28">
        <f t="shared" si="15"/>
        <v>0.41666666666666669</v>
      </c>
      <c r="AF53" s="28">
        <f t="shared" si="23"/>
        <v>2.5</v>
      </c>
      <c r="AG53" s="28">
        <f t="shared" si="16"/>
        <v>10</v>
      </c>
      <c r="AH53" s="30">
        <f t="shared" si="6"/>
        <v>154</v>
      </c>
      <c r="AI53" s="28">
        <v>10</v>
      </c>
      <c r="AJ53" s="28">
        <v>10</v>
      </c>
      <c r="AK53" s="28">
        <v>10</v>
      </c>
      <c r="AL53" s="28">
        <v>10</v>
      </c>
      <c r="AN53" s="28">
        <v>0</v>
      </c>
      <c r="AO53" s="28">
        <v>4</v>
      </c>
      <c r="AP53" s="28">
        <v>28</v>
      </c>
      <c r="AQ53" s="28">
        <v>2</v>
      </c>
      <c r="AR53" s="28">
        <v>4</v>
      </c>
      <c r="AT53" s="28">
        <f t="shared" si="7"/>
        <v>2.9583333333333335</v>
      </c>
      <c r="AU53" s="28">
        <f t="shared" si="19"/>
        <v>5</v>
      </c>
      <c r="AV53" s="28">
        <f t="shared" si="20"/>
        <v>4.166666666666667</v>
      </c>
      <c r="AX53" s="33" t="s">
        <v>91</v>
      </c>
      <c r="AY53" s="34"/>
      <c r="BA53" s="35">
        <f t="shared" si="10"/>
        <v>365</v>
      </c>
      <c r="BB53" s="33" t="s">
        <v>92</v>
      </c>
      <c r="BC53" s="33" t="s">
        <v>93</v>
      </c>
      <c r="BD53" s="34"/>
      <c r="BE53" s="25" t="s">
        <v>83</v>
      </c>
      <c r="BF53" s="25" t="s">
        <v>83</v>
      </c>
      <c r="BG53" s="32" t="s">
        <v>83</v>
      </c>
      <c r="BH53" s="32" t="s">
        <v>83</v>
      </c>
      <c r="BI53" s="32">
        <f t="shared" si="22"/>
        <v>1.4230217357023409</v>
      </c>
      <c r="BJ53" s="25" t="s">
        <v>94</v>
      </c>
      <c r="BP53" s="25" t="str">
        <f>IFERROR(VLOOKUP(Tabela24[[#This Row],[Código  CATMAT]],'[1]GRADE HFL'!A:K,1,0),"NÃO")</f>
        <v>NÃO</v>
      </c>
      <c r="BQ53" s="36"/>
      <c r="BR53" s="36" t="str">
        <f>IFERROR(VLOOKUP(Tabela24[[#This Row],[Código  CATMAT]],'[1]CMM E VALOR'!C:L,5,0),"NÃO HÁ")</f>
        <v>NÃO HÁ</v>
      </c>
      <c r="BS53" s="37" t="str">
        <f>IFERROR(VLOOKUP(Tabela24[[#This Row],[Código  CATMAT]],'[1]CMM E VALOR'!C:L,6,0),"NÃO HÁ")</f>
        <v>NÃO HÁ</v>
      </c>
      <c r="BT53" s="37" t="str">
        <f>IFERROR(VLOOKUP(Tabela24[[#This Row],[Código  CATMAT]],'[1]CMM E VALOR'!C:L,7,0),"NÃO HÁ")</f>
        <v>NÃO HÁ</v>
      </c>
      <c r="BU53" s="38" t="str">
        <f>IFERROR(VLOOKUP(Tabela24[[#This Row],[Código  CATMAT]],'[1]CMM E VALOR'!C:L,9,0),"NÃO HÁ")</f>
        <v>NÃO HÁ</v>
      </c>
      <c r="BV53" s="32" t="str">
        <f>IFERROR(VLOOKUP(Tabela24[[#This Row],[Código  CATMAT]],'[1]CMM E VALOR'!C:L,10,0),"NÃO HÁ")</f>
        <v>NÃO HÁ</v>
      </c>
    </row>
    <row r="54" spans="1:74" ht="25.5" x14ac:dyDescent="0.25">
      <c r="A54" s="25">
        <v>267512</v>
      </c>
      <c r="B54" s="25">
        <v>1751000</v>
      </c>
      <c r="C54" s="5" t="s">
        <v>276</v>
      </c>
      <c r="D54" s="5" t="s">
        <v>96</v>
      </c>
      <c r="E54" s="5"/>
      <c r="G54" s="27" t="s">
        <v>277</v>
      </c>
      <c r="H54" s="27" t="s">
        <v>278</v>
      </c>
      <c r="I54" s="27" t="s">
        <v>279</v>
      </c>
      <c r="J54" s="28">
        <v>166</v>
      </c>
      <c r="K54" s="28">
        <v>165</v>
      </c>
      <c r="L54" s="28">
        <v>19</v>
      </c>
      <c r="N54" s="28">
        <v>2</v>
      </c>
      <c r="O54" s="28">
        <v>19</v>
      </c>
      <c r="P54" s="28">
        <v>62</v>
      </c>
      <c r="Q54" s="28">
        <v>28</v>
      </c>
      <c r="R54" s="28">
        <f t="shared" si="12"/>
        <v>65.857142857142861</v>
      </c>
      <c r="S54" s="28">
        <f t="shared" si="13"/>
        <v>70.444845024147725</v>
      </c>
      <c r="T54" s="28">
        <f t="shared" si="0"/>
        <v>106.96614211909632</v>
      </c>
      <c r="U54" s="28">
        <f t="shared" si="17"/>
        <v>28</v>
      </c>
      <c r="V54" s="28">
        <v>60</v>
      </c>
      <c r="W54" s="25">
        <v>6505</v>
      </c>
      <c r="X54" s="30">
        <v>0.06</v>
      </c>
      <c r="Y54" s="30">
        <f t="shared" si="1"/>
        <v>7.8E-2</v>
      </c>
      <c r="Z54" s="30">
        <f t="shared" si="14"/>
        <v>9.36</v>
      </c>
      <c r="AA54" s="30">
        <f t="shared" si="2"/>
        <v>3.5999999999999996</v>
      </c>
      <c r="AB54" s="31">
        <f t="shared" si="3"/>
        <v>359.99999999999994</v>
      </c>
      <c r="AC54" s="32">
        <f t="shared" si="4"/>
        <v>9.5500363490300146E-5</v>
      </c>
      <c r="AD54" s="25">
        <v>6</v>
      </c>
      <c r="AE54" s="28">
        <f t="shared" si="15"/>
        <v>5</v>
      </c>
      <c r="AF54" s="28">
        <f t="shared" si="23"/>
        <v>30</v>
      </c>
      <c r="AG54" s="28">
        <f t="shared" si="16"/>
        <v>120</v>
      </c>
      <c r="AH54" s="30">
        <f t="shared" si="6"/>
        <v>7.1999999999999993</v>
      </c>
      <c r="AI54" s="28">
        <v>300</v>
      </c>
      <c r="AJ54" s="28">
        <v>300</v>
      </c>
      <c r="AK54" s="28">
        <v>300</v>
      </c>
      <c r="AL54" s="28">
        <v>200</v>
      </c>
      <c r="AM54" s="28">
        <v>180</v>
      </c>
      <c r="AN54" s="28">
        <v>120</v>
      </c>
      <c r="AO54" s="28">
        <v>4</v>
      </c>
      <c r="AP54" s="28">
        <v>28</v>
      </c>
      <c r="AQ54" s="28">
        <v>2</v>
      </c>
      <c r="AR54" s="28">
        <v>4</v>
      </c>
      <c r="AT54" s="28">
        <f t="shared" si="7"/>
        <v>35.5</v>
      </c>
      <c r="AU54" s="28">
        <f t="shared" si="19"/>
        <v>60</v>
      </c>
      <c r="AV54" s="28">
        <f t="shared" si="20"/>
        <v>50</v>
      </c>
      <c r="AX54" s="33" t="s">
        <v>91</v>
      </c>
      <c r="AY54" s="34" t="s">
        <v>247</v>
      </c>
      <c r="AZ54" s="35">
        <v>46008</v>
      </c>
      <c r="BA54" s="35">
        <f t="shared" si="10"/>
        <v>46373</v>
      </c>
      <c r="BB54" s="33" t="s">
        <v>92</v>
      </c>
      <c r="BC54" s="33" t="s">
        <v>248</v>
      </c>
      <c r="BD54" s="34"/>
      <c r="BE54" s="25" t="s">
        <v>83</v>
      </c>
      <c r="BF54" s="25" t="s">
        <v>83</v>
      </c>
      <c r="BG54" s="32" t="s">
        <v>83</v>
      </c>
      <c r="BH54" s="32" t="s">
        <v>83</v>
      </c>
      <c r="BI54" s="32">
        <f t="shared" si="22"/>
        <v>1.4231172360658313</v>
      </c>
      <c r="BJ54" s="25" t="s">
        <v>94</v>
      </c>
      <c r="BK54" s="25">
        <v>1</v>
      </c>
      <c r="BP54" s="25">
        <f>IFERROR(VLOOKUP(Tabela24[[#This Row],[Código  CATMAT]],'[1]GRADE HFL'!A:K,1,0),"NÃO")</f>
        <v>267512</v>
      </c>
      <c r="BQ54" s="36"/>
      <c r="BR54" s="36">
        <f>IFERROR(VLOOKUP(Tabela24[[#This Row],[Código  CATMAT]],'[1]CMM E VALOR'!C:L,5,0),"NÃO HÁ")</f>
        <v>6280</v>
      </c>
      <c r="BS54" s="37">
        <f>IFERROR(VLOOKUP(Tabela24[[#This Row],[Código  CATMAT]],'[1]CMM E VALOR'!C:L,6,0),"NÃO HÁ")</f>
        <v>2521.6666666666665</v>
      </c>
      <c r="BT54" s="37">
        <f>IFERROR(VLOOKUP(Tabela24[[#This Row],[Código  CATMAT]],'[1]CMM E VALOR'!C:L,7,0),"NÃO HÁ")</f>
        <v>1960</v>
      </c>
      <c r="BU54" s="38">
        <f>IFERROR(VLOOKUP(Tabela24[[#This Row],[Código  CATMAT]],'[1]CMM E VALOR'!C:L,9,0),"NÃO HÁ")</f>
        <v>4.9500000000000002E-2</v>
      </c>
      <c r="BV54" s="32">
        <f>IFERROR(VLOOKUP(Tabela24[[#This Row],[Código  CATMAT]],'[1]CMM E VALOR'!C:L,10,0),"NÃO HÁ")</f>
        <v>0</v>
      </c>
    </row>
    <row r="55" spans="1:74" ht="25.5" x14ac:dyDescent="0.25">
      <c r="A55" s="25">
        <v>448841</v>
      </c>
      <c r="B55" s="25">
        <v>1773600</v>
      </c>
      <c r="C55" s="5" t="s">
        <v>280</v>
      </c>
      <c r="D55" s="5" t="s">
        <v>86</v>
      </c>
      <c r="E55" s="5"/>
      <c r="F55" s="25">
        <v>1</v>
      </c>
      <c r="G55" s="27" t="s">
        <v>281</v>
      </c>
      <c r="H55" s="27" t="s">
        <v>282</v>
      </c>
      <c r="I55" s="27" t="s">
        <v>283</v>
      </c>
      <c r="J55" s="28">
        <v>356</v>
      </c>
      <c r="K55" s="28">
        <v>889</v>
      </c>
      <c r="L55" s="28">
        <v>406</v>
      </c>
      <c r="M55" s="28">
        <v>455</v>
      </c>
      <c r="N55" s="28">
        <v>576</v>
      </c>
      <c r="O55" s="28">
        <v>230</v>
      </c>
      <c r="P55" s="28">
        <v>152</v>
      </c>
      <c r="Q55" s="28">
        <v>324</v>
      </c>
      <c r="R55" s="28">
        <f t="shared" si="12"/>
        <v>423.5</v>
      </c>
      <c r="S55" s="28">
        <f t="shared" si="13"/>
        <v>228.92793625942642</v>
      </c>
      <c r="T55" s="28">
        <f t="shared" si="0"/>
        <v>54.056183296204587</v>
      </c>
      <c r="U55" s="28">
        <f t="shared" si="17"/>
        <v>381</v>
      </c>
      <c r="V55" s="28">
        <v>450</v>
      </c>
      <c r="W55" s="25">
        <v>6505</v>
      </c>
      <c r="X55" s="30">
        <v>13</v>
      </c>
      <c r="Y55" s="30">
        <f t="shared" si="1"/>
        <v>16.900000000000002</v>
      </c>
      <c r="Z55" s="30">
        <f t="shared" si="14"/>
        <v>15210.000000000002</v>
      </c>
      <c r="AA55" s="30">
        <f t="shared" si="2"/>
        <v>5850</v>
      </c>
      <c r="AB55" s="31">
        <f t="shared" si="3"/>
        <v>585000</v>
      </c>
      <c r="AC55" s="32">
        <f t="shared" si="4"/>
        <v>0.15518809067173778</v>
      </c>
      <c r="AD55" s="25">
        <v>6</v>
      </c>
      <c r="AE55" s="28">
        <f t="shared" si="15"/>
        <v>37.5</v>
      </c>
      <c r="AF55" s="28">
        <f t="shared" si="23"/>
        <v>225</v>
      </c>
      <c r="AG55" s="28">
        <f t="shared" si="16"/>
        <v>900</v>
      </c>
      <c r="AH55" s="30">
        <f t="shared" si="6"/>
        <v>11700</v>
      </c>
      <c r="AI55" s="28">
        <v>900</v>
      </c>
      <c r="AJ55" s="28">
        <v>900</v>
      </c>
      <c r="AK55" s="28">
        <v>900</v>
      </c>
      <c r="AL55" s="28">
        <v>900</v>
      </c>
      <c r="AM55" s="28">
        <v>900</v>
      </c>
      <c r="AN55" s="28">
        <v>900</v>
      </c>
      <c r="AO55" s="28">
        <v>4</v>
      </c>
      <c r="AP55" s="28">
        <v>28</v>
      </c>
      <c r="AQ55" s="28">
        <v>2</v>
      </c>
      <c r="AR55" s="28">
        <v>4</v>
      </c>
      <c r="AS55" s="28">
        <v>242</v>
      </c>
      <c r="AT55" s="28">
        <f t="shared" si="7"/>
        <v>266.25</v>
      </c>
      <c r="AU55" s="28">
        <f t="shared" si="19"/>
        <v>208</v>
      </c>
      <c r="AV55" s="28">
        <f t="shared" si="20"/>
        <v>375</v>
      </c>
      <c r="AW55" s="28">
        <v>200</v>
      </c>
      <c r="AX55" s="33" t="s">
        <v>91</v>
      </c>
      <c r="AY55" s="34" t="s">
        <v>140</v>
      </c>
      <c r="AZ55" s="35">
        <v>45876</v>
      </c>
      <c r="BA55" s="35">
        <f t="shared" si="10"/>
        <v>46241</v>
      </c>
      <c r="BB55" s="33" t="s">
        <v>92</v>
      </c>
      <c r="BC55" s="33" t="s">
        <v>141</v>
      </c>
      <c r="BD55" s="34"/>
      <c r="BE55" s="25" t="s">
        <v>83</v>
      </c>
      <c r="BF55" s="25" t="s">
        <v>83</v>
      </c>
      <c r="BG55" s="32" t="s">
        <v>83</v>
      </c>
      <c r="BH55" s="32" t="s">
        <v>83</v>
      </c>
      <c r="BI55" s="32">
        <f t="shared" si="22"/>
        <v>1.5783053267375691</v>
      </c>
      <c r="BJ55" s="25" t="s">
        <v>84</v>
      </c>
      <c r="BP55" s="25">
        <f>IFERROR(VLOOKUP(Tabela24[[#This Row],[Código  CATMAT]],'[1]GRADE HFL'!A:K,1,0),"NÃO")</f>
        <v>448841</v>
      </c>
      <c r="BQ55" s="36"/>
      <c r="BR55" s="36">
        <f>IFERROR(VLOOKUP(Tabela24[[#This Row],[Código  CATMAT]],'[1]CMM E VALOR'!C:L,5,0),"NÃO HÁ")</f>
        <v>70</v>
      </c>
      <c r="BS55" s="37">
        <f>IFERROR(VLOOKUP(Tabela24[[#This Row],[Código  CATMAT]],'[1]CMM E VALOR'!C:L,6,0),"NÃO HÁ")</f>
        <v>37</v>
      </c>
      <c r="BT55" s="37">
        <f>IFERROR(VLOOKUP(Tabela24[[#This Row],[Código  CATMAT]],'[1]CMM E VALOR'!C:L,7,0),"NÃO HÁ")</f>
        <v>22.666666666666668</v>
      </c>
      <c r="BU55" s="38">
        <f>IFERROR(VLOOKUP(Tabela24[[#This Row],[Código  CATMAT]],'[1]CMM E VALOR'!C:L,9,0),"NÃO HÁ")</f>
        <v>13</v>
      </c>
      <c r="BV55" s="32">
        <f>IFERROR(VLOOKUP(Tabela24[[#This Row],[Código  CATMAT]],'[1]CMM E VALOR'!C:L,10,0),"NÃO HÁ")</f>
        <v>13</v>
      </c>
    </row>
    <row r="56" spans="1:74" ht="25.5" x14ac:dyDescent="0.25">
      <c r="A56" s="25">
        <v>271100</v>
      </c>
      <c r="B56" s="25">
        <v>1770800</v>
      </c>
      <c r="C56" s="5" t="s">
        <v>284</v>
      </c>
      <c r="D56" s="5" t="s">
        <v>108</v>
      </c>
      <c r="E56" s="5"/>
      <c r="G56" s="27" t="s">
        <v>285</v>
      </c>
      <c r="H56" s="27" t="s">
        <v>286</v>
      </c>
      <c r="I56" s="27" t="s">
        <v>109</v>
      </c>
      <c r="J56" s="28">
        <v>740</v>
      </c>
      <c r="K56" s="28">
        <v>712</v>
      </c>
      <c r="L56" s="28">
        <v>589</v>
      </c>
      <c r="N56" s="28">
        <v>636</v>
      </c>
      <c r="O56" s="28">
        <v>969</v>
      </c>
      <c r="P56" s="28">
        <v>970</v>
      </c>
      <c r="Q56" s="28">
        <v>860</v>
      </c>
      <c r="R56" s="28">
        <f t="shared" si="12"/>
        <v>782.28571428571433</v>
      </c>
      <c r="S56" s="28">
        <f t="shared" si="13"/>
        <v>153.63670816324472</v>
      </c>
      <c r="T56" s="28">
        <f t="shared" si="0"/>
        <v>19.639462329121859</v>
      </c>
      <c r="U56" s="28">
        <f t="shared" si="17"/>
        <v>740</v>
      </c>
      <c r="V56" s="28">
        <v>700</v>
      </c>
      <c r="W56" s="25">
        <v>6505</v>
      </c>
      <c r="X56" s="30">
        <v>9.18</v>
      </c>
      <c r="Y56" s="30">
        <f t="shared" si="1"/>
        <v>11.933999999999999</v>
      </c>
      <c r="Z56" s="30">
        <f t="shared" si="14"/>
        <v>15514.199999999999</v>
      </c>
      <c r="AA56" s="30">
        <f t="shared" si="2"/>
        <v>6426</v>
      </c>
      <c r="AB56" s="31">
        <f t="shared" si="3"/>
        <v>642600</v>
      </c>
      <c r="AC56" s="32">
        <f t="shared" si="4"/>
        <v>0.1704681488301858</v>
      </c>
      <c r="AD56" s="25">
        <v>6</v>
      </c>
      <c r="AE56" s="28">
        <f t="shared" si="15"/>
        <v>58.333333333333336</v>
      </c>
      <c r="AF56" s="28">
        <f>AE56*((1/2)*AD56)</f>
        <v>175</v>
      </c>
      <c r="AG56" s="28">
        <f t="shared" si="16"/>
        <v>1225</v>
      </c>
      <c r="AH56" s="30">
        <f t="shared" si="6"/>
        <v>11245.5</v>
      </c>
      <c r="AI56" s="28">
        <v>1260</v>
      </c>
      <c r="AJ56" s="28">
        <v>1200</v>
      </c>
      <c r="AK56" s="28">
        <v>1200</v>
      </c>
      <c r="AL56" s="28">
        <v>1200</v>
      </c>
      <c r="AM56" s="28">
        <v>1300</v>
      </c>
      <c r="AN56" s="28">
        <v>1300</v>
      </c>
      <c r="AO56" s="28">
        <v>4</v>
      </c>
      <c r="AP56" s="28">
        <v>28</v>
      </c>
      <c r="AQ56" s="28">
        <v>2</v>
      </c>
      <c r="AR56" s="28">
        <v>4</v>
      </c>
      <c r="AT56" s="28">
        <f t="shared" si="7"/>
        <v>239.16666666666669</v>
      </c>
      <c r="AU56" s="28">
        <f t="shared" si="19"/>
        <v>525</v>
      </c>
      <c r="AV56" s="28">
        <f t="shared" si="20"/>
        <v>408.33333333333337</v>
      </c>
      <c r="AX56" s="33" t="s">
        <v>91</v>
      </c>
      <c r="AY56" s="34" t="s">
        <v>110</v>
      </c>
      <c r="AZ56" s="35">
        <v>46049</v>
      </c>
      <c r="BA56" s="35">
        <f t="shared" si="10"/>
        <v>46414</v>
      </c>
      <c r="BB56" s="33" t="s">
        <v>92</v>
      </c>
      <c r="BC56" s="33" t="s">
        <v>111</v>
      </c>
      <c r="BD56" s="34"/>
      <c r="BE56" s="25" t="s">
        <v>112</v>
      </c>
      <c r="BF56" s="25" t="s">
        <v>83</v>
      </c>
      <c r="BG56" s="32" t="s">
        <v>83</v>
      </c>
      <c r="BH56" s="32" t="s">
        <v>112</v>
      </c>
      <c r="BI56" s="32">
        <f t="shared" si="22"/>
        <v>1.7487734755677549</v>
      </c>
      <c r="BJ56" s="25" t="s">
        <v>84</v>
      </c>
      <c r="BP56" s="25">
        <f>IFERROR(VLOOKUP(Tabela24[[#This Row],[Código  CATMAT]],'[1]GRADE HFL'!A:K,1,0),"NÃO")</f>
        <v>271100</v>
      </c>
      <c r="BQ56" s="36"/>
      <c r="BR56" s="36">
        <f>IFERROR(VLOOKUP(Tabela24[[#This Row],[Código  CATMAT]],'[1]CMM E VALOR'!C:L,5,0),"NÃO HÁ")</f>
        <v>800</v>
      </c>
      <c r="BS56" s="37">
        <f>IFERROR(VLOOKUP(Tabela24[[#This Row],[Código  CATMAT]],'[1]CMM E VALOR'!C:L,6,0),"NÃO HÁ")</f>
        <v>402.66666666666669</v>
      </c>
      <c r="BT56" s="37">
        <f>IFERROR(VLOOKUP(Tabela24[[#This Row],[Código  CATMAT]],'[1]CMM E VALOR'!C:L,7,0),"NÃO HÁ")</f>
        <v>566.66666666666663</v>
      </c>
      <c r="BU56" s="38">
        <f>IFERROR(VLOOKUP(Tabela24[[#This Row],[Código  CATMAT]],'[1]CMM E VALOR'!C:L,9,0),"NÃO HÁ")</f>
        <v>8.99</v>
      </c>
      <c r="BV56" s="32">
        <f>IFERROR(VLOOKUP(Tabela24[[#This Row],[Código  CATMAT]],'[1]CMM E VALOR'!C:L,10,0),"NÃO HÁ")</f>
        <v>8.8841769999999993</v>
      </c>
    </row>
    <row r="57" spans="1:74" ht="25.5" x14ac:dyDescent="0.25">
      <c r="A57" s="25">
        <v>271111</v>
      </c>
      <c r="B57" s="25">
        <v>1813600</v>
      </c>
      <c r="C57" s="5" t="s">
        <v>287</v>
      </c>
      <c r="D57" s="5" t="s">
        <v>86</v>
      </c>
      <c r="E57" s="5"/>
      <c r="F57" s="25" t="s">
        <v>288</v>
      </c>
      <c r="G57" s="27" t="s">
        <v>289</v>
      </c>
      <c r="H57" s="27" t="s">
        <v>88</v>
      </c>
      <c r="I57" s="27" t="s">
        <v>283</v>
      </c>
      <c r="J57" s="28">
        <v>1200</v>
      </c>
      <c r="K57" s="28">
        <v>787</v>
      </c>
      <c r="L57" s="28">
        <v>322</v>
      </c>
      <c r="N57" s="28">
        <v>185</v>
      </c>
      <c r="O57" s="28">
        <v>80</v>
      </c>
      <c r="P57" s="28">
        <v>68</v>
      </c>
      <c r="Q57" s="28">
        <v>95</v>
      </c>
      <c r="R57" s="28">
        <f t="shared" si="12"/>
        <v>391</v>
      </c>
      <c r="S57" s="28">
        <f t="shared" si="13"/>
        <v>437.25659895916192</v>
      </c>
      <c r="T57" s="28">
        <f t="shared" si="0"/>
        <v>111.83033221461942</v>
      </c>
      <c r="U57" s="28">
        <f t="shared" si="17"/>
        <v>185</v>
      </c>
      <c r="V57" s="28">
        <v>500</v>
      </c>
      <c r="W57" s="25">
        <v>6505</v>
      </c>
      <c r="X57" s="30">
        <v>5.3</v>
      </c>
      <c r="Y57" s="30">
        <f t="shared" si="1"/>
        <v>6.89</v>
      </c>
      <c r="Z57" s="30">
        <f t="shared" si="14"/>
        <v>8268</v>
      </c>
      <c r="AA57" s="30">
        <f t="shared" si="2"/>
        <v>2650</v>
      </c>
      <c r="AB57" s="31">
        <f t="shared" si="3"/>
        <v>265000</v>
      </c>
      <c r="AC57" s="32">
        <f t="shared" si="4"/>
        <v>7.0298878680359847E-2</v>
      </c>
      <c r="AD57" s="25">
        <v>6</v>
      </c>
      <c r="AE57" s="28">
        <f t="shared" si="15"/>
        <v>41.666666666666664</v>
      </c>
      <c r="AF57" s="28">
        <f>AD57*AE57</f>
        <v>250</v>
      </c>
      <c r="AG57" s="28">
        <f t="shared" si="16"/>
        <v>1000</v>
      </c>
      <c r="AH57" s="30">
        <f t="shared" si="6"/>
        <v>5300</v>
      </c>
      <c r="AI57" s="28">
        <v>2000</v>
      </c>
      <c r="AJ57" s="28">
        <v>1800</v>
      </c>
      <c r="AK57" s="28">
        <v>1800</v>
      </c>
      <c r="AL57" s="28">
        <v>1500</v>
      </c>
      <c r="AM57" s="28">
        <v>1500</v>
      </c>
      <c r="AN57" s="28">
        <v>1200</v>
      </c>
      <c r="AO57" s="28">
        <v>4</v>
      </c>
      <c r="AP57" s="28">
        <v>28</v>
      </c>
      <c r="AQ57" s="28">
        <v>2</v>
      </c>
      <c r="AR57" s="28">
        <v>4</v>
      </c>
      <c r="AT57" s="28">
        <f t="shared" si="7"/>
        <v>295.83333333333331</v>
      </c>
      <c r="AU57" s="28">
        <f t="shared" si="19"/>
        <v>500</v>
      </c>
      <c r="AV57" s="28">
        <f t="shared" si="20"/>
        <v>416.66666666666663</v>
      </c>
      <c r="AX57" s="33" t="s">
        <v>80</v>
      </c>
      <c r="AY57" s="34"/>
      <c r="AZ57" s="59"/>
      <c r="BA57" s="35">
        <f t="shared" si="10"/>
        <v>365</v>
      </c>
      <c r="BB57" s="33" t="s">
        <v>290</v>
      </c>
      <c r="BC57" s="33" t="s">
        <v>127</v>
      </c>
      <c r="BD57" s="34"/>
      <c r="BE57" s="25" t="s">
        <v>112</v>
      </c>
      <c r="BF57" s="25" t="s">
        <v>83</v>
      </c>
      <c r="BG57" s="32" t="s">
        <v>83</v>
      </c>
      <c r="BH57" s="32" t="s">
        <v>83</v>
      </c>
      <c r="BI57" s="32">
        <f t="shared" si="22"/>
        <v>1.8190723542481146</v>
      </c>
      <c r="BJ57" s="25" t="s">
        <v>94</v>
      </c>
      <c r="BP57" s="25">
        <f>IFERROR(VLOOKUP(Tabela24[[#This Row],[Código  CATMAT]],'[1]GRADE HFL'!A:K,1,0),"NÃO")</f>
        <v>271111</v>
      </c>
      <c r="BQ57" s="36"/>
      <c r="BR57" s="36">
        <f>IFERROR(VLOOKUP(Tabela24[[#This Row],[Código  CATMAT]],'[1]CMM E VALOR'!C:L,5,0),"NÃO HÁ")</f>
        <v>60</v>
      </c>
      <c r="BS57" s="37">
        <f>IFERROR(VLOOKUP(Tabela24[[#This Row],[Código  CATMAT]],'[1]CMM E VALOR'!C:L,6,0),"NÃO HÁ")</f>
        <v>22</v>
      </c>
      <c r="BT57" s="37">
        <f>IFERROR(VLOOKUP(Tabela24[[#This Row],[Código  CATMAT]],'[1]CMM E VALOR'!C:L,7,0),"NÃO HÁ")</f>
        <v>3.3333333333333335</v>
      </c>
      <c r="BU57" s="38">
        <f>IFERROR(VLOOKUP(Tabela24[[#This Row],[Código  CATMAT]],'[1]CMM E VALOR'!C:L,9,0),"NÃO HÁ")</f>
        <v>4.3600000000000003</v>
      </c>
      <c r="BV57" s="32">
        <f>IFERROR(VLOOKUP(Tabela24[[#This Row],[Código  CATMAT]],'[1]CMM E VALOR'!C:L,10,0),"NÃO HÁ")</f>
        <v>4.4236360000000001</v>
      </c>
    </row>
    <row r="58" spans="1:74" ht="22.5" customHeight="1" x14ac:dyDescent="0.25">
      <c r="A58" s="25">
        <v>271089</v>
      </c>
      <c r="B58" s="25">
        <v>1810500</v>
      </c>
      <c r="C58" s="5" t="s">
        <v>291</v>
      </c>
      <c r="D58" s="5" t="s">
        <v>235</v>
      </c>
      <c r="E58" s="5"/>
      <c r="G58" s="27" t="s">
        <v>292</v>
      </c>
      <c r="H58" s="27" t="s">
        <v>293</v>
      </c>
      <c r="I58" s="27" t="s">
        <v>235</v>
      </c>
      <c r="J58" s="28">
        <v>13380</v>
      </c>
      <c r="K58" s="28">
        <v>3974</v>
      </c>
      <c r="L58" s="28">
        <v>3756</v>
      </c>
      <c r="M58" s="28">
        <v>1008</v>
      </c>
      <c r="N58" s="28">
        <v>1839</v>
      </c>
      <c r="O58" s="28">
        <v>1734</v>
      </c>
      <c r="P58" s="28">
        <v>1814</v>
      </c>
      <c r="Q58" s="28">
        <v>1654</v>
      </c>
      <c r="R58" s="28">
        <f t="shared" si="12"/>
        <v>3644.875</v>
      </c>
      <c r="S58" s="28">
        <f t="shared" si="13"/>
        <v>4072.1134364462041</v>
      </c>
      <c r="T58" s="28">
        <f t="shared" si="0"/>
        <v>111.72162108292341</v>
      </c>
      <c r="U58" s="28">
        <f t="shared" si="17"/>
        <v>1826.5</v>
      </c>
      <c r="V58" s="28">
        <v>3000</v>
      </c>
      <c r="W58" s="25">
        <v>6505</v>
      </c>
      <c r="X58" s="60">
        <v>0.19</v>
      </c>
      <c r="Y58" s="30">
        <f t="shared" si="1"/>
        <v>0.24700000000000003</v>
      </c>
      <c r="Z58" s="30">
        <f t="shared" si="14"/>
        <v>1482.0000000000002</v>
      </c>
      <c r="AA58" s="30">
        <f t="shared" si="2"/>
        <v>570</v>
      </c>
      <c r="AB58" s="31">
        <f t="shared" si="3"/>
        <v>57000</v>
      </c>
      <c r="AC58" s="32">
        <f t="shared" si="4"/>
        <v>1.5120890885964194E-2</v>
      </c>
      <c r="AD58" s="25">
        <v>6</v>
      </c>
      <c r="AE58" s="28">
        <f t="shared" si="15"/>
        <v>250</v>
      </c>
      <c r="AF58" s="28">
        <f>AD58*AE58</f>
        <v>1500</v>
      </c>
      <c r="AG58" s="28">
        <f t="shared" si="16"/>
        <v>6000</v>
      </c>
      <c r="AH58" s="30">
        <f t="shared" si="6"/>
        <v>1140</v>
      </c>
      <c r="AI58" s="28">
        <v>8000</v>
      </c>
      <c r="AJ58" s="28">
        <v>8000</v>
      </c>
      <c r="AK58" s="28">
        <v>8000</v>
      </c>
      <c r="AL58" s="28">
        <v>8000</v>
      </c>
      <c r="AM58" s="28">
        <v>8000</v>
      </c>
      <c r="AN58" s="28">
        <v>6000</v>
      </c>
      <c r="AO58" s="28">
        <v>4</v>
      </c>
      <c r="AP58" s="28">
        <v>28</v>
      </c>
      <c r="AQ58" s="28">
        <v>2</v>
      </c>
      <c r="AR58" s="28">
        <v>4</v>
      </c>
      <c r="AT58" s="28">
        <f t="shared" si="7"/>
        <v>1775</v>
      </c>
      <c r="AU58" s="28">
        <f t="shared" si="19"/>
        <v>3000</v>
      </c>
      <c r="AV58" s="28">
        <f t="shared" si="20"/>
        <v>2500</v>
      </c>
      <c r="AX58" s="33" t="s">
        <v>91</v>
      </c>
      <c r="AY58" s="34" t="s">
        <v>196</v>
      </c>
      <c r="AZ58" s="35">
        <v>45895</v>
      </c>
      <c r="BA58" s="35">
        <f t="shared" si="10"/>
        <v>46260</v>
      </c>
      <c r="BB58" s="33" t="s">
        <v>92</v>
      </c>
      <c r="BC58" s="33" t="s">
        <v>127</v>
      </c>
      <c r="BD58" s="34"/>
      <c r="BE58" s="25" t="s">
        <v>83</v>
      </c>
      <c r="BF58" s="25" t="s">
        <v>83</v>
      </c>
      <c r="BG58" s="32" t="s">
        <v>83</v>
      </c>
      <c r="BH58" s="32" t="s">
        <v>83</v>
      </c>
      <c r="BI58" s="32">
        <f t="shared" si="22"/>
        <v>1.8341932451340788</v>
      </c>
      <c r="BJ58" s="25" t="s">
        <v>94</v>
      </c>
      <c r="BP58" s="25">
        <f>IFERROR(VLOOKUP(Tabela24[[#This Row],[Código  CATMAT]],'[1]GRADE HFL'!A:K,1,0),"NÃO")</f>
        <v>271089</v>
      </c>
      <c r="BQ58" s="36"/>
      <c r="BR58" s="36">
        <f>IFERROR(VLOOKUP(Tabela24[[#This Row],[Código  CATMAT]],'[1]CMM E VALOR'!C:L,5,0),"NÃO HÁ")</f>
        <v>2100</v>
      </c>
      <c r="BS58" s="37">
        <f>IFERROR(VLOOKUP(Tabela24[[#This Row],[Código  CATMAT]],'[1]CMM E VALOR'!C:L,6,0),"NÃO HÁ")</f>
        <v>1041.5</v>
      </c>
      <c r="BT58" s="37">
        <f>IFERROR(VLOOKUP(Tabela24[[#This Row],[Código  CATMAT]],'[1]CMM E VALOR'!C:L,7,0),"NÃO HÁ")</f>
        <v>250.66666666666666</v>
      </c>
      <c r="BU58" s="38">
        <f>IFERROR(VLOOKUP(Tabela24[[#This Row],[Código  CATMAT]],'[1]CMM E VALOR'!C:L,9,0),"NÃO HÁ")</f>
        <v>0.19</v>
      </c>
      <c r="BV58" s="32">
        <f>IFERROR(VLOOKUP(Tabela24[[#This Row],[Código  CATMAT]],'[1]CMM E VALOR'!C:L,10,0),"NÃO HÁ")</f>
        <v>0.19</v>
      </c>
    </row>
    <row r="59" spans="1:74" ht="30" x14ac:dyDescent="0.25">
      <c r="A59" s="25">
        <v>271217</v>
      </c>
      <c r="B59" s="25">
        <v>1771000</v>
      </c>
      <c r="C59" s="40" t="s">
        <v>294</v>
      </c>
      <c r="D59" s="40" t="s">
        <v>96</v>
      </c>
      <c r="E59" s="40"/>
      <c r="F59" s="25">
        <v>30</v>
      </c>
      <c r="G59" s="27" t="s">
        <v>295</v>
      </c>
      <c r="H59" s="27" t="s">
        <v>296</v>
      </c>
      <c r="I59" s="27" t="s">
        <v>279</v>
      </c>
      <c r="J59" s="28">
        <v>3933</v>
      </c>
      <c r="K59" s="28">
        <v>2087</v>
      </c>
      <c r="L59" s="28">
        <v>1821</v>
      </c>
      <c r="M59" s="28">
        <v>2747</v>
      </c>
      <c r="N59" s="28">
        <v>2825</v>
      </c>
      <c r="O59" s="28">
        <v>955</v>
      </c>
      <c r="P59" s="28">
        <v>464</v>
      </c>
      <c r="Q59" s="28">
        <v>1983</v>
      </c>
      <c r="R59" s="28">
        <f t="shared" si="12"/>
        <v>2101.875</v>
      </c>
      <c r="S59" s="28">
        <f t="shared" si="13"/>
        <v>1094.356619532356</v>
      </c>
      <c r="T59" s="28">
        <f t="shared" si="0"/>
        <v>52.065732716377333</v>
      </c>
      <c r="U59" s="28">
        <f t="shared" si="17"/>
        <v>2035</v>
      </c>
      <c r="V59" s="28">
        <v>2000</v>
      </c>
      <c r="W59" s="25">
        <v>6505</v>
      </c>
      <c r="X59" s="60">
        <v>0.88</v>
      </c>
      <c r="Y59" s="30">
        <f t="shared" si="1"/>
        <v>1.1440000000000001</v>
      </c>
      <c r="Z59" s="30">
        <f t="shared" si="14"/>
        <v>4576.0000000000009</v>
      </c>
      <c r="AA59" s="30">
        <f t="shared" si="2"/>
        <v>1760</v>
      </c>
      <c r="AB59" s="31">
        <f t="shared" si="3"/>
        <v>176000</v>
      </c>
      <c r="AC59" s="32">
        <f t="shared" si="4"/>
        <v>4.6689066595257858E-2</v>
      </c>
      <c r="AD59" s="25">
        <v>6</v>
      </c>
      <c r="AE59" s="28">
        <f t="shared" si="15"/>
        <v>166.66666666666666</v>
      </c>
      <c r="AF59" s="28">
        <f>AD59*AE59</f>
        <v>1000</v>
      </c>
      <c r="AG59" s="28">
        <f t="shared" si="16"/>
        <v>4000</v>
      </c>
      <c r="AH59" s="30">
        <f t="shared" si="6"/>
        <v>3520</v>
      </c>
      <c r="AI59" s="28">
        <v>6100</v>
      </c>
      <c r="AJ59" s="28">
        <v>6000</v>
      </c>
      <c r="AK59" s="28">
        <v>6000</v>
      </c>
      <c r="AL59" s="28">
        <v>6000</v>
      </c>
      <c r="AM59" s="42">
        <v>6000</v>
      </c>
      <c r="AN59" s="42">
        <v>4000</v>
      </c>
      <c r="AO59" s="28">
        <v>4</v>
      </c>
      <c r="AP59" s="28">
        <v>28</v>
      </c>
      <c r="AQ59" s="28">
        <v>2</v>
      </c>
      <c r="AR59" s="28">
        <v>4</v>
      </c>
      <c r="AS59" s="28">
        <v>1413</v>
      </c>
      <c r="AT59" s="28">
        <f t="shared" si="7"/>
        <v>1183.3333333333333</v>
      </c>
      <c r="AU59" s="28">
        <f t="shared" si="19"/>
        <v>587</v>
      </c>
      <c r="AV59" s="28">
        <f t="shared" si="20"/>
        <v>1666.6666666666665</v>
      </c>
      <c r="AW59" s="28">
        <v>2100</v>
      </c>
      <c r="AX59" s="33" t="s">
        <v>91</v>
      </c>
      <c r="AY59" s="34" t="s">
        <v>99</v>
      </c>
      <c r="AZ59" s="35">
        <v>45821</v>
      </c>
      <c r="BA59" s="35">
        <f t="shared" si="10"/>
        <v>46186</v>
      </c>
      <c r="BB59" s="33" t="s">
        <v>92</v>
      </c>
      <c r="BC59" s="33" t="s">
        <v>100</v>
      </c>
      <c r="BD59" s="34"/>
      <c r="BE59" s="25" t="s">
        <v>83</v>
      </c>
      <c r="BF59" s="25" t="s">
        <v>83</v>
      </c>
      <c r="BG59" s="32" t="s">
        <v>83</v>
      </c>
      <c r="BH59" s="32" t="s">
        <v>83</v>
      </c>
      <c r="BI59" s="32">
        <f t="shared" si="22"/>
        <v>1.8808823117293367</v>
      </c>
      <c r="BJ59" s="25" t="s">
        <v>84</v>
      </c>
      <c r="BK59" s="25">
        <v>15</v>
      </c>
      <c r="BP59" s="25">
        <f>IFERROR(VLOOKUP(Tabela24[[#This Row],[Código  CATMAT]],'[1]GRADE HFL'!A:K,1,0),"NÃO")</f>
        <v>271217</v>
      </c>
      <c r="BQ59" s="36"/>
      <c r="BR59" s="36">
        <f>IFERROR(VLOOKUP(Tabela24[[#This Row],[Código  CATMAT]],'[1]CMM E VALOR'!C:L,5,0),"NÃO HÁ")</f>
        <v>4440</v>
      </c>
      <c r="BS59" s="37">
        <f>IFERROR(VLOOKUP(Tabela24[[#This Row],[Código  CATMAT]],'[1]CMM E VALOR'!C:L,6,0),"NÃO HÁ")</f>
        <v>703.5</v>
      </c>
      <c r="BT59" s="37">
        <f>IFERROR(VLOOKUP(Tabela24[[#This Row],[Código  CATMAT]],'[1]CMM E VALOR'!C:L,7,0),"NÃO HÁ")</f>
        <v>266</v>
      </c>
      <c r="BU59" s="38">
        <f>IFERROR(VLOOKUP(Tabela24[[#This Row],[Código  CATMAT]],'[1]CMM E VALOR'!C:L,9,0),"NÃO HÁ")</f>
        <v>2.54</v>
      </c>
      <c r="BV59" s="32">
        <f>IFERROR(VLOOKUP(Tabela24[[#This Row],[Código  CATMAT]],'[1]CMM E VALOR'!C:L,10,0),"NÃO HÁ")</f>
        <v>0</v>
      </c>
    </row>
    <row r="60" spans="1:74" x14ac:dyDescent="0.25">
      <c r="A60" s="25">
        <v>442727</v>
      </c>
      <c r="B60" s="25">
        <v>2080820</v>
      </c>
      <c r="C60" s="5" t="s">
        <v>297</v>
      </c>
      <c r="D60" s="5" t="s">
        <v>108</v>
      </c>
      <c r="E60" s="5"/>
      <c r="G60" s="27" t="s">
        <v>298</v>
      </c>
      <c r="H60" s="27" t="s">
        <v>293</v>
      </c>
      <c r="I60" s="27" t="s">
        <v>109</v>
      </c>
      <c r="J60" s="28">
        <v>4438</v>
      </c>
      <c r="K60" s="28">
        <v>2489</v>
      </c>
      <c r="L60" s="28">
        <v>3200</v>
      </c>
      <c r="M60" s="28">
        <v>3660</v>
      </c>
      <c r="N60" s="28">
        <v>3853</v>
      </c>
      <c r="O60" s="28">
        <v>3222</v>
      </c>
      <c r="P60" s="28">
        <v>3258</v>
      </c>
      <c r="Q60" s="28">
        <v>2173</v>
      </c>
      <c r="R60" s="28">
        <f t="shared" si="12"/>
        <v>3286.625</v>
      </c>
      <c r="S60" s="28">
        <f t="shared" si="13"/>
        <v>724.54122183824518</v>
      </c>
      <c r="T60" s="28">
        <f t="shared" si="0"/>
        <v>22.045144238793448</v>
      </c>
      <c r="U60" s="28">
        <f t="shared" si="17"/>
        <v>3240</v>
      </c>
      <c r="V60" s="28">
        <v>3000</v>
      </c>
      <c r="W60" s="25">
        <v>6505</v>
      </c>
      <c r="X60" s="30">
        <v>4.07</v>
      </c>
      <c r="Y60" s="30">
        <f t="shared" si="1"/>
        <v>5.2910000000000004</v>
      </c>
      <c r="Z60" s="30">
        <f t="shared" si="14"/>
        <v>31746.000000000004</v>
      </c>
      <c r="AA60" s="30">
        <f t="shared" si="2"/>
        <v>12210</v>
      </c>
      <c r="AB60" s="31">
        <f t="shared" si="3"/>
        <v>1221000</v>
      </c>
      <c r="AC60" s="32">
        <f t="shared" si="4"/>
        <v>0.3239053995046014</v>
      </c>
      <c r="AD60" s="25">
        <v>6</v>
      </c>
      <c r="AE60" s="28">
        <f t="shared" si="15"/>
        <v>250</v>
      </c>
      <c r="AF60" s="28">
        <f>AE60*((1/2)*AD60)</f>
        <v>750</v>
      </c>
      <c r="AG60" s="28">
        <f t="shared" si="16"/>
        <v>5250</v>
      </c>
      <c r="AH60" s="30">
        <f t="shared" si="6"/>
        <v>21367.5</v>
      </c>
      <c r="AI60" s="28">
        <f>136*50</f>
        <v>6800</v>
      </c>
      <c r="AJ60" s="28">
        <v>6800</v>
      </c>
      <c r="AK60" s="28">
        <v>6800</v>
      </c>
      <c r="AL60" s="28">
        <v>6800</v>
      </c>
      <c r="AM60" s="28">
        <v>6800</v>
      </c>
      <c r="AN60" s="28">
        <v>6000</v>
      </c>
      <c r="AO60" s="28">
        <v>4</v>
      </c>
      <c r="AP60" s="28">
        <v>28</v>
      </c>
      <c r="AQ60" s="28">
        <v>2</v>
      </c>
      <c r="AR60" s="28">
        <v>4</v>
      </c>
      <c r="AS60" s="28">
        <v>1445</v>
      </c>
      <c r="AT60" s="28">
        <f t="shared" si="7"/>
        <v>1025</v>
      </c>
      <c r="AU60" s="28">
        <f t="shared" si="19"/>
        <v>805</v>
      </c>
      <c r="AV60" s="28">
        <f t="shared" si="20"/>
        <v>1750</v>
      </c>
      <c r="AW60" s="28">
        <v>2000</v>
      </c>
      <c r="AX60" s="33" t="s">
        <v>91</v>
      </c>
      <c r="AY60" s="34" t="s">
        <v>110</v>
      </c>
      <c r="AZ60" s="35">
        <v>46049</v>
      </c>
      <c r="BA60" s="35">
        <f t="shared" si="10"/>
        <v>46414</v>
      </c>
      <c r="BB60" s="33" t="s">
        <v>92</v>
      </c>
      <c r="BC60" s="33" t="s">
        <v>111</v>
      </c>
      <c r="BD60" s="34"/>
      <c r="BE60" s="25" t="s">
        <v>112</v>
      </c>
      <c r="BF60" s="25" t="s">
        <v>83</v>
      </c>
      <c r="BG60" s="32" t="s">
        <v>83</v>
      </c>
      <c r="BH60" s="32" t="s">
        <v>112</v>
      </c>
      <c r="BI60" s="32">
        <f t="shared" si="22"/>
        <v>2.204787711233938</v>
      </c>
      <c r="BJ60" s="25" t="s">
        <v>84</v>
      </c>
      <c r="BP60" s="25">
        <f>IFERROR(VLOOKUP(Tabela24[[#This Row],[Código  CATMAT]],'[1]GRADE HFL'!A:K,1,0),"NÃO")</f>
        <v>442727</v>
      </c>
      <c r="BQ60" s="36"/>
      <c r="BR60" s="36">
        <f>IFERROR(VLOOKUP(Tabela24[[#This Row],[Código  CATMAT]],'[1]CMM E VALOR'!C:L,5,0),"NÃO HÁ")</f>
        <v>0</v>
      </c>
      <c r="BS60" s="37">
        <f>IFERROR(VLOOKUP(Tabela24[[#This Row],[Código  CATMAT]],'[1]CMM E VALOR'!C:L,6,0),"NÃO HÁ")</f>
        <v>0</v>
      </c>
      <c r="BT60" s="37">
        <f>IFERROR(VLOOKUP(Tabela24[[#This Row],[Código  CATMAT]],'[1]CMM E VALOR'!C:L,7,0),"NÃO HÁ")</f>
        <v>0</v>
      </c>
      <c r="BU60" s="38">
        <f>IFERROR(VLOOKUP(Tabela24[[#This Row],[Código  CATMAT]],'[1]CMM E VALOR'!C:L,9,0),"NÃO HÁ")</f>
        <v>0</v>
      </c>
      <c r="BV60" s="32">
        <f>IFERROR(VLOOKUP(Tabela24[[#This Row],[Código  CATMAT]],'[1]CMM E VALOR'!C:L,10,0),"NÃO HÁ")</f>
        <v>0</v>
      </c>
    </row>
    <row r="61" spans="1:74" ht="25.5" x14ac:dyDescent="0.2">
      <c r="A61" s="25">
        <v>442689</v>
      </c>
      <c r="B61" s="25">
        <v>4140800</v>
      </c>
      <c r="C61" s="5" t="s">
        <v>299</v>
      </c>
      <c r="D61" s="5" t="s">
        <v>108</v>
      </c>
      <c r="E61" s="5"/>
      <c r="F61" s="26" t="s">
        <v>159</v>
      </c>
      <c r="G61" s="27" t="s">
        <v>300</v>
      </c>
      <c r="H61" s="27" t="s">
        <v>301</v>
      </c>
      <c r="I61" s="27" t="s">
        <v>109</v>
      </c>
      <c r="J61" s="28">
        <v>57</v>
      </c>
      <c r="K61" s="28">
        <v>25</v>
      </c>
      <c r="L61" s="28">
        <v>0</v>
      </c>
      <c r="M61" s="28">
        <v>0</v>
      </c>
      <c r="N61" s="29">
        <v>0</v>
      </c>
      <c r="O61" s="29">
        <v>0</v>
      </c>
      <c r="P61" s="29">
        <v>0</v>
      </c>
      <c r="Q61" s="29">
        <v>13</v>
      </c>
      <c r="R61" s="28">
        <f t="shared" si="12"/>
        <v>11.875</v>
      </c>
      <c r="S61" s="28">
        <f t="shared" si="13"/>
        <v>20.406144032759208</v>
      </c>
      <c r="T61" s="28">
        <f t="shared" si="0"/>
        <v>171.84121290744596</v>
      </c>
      <c r="U61" s="28">
        <f t="shared" si="17"/>
        <v>0</v>
      </c>
      <c r="V61" s="28">
        <v>50</v>
      </c>
      <c r="W61" s="25">
        <v>6505</v>
      </c>
      <c r="X61" s="30">
        <v>12.5</v>
      </c>
      <c r="Y61" s="30">
        <f t="shared" si="1"/>
        <v>16.25</v>
      </c>
      <c r="Z61" s="30">
        <f t="shared" si="14"/>
        <v>1625</v>
      </c>
      <c r="AA61" s="30">
        <f t="shared" si="2"/>
        <v>625</v>
      </c>
      <c r="AB61" s="31">
        <f t="shared" si="3"/>
        <v>62500</v>
      </c>
      <c r="AC61" s="32">
        <f t="shared" si="4"/>
        <v>1.6579924217066E-2</v>
      </c>
      <c r="AD61" s="25">
        <v>6</v>
      </c>
      <c r="AE61" s="28">
        <f t="shared" si="15"/>
        <v>4.166666666666667</v>
      </c>
      <c r="AF61" s="28">
        <f>AD61*AE61</f>
        <v>25</v>
      </c>
      <c r="AG61" s="28">
        <f t="shared" si="16"/>
        <v>100</v>
      </c>
      <c r="AH61" s="30">
        <f t="shared" si="6"/>
        <v>1250</v>
      </c>
      <c r="AI61" s="28">
        <v>120</v>
      </c>
      <c r="AJ61" s="28">
        <v>120</v>
      </c>
      <c r="AK61" s="28">
        <v>120</v>
      </c>
      <c r="AL61" s="28">
        <v>120</v>
      </c>
      <c r="AM61" s="28">
        <v>120</v>
      </c>
      <c r="AN61" s="28">
        <v>100</v>
      </c>
      <c r="AO61" s="28">
        <v>4</v>
      </c>
      <c r="AP61" s="28">
        <v>28</v>
      </c>
      <c r="AQ61" s="28">
        <v>2</v>
      </c>
      <c r="AR61" s="28">
        <v>4</v>
      </c>
      <c r="AT61" s="28">
        <f t="shared" si="7"/>
        <v>29.583333333333336</v>
      </c>
      <c r="AU61" s="28">
        <f t="shared" si="19"/>
        <v>50</v>
      </c>
      <c r="AV61" s="28">
        <f t="shared" si="20"/>
        <v>41.666666666666671</v>
      </c>
      <c r="AX61" s="33" t="s">
        <v>91</v>
      </c>
      <c r="AY61" s="34" t="s">
        <v>140</v>
      </c>
      <c r="AZ61" s="35">
        <v>45876</v>
      </c>
      <c r="BA61" s="35">
        <f t="shared" si="10"/>
        <v>46241</v>
      </c>
      <c r="BB61" s="33" t="s">
        <v>92</v>
      </c>
      <c r="BC61" s="33" t="s">
        <v>141</v>
      </c>
      <c r="BD61" s="34"/>
      <c r="BE61" s="25" t="s">
        <v>83</v>
      </c>
      <c r="BF61" s="25" t="s">
        <v>83</v>
      </c>
      <c r="BG61" s="32" t="s">
        <v>83</v>
      </c>
      <c r="BH61" s="32" t="s">
        <v>83</v>
      </c>
      <c r="BI61" s="32">
        <f t="shared" si="22"/>
        <v>2.2213676354510041</v>
      </c>
      <c r="BJ61" s="25" t="s">
        <v>94</v>
      </c>
      <c r="BP61" s="25">
        <f>IFERROR(VLOOKUP(Tabela24[[#This Row],[Código  CATMAT]],'[1]GRADE HFL'!A:K,1,0),"NÃO")</f>
        <v>442689</v>
      </c>
      <c r="BQ61" s="36"/>
      <c r="BR61" s="36">
        <f>IFERROR(VLOOKUP(Tabela24[[#This Row],[Código  CATMAT]],'[1]CMM E VALOR'!C:L,5,0),"NÃO HÁ")</f>
        <v>20</v>
      </c>
      <c r="BS61" s="37">
        <f>IFERROR(VLOOKUP(Tabela24[[#This Row],[Código  CATMAT]],'[1]CMM E VALOR'!C:L,6,0),"NÃO HÁ")</f>
        <v>68</v>
      </c>
      <c r="BT61" s="37">
        <f>IFERROR(VLOOKUP(Tabela24[[#This Row],[Código  CATMAT]],'[1]CMM E VALOR'!C:L,7,0),"NÃO HÁ")</f>
        <v>33.333333333333336</v>
      </c>
      <c r="BU61" s="38">
        <f>IFERROR(VLOOKUP(Tabela24[[#This Row],[Código  CATMAT]],'[1]CMM E VALOR'!C:L,9,0),"NÃO HÁ")</f>
        <v>9.8000000000000007</v>
      </c>
      <c r="BV61" s="32">
        <f>IFERROR(VLOOKUP(Tabela24[[#This Row],[Código  CATMAT]],'[1]CMM E VALOR'!C:L,10,0),"NÃO HÁ")</f>
        <v>9.8000000000000007</v>
      </c>
    </row>
    <row r="62" spans="1:74" ht="25.5" x14ac:dyDescent="0.25">
      <c r="A62" s="25">
        <v>268395</v>
      </c>
      <c r="B62" s="25">
        <v>2090800</v>
      </c>
      <c r="C62" s="5" t="s">
        <v>302</v>
      </c>
      <c r="D62" s="5" t="s">
        <v>108</v>
      </c>
      <c r="E62" s="5"/>
      <c r="G62" s="27" t="s">
        <v>303</v>
      </c>
      <c r="H62" s="27" t="s">
        <v>169</v>
      </c>
      <c r="I62" s="27" t="s">
        <v>109</v>
      </c>
      <c r="J62" s="28">
        <v>105</v>
      </c>
      <c r="K62" s="28">
        <v>62</v>
      </c>
      <c r="L62" s="28">
        <v>43</v>
      </c>
      <c r="M62" s="28">
        <v>42</v>
      </c>
      <c r="N62" s="28">
        <v>78</v>
      </c>
      <c r="O62" s="28">
        <v>48</v>
      </c>
      <c r="P62" s="28">
        <v>60</v>
      </c>
      <c r="Q62" s="28">
        <v>27</v>
      </c>
      <c r="R62" s="28">
        <f t="shared" si="12"/>
        <v>58.125</v>
      </c>
      <c r="S62" s="28">
        <f t="shared" si="13"/>
        <v>24.409819452717908</v>
      </c>
      <c r="T62" s="28">
        <f t="shared" si="0"/>
        <v>41.995388305751241</v>
      </c>
      <c r="U62" s="28">
        <f t="shared" si="17"/>
        <v>54</v>
      </c>
      <c r="V62" s="28">
        <v>80</v>
      </c>
      <c r="W62" s="25">
        <v>6505</v>
      </c>
      <c r="X62" s="30">
        <v>31.35</v>
      </c>
      <c r="Y62" s="30">
        <f t="shared" si="1"/>
        <v>40.755000000000003</v>
      </c>
      <c r="Z62" s="30">
        <f t="shared" si="14"/>
        <v>7335.9000000000005</v>
      </c>
      <c r="AA62" s="30">
        <f t="shared" si="2"/>
        <v>2508</v>
      </c>
      <c r="AB62" s="31">
        <f t="shared" si="3"/>
        <v>250800</v>
      </c>
      <c r="AC62" s="32">
        <f t="shared" si="4"/>
        <v>6.6531919898242448E-2</v>
      </c>
      <c r="AD62" s="25">
        <v>6</v>
      </c>
      <c r="AE62" s="28">
        <f t="shared" si="15"/>
        <v>6.666666666666667</v>
      </c>
      <c r="AF62" s="28">
        <f>AD62*AE62</f>
        <v>40</v>
      </c>
      <c r="AG62" s="28">
        <f t="shared" si="16"/>
        <v>160</v>
      </c>
      <c r="AH62" s="30">
        <f t="shared" si="6"/>
        <v>5016</v>
      </c>
      <c r="AI62" s="28">
        <v>200</v>
      </c>
      <c r="AJ62" s="28">
        <v>200</v>
      </c>
      <c r="AK62" s="28">
        <v>200</v>
      </c>
      <c r="AL62" s="28">
        <v>200</v>
      </c>
      <c r="AM62" s="28">
        <v>200</v>
      </c>
      <c r="AN62" s="28">
        <v>180</v>
      </c>
      <c r="AO62" s="28">
        <v>4</v>
      </c>
      <c r="AP62" s="28">
        <v>28</v>
      </c>
      <c r="AQ62" s="28">
        <v>2</v>
      </c>
      <c r="AR62" s="28">
        <v>4</v>
      </c>
      <c r="AS62" s="28">
        <v>80</v>
      </c>
      <c r="AT62" s="28">
        <f t="shared" si="7"/>
        <v>47.333333333333336</v>
      </c>
      <c r="AU62" s="28">
        <f t="shared" si="19"/>
        <v>0</v>
      </c>
      <c r="AV62" s="28">
        <f t="shared" si="20"/>
        <v>66.666666666666671</v>
      </c>
      <c r="AW62" s="28">
        <v>25</v>
      </c>
      <c r="AX62" s="33" t="s">
        <v>91</v>
      </c>
      <c r="AY62" s="34" t="s">
        <v>110</v>
      </c>
      <c r="AZ62" s="35">
        <v>46049</v>
      </c>
      <c r="BA62" s="35">
        <f t="shared" si="10"/>
        <v>46414</v>
      </c>
      <c r="BB62" s="33" t="s">
        <v>92</v>
      </c>
      <c r="BC62" s="33" t="s">
        <v>111</v>
      </c>
      <c r="BD62" s="34"/>
      <c r="BE62" s="25" t="s">
        <v>83</v>
      </c>
      <c r="BF62" s="25" t="s">
        <v>83</v>
      </c>
      <c r="BG62" s="32" t="s">
        <v>83</v>
      </c>
      <c r="BH62" s="32" t="s">
        <v>83</v>
      </c>
      <c r="BI62" s="32">
        <f t="shared" si="22"/>
        <v>2.2878995553492465</v>
      </c>
      <c r="BJ62" s="25" t="s">
        <v>84</v>
      </c>
      <c r="BP62" s="25">
        <f>IFERROR(VLOOKUP(Tabela24[[#This Row],[Código  CATMAT]],'[1]GRADE HFL'!A:K,1,0),"NÃO")</f>
        <v>268395</v>
      </c>
      <c r="BQ62" s="36"/>
      <c r="BR62" s="36">
        <f>IFERROR(VLOOKUP(Tabela24[[#This Row],[Código  CATMAT]],'[1]CMM E VALOR'!C:L,5,0),"NÃO HÁ")</f>
        <v>0</v>
      </c>
      <c r="BS62" s="37">
        <f>IFERROR(VLOOKUP(Tabela24[[#This Row],[Código  CATMAT]],'[1]CMM E VALOR'!C:L,6,0),"NÃO HÁ")</f>
        <v>50</v>
      </c>
      <c r="BT62" s="37">
        <f>IFERROR(VLOOKUP(Tabela24[[#This Row],[Código  CATMAT]],'[1]CMM E VALOR'!C:L,7,0),"NÃO HÁ")</f>
        <v>0</v>
      </c>
      <c r="BU62" s="38">
        <f>IFERROR(VLOOKUP(Tabela24[[#This Row],[Código  CATMAT]],'[1]CMM E VALOR'!C:L,9,0),"NÃO HÁ")</f>
        <v>31.99</v>
      </c>
      <c r="BV62" s="32">
        <f>IFERROR(VLOOKUP(Tabela24[[#This Row],[Código  CATMAT]],'[1]CMM E VALOR'!C:L,10,0),"NÃO HÁ")</f>
        <v>31.99</v>
      </c>
    </row>
    <row r="63" spans="1:74" ht="38.25" x14ac:dyDescent="0.2">
      <c r="A63" s="25">
        <v>268394</v>
      </c>
      <c r="B63" s="25">
        <v>6620800</v>
      </c>
      <c r="C63" s="5" t="s">
        <v>304</v>
      </c>
      <c r="D63" s="5" t="s">
        <v>108</v>
      </c>
      <c r="E63" s="5"/>
      <c r="F63" s="61" t="s">
        <v>305</v>
      </c>
      <c r="G63" s="27" t="s">
        <v>306</v>
      </c>
      <c r="H63" s="27" t="s">
        <v>169</v>
      </c>
      <c r="I63" s="27" t="s">
        <v>109</v>
      </c>
      <c r="J63" s="28">
        <v>54</v>
      </c>
      <c r="K63" s="28">
        <v>58</v>
      </c>
      <c r="L63" s="28">
        <v>117</v>
      </c>
      <c r="M63" s="28">
        <v>42</v>
      </c>
      <c r="N63" s="28">
        <v>111</v>
      </c>
      <c r="O63" s="28">
        <v>64</v>
      </c>
      <c r="P63" s="28">
        <v>68</v>
      </c>
      <c r="Q63" s="28">
        <v>17</v>
      </c>
      <c r="R63" s="28">
        <f t="shared" si="12"/>
        <v>66.375</v>
      </c>
      <c r="S63" s="28">
        <f t="shared" si="13"/>
        <v>33.419145496470819</v>
      </c>
      <c r="T63" s="28">
        <f t="shared" si="0"/>
        <v>50.348995098261121</v>
      </c>
      <c r="U63" s="28">
        <f t="shared" si="17"/>
        <v>61</v>
      </c>
      <c r="V63" s="28">
        <v>80</v>
      </c>
      <c r="W63" s="25">
        <v>6505</v>
      </c>
      <c r="X63" s="30">
        <v>2014</v>
      </c>
      <c r="Y63" s="30">
        <f t="shared" si="1"/>
        <v>2618.2000000000003</v>
      </c>
      <c r="Z63" s="30">
        <f t="shared" si="14"/>
        <v>392730.00000000006</v>
      </c>
      <c r="AA63" s="30">
        <f t="shared" si="2"/>
        <v>161120</v>
      </c>
      <c r="AB63" s="31">
        <f t="shared" si="3"/>
        <v>16112000</v>
      </c>
      <c r="AC63" s="32">
        <f t="shared" si="4"/>
        <v>4.2741718237658786</v>
      </c>
      <c r="AD63" s="25">
        <v>6</v>
      </c>
      <c r="AE63" s="28">
        <f t="shared" si="15"/>
        <v>6.666666666666667</v>
      </c>
      <c r="AF63" s="28">
        <f>AE63*1/3</f>
        <v>2.2222222222222223</v>
      </c>
      <c r="AG63" s="28">
        <f t="shared" si="16"/>
        <v>122.22222222222223</v>
      </c>
      <c r="AH63" s="30">
        <f t="shared" si="6"/>
        <v>246155.55555555556</v>
      </c>
      <c r="AI63" s="28">
        <v>200</v>
      </c>
      <c r="AJ63" s="28">
        <v>200</v>
      </c>
      <c r="AK63" s="28">
        <v>200</v>
      </c>
      <c r="AL63" s="28">
        <v>200</v>
      </c>
      <c r="AM63" s="28">
        <v>180</v>
      </c>
      <c r="AN63" s="28">
        <v>150</v>
      </c>
      <c r="AO63" s="28">
        <v>4</v>
      </c>
      <c r="AP63" s="28">
        <v>28</v>
      </c>
      <c r="AQ63" s="28">
        <v>2</v>
      </c>
      <c r="AR63" s="28">
        <v>4</v>
      </c>
      <c r="AT63" s="28">
        <f t="shared" si="7"/>
        <v>9.5555555555555571</v>
      </c>
      <c r="AU63" s="28">
        <f t="shared" si="19"/>
        <v>42.222222222222221</v>
      </c>
      <c r="AV63" s="28">
        <f t="shared" si="20"/>
        <v>28.888888888888889</v>
      </c>
      <c r="AX63" s="33" t="s">
        <v>91</v>
      </c>
      <c r="AY63" s="34" t="s">
        <v>140</v>
      </c>
      <c r="AZ63" s="35">
        <v>45876</v>
      </c>
      <c r="BA63" s="35">
        <f t="shared" si="10"/>
        <v>46241</v>
      </c>
      <c r="BB63" s="33" t="s">
        <v>92</v>
      </c>
      <c r="BC63" s="33" t="s">
        <v>141</v>
      </c>
      <c r="BD63" s="34"/>
      <c r="BE63" s="25" t="s">
        <v>192</v>
      </c>
      <c r="BF63" s="25" t="s">
        <v>192</v>
      </c>
      <c r="BG63" s="32" t="s">
        <v>192</v>
      </c>
      <c r="BH63" s="32" t="s">
        <v>192</v>
      </c>
      <c r="BI63" s="32" t="e">
        <f>#REF!+AC63</f>
        <v>#REF!</v>
      </c>
      <c r="BJ63" s="25" t="s">
        <v>94</v>
      </c>
      <c r="BP63" s="25">
        <f>IFERROR(VLOOKUP(Tabela24[[#This Row],[Código  CATMAT]],'[1]GRADE HFL'!A:K,1,0),"NÃO")</f>
        <v>268394</v>
      </c>
      <c r="BQ63" s="36"/>
      <c r="BR63" s="36">
        <f>IFERROR(VLOOKUP(Tabela24[[#This Row],[Código  CATMAT]],'[1]CMM E VALOR'!C:L,5,0),"NÃO HÁ")</f>
        <v>60</v>
      </c>
      <c r="BS63" s="37">
        <f>IFERROR(VLOOKUP(Tabela24[[#This Row],[Código  CATMAT]],'[1]CMM E VALOR'!C:L,6,0),"NÃO HÁ")</f>
        <v>56.222222222222221</v>
      </c>
      <c r="BT63" s="37">
        <f>IFERROR(VLOOKUP(Tabela24[[#This Row],[Código  CATMAT]],'[1]CMM E VALOR'!C:L,7,0),"NÃO HÁ")</f>
        <v>33.333333333333336</v>
      </c>
      <c r="BU63" s="38">
        <f>IFERROR(VLOOKUP(Tabela24[[#This Row],[Código  CATMAT]],'[1]CMM E VALOR'!C:L,9,0),"NÃO HÁ")</f>
        <v>1997.39</v>
      </c>
      <c r="BV63" s="32">
        <f>IFERROR(VLOOKUP(Tabela24[[#This Row],[Código  CATMAT]],'[1]CMM E VALOR'!C:L,10,0),"NÃO HÁ")</f>
        <v>1997.39</v>
      </c>
    </row>
    <row r="64" spans="1:74" x14ac:dyDescent="0.25">
      <c r="A64" s="25">
        <v>267517</v>
      </c>
      <c r="B64" s="25">
        <v>2171000</v>
      </c>
      <c r="C64" s="5" t="s">
        <v>307</v>
      </c>
      <c r="D64" s="5" t="s">
        <v>96</v>
      </c>
      <c r="E64" s="5"/>
      <c r="G64" s="27" t="s">
        <v>308</v>
      </c>
      <c r="H64" s="27" t="s">
        <v>169</v>
      </c>
      <c r="I64" s="27" t="s">
        <v>96</v>
      </c>
      <c r="J64" s="28">
        <v>4500</v>
      </c>
      <c r="K64" s="28">
        <v>4224</v>
      </c>
      <c r="L64" s="28">
        <v>3263</v>
      </c>
      <c r="M64" s="28">
        <v>3331</v>
      </c>
      <c r="N64" s="28">
        <v>3798</v>
      </c>
      <c r="O64" s="28">
        <v>2919</v>
      </c>
      <c r="P64" s="28">
        <v>3232</v>
      </c>
      <c r="Q64" s="28">
        <v>2142</v>
      </c>
      <c r="R64" s="28">
        <f t="shared" si="12"/>
        <v>3426.125</v>
      </c>
      <c r="S64" s="28">
        <f t="shared" si="13"/>
        <v>747.14684682081452</v>
      </c>
      <c r="T64" s="28">
        <f t="shared" si="0"/>
        <v>21.807343480486395</v>
      </c>
      <c r="U64" s="28">
        <f t="shared" si="17"/>
        <v>3297</v>
      </c>
      <c r="V64" s="28">
        <v>3800</v>
      </c>
      <c r="W64" s="25">
        <v>6505</v>
      </c>
      <c r="X64" s="62">
        <v>5.0999999999999997E-2</v>
      </c>
      <c r="Y64" s="30">
        <f t="shared" si="1"/>
        <v>6.6299999999999998E-2</v>
      </c>
      <c r="Z64" s="30">
        <f t="shared" si="14"/>
        <v>530.4</v>
      </c>
      <c r="AA64" s="30">
        <f t="shared" si="2"/>
        <v>193.79999999999998</v>
      </c>
      <c r="AB64" s="31">
        <f t="shared" si="3"/>
        <v>19380</v>
      </c>
      <c r="AC64" s="32">
        <f t="shared" si="4"/>
        <v>5.1411029012278257E-3</v>
      </c>
      <c r="AD64" s="25">
        <v>6</v>
      </c>
      <c r="AE64" s="28">
        <f t="shared" si="15"/>
        <v>316.66666666666669</v>
      </c>
      <c r="AF64" s="28">
        <f>AD64*AE64</f>
        <v>1900</v>
      </c>
      <c r="AG64" s="28">
        <f t="shared" si="16"/>
        <v>7600</v>
      </c>
      <c r="AH64" s="30">
        <f t="shared" si="6"/>
        <v>387.59999999999997</v>
      </c>
      <c r="AI64" s="28">
        <v>8000</v>
      </c>
      <c r="AJ64" s="28">
        <v>8000</v>
      </c>
      <c r="AK64" s="28">
        <v>8000</v>
      </c>
      <c r="AL64" s="28">
        <v>8000</v>
      </c>
      <c r="AM64" s="28">
        <v>8000</v>
      </c>
      <c r="AN64" s="28">
        <v>8000</v>
      </c>
      <c r="AO64" s="28">
        <v>4</v>
      </c>
      <c r="AP64" s="28">
        <v>28</v>
      </c>
      <c r="AQ64" s="28">
        <v>2</v>
      </c>
      <c r="AR64" s="28">
        <v>4</v>
      </c>
      <c r="AT64" s="28">
        <f t="shared" si="7"/>
        <v>2248.3333333333335</v>
      </c>
      <c r="AU64" s="28">
        <f t="shared" si="19"/>
        <v>3800</v>
      </c>
      <c r="AV64" s="28">
        <f t="shared" si="20"/>
        <v>3166.666666666667</v>
      </c>
      <c r="AX64" s="33" t="s">
        <v>91</v>
      </c>
      <c r="AY64" s="34" t="s">
        <v>121</v>
      </c>
      <c r="AZ64" s="35">
        <v>45924</v>
      </c>
      <c r="BA64" s="35">
        <f t="shared" si="10"/>
        <v>46289</v>
      </c>
      <c r="BB64" s="33" t="s">
        <v>92</v>
      </c>
      <c r="BC64" s="33" t="s">
        <v>106</v>
      </c>
      <c r="BD64" s="34"/>
      <c r="BE64" s="25" t="s">
        <v>83</v>
      </c>
      <c r="BF64" s="25" t="s">
        <v>83</v>
      </c>
      <c r="BG64" s="32" t="s">
        <v>83</v>
      </c>
      <c r="BH64" s="32" t="s">
        <v>83</v>
      </c>
      <c r="BI64" s="32" t="e">
        <f t="shared" si="22"/>
        <v>#REF!</v>
      </c>
      <c r="BJ64" s="25" t="s">
        <v>94</v>
      </c>
      <c r="BP64" s="25">
        <f>IFERROR(VLOOKUP(Tabela24[[#This Row],[Código  CATMAT]],'[1]GRADE HFL'!A:K,1,0),"NÃO")</f>
        <v>267517</v>
      </c>
      <c r="BQ64" s="36"/>
      <c r="BR64" s="36">
        <f>IFERROR(VLOOKUP(Tabela24[[#This Row],[Código  CATMAT]],'[1]CMM E VALOR'!C:L,5,0),"NÃO HÁ")</f>
        <v>600</v>
      </c>
      <c r="BS64" s="37">
        <f>IFERROR(VLOOKUP(Tabela24[[#This Row],[Código  CATMAT]],'[1]CMM E VALOR'!C:L,6,0),"NÃO HÁ")</f>
        <v>626.25</v>
      </c>
      <c r="BT64" s="37">
        <f>IFERROR(VLOOKUP(Tabela24[[#This Row],[Código  CATMAT]],'[1]CMM E VALOR'!C:L,7,0),"NÃO HÁ")</f>
        <v>200</v>
      </c>
      <c r="BU64" s="38">
        <f>IFERROR(VLOOKUP(Tabela24[[#This Row],[Código  CATMAT]],'[1]CMM E VALOR'!C:L,9,0),"NÃO HÁ")</f>
        <v>7.0000000000000007E-2</v>
      </c>
      <c r="BV64" s="32">
        <f>IFERROR(VLOOKUP(Tabela24[[#This Row],[Código  CATMAT]],'[1]CMM E VALOR'!C:L,10,0),"NÃO HÁ")</f>
        <v>7.0000000000000007E-2</v>
      </c>
    </row>
    <row r="65" spans="1:74" ht="25.5" x14ac:dyDescent="0.25">
      <c r="A65" s="25">
        <v>268396</v>
      </c>
      <c r="B65" s="25">
        <v>2185000</v>
      </c>
      <c r="C65" s="5" t="s">
        <v>309</v>
      </c>
      <c r="D65" s="5" t="s">
        <v>76</v>
      </c>
      <c r="E65" s="5"/>
      <c r="G65" s="27" t="s">
        <v>310</v>
      </c>
      <c r="H65" s="27" t="s">
        <v>311</v>
      </c>
      <c r="I65" s="27" t="s">
        <v>79</v>
      </c>
      <c r="J65" s="28">
        <v>2500</v>
      </c>
      <c r="K65" s="28">
        <v>3283</v>
      </c>
      <c r="L65" s="28">
        <v>3535</v>
      </c>
      <c r="N65" s="28">
        <v>1958</v>
      </c>
      <c r="O65" s="28">
        <v>0</v>
      </c>
      <c r="R65" s="28">
        <f t="shared" si="12"/>
        <v>2255.1999999999998</v>
      </c>
      <c r="S65" s="28">
        <f t="shared" si="13"/>
        <v>1407.8745327620641</v>
      </c>
      <c r="T65" s="28">
        <f t="shared" si="0"/>
        <v>62.42792358824336</v>
      </c>
      <c r="U65" s="28">
        <f t="shared" si="17"/>
        <v>2500</v>
      </c>
      <c r="V65" s="28">
        <v>3535</v>
      </c>
      <c r="W65" s="25">
        <v>6505</v>
      </c>
      <c r="X65" s="30">
        <v>7.4</v>
      </c>
      <c r="Y65" s="30">
        <f t="shared" si="1"/>
        <v>9.620000000000001</v>
      </c>
      <c r="Z65" s="30">
        <f t="shared" si="14"/>
        <v>0</v>
      </c>
      <c r="AA65" s="30">
        <f t="shared" si="2"/>
        <v>26159</v>
      </c>
      <c r="AB65" s="31">
        <f t="shared" si="3"/>
        <v>2615900</v>
      </c>
      <c r="AC65" s="32">
        <f t="shared" si="4"/>
        <v>0.69394278015076727</v>
      </c>
      <c r="AD65" s="25">
        <v>6</v>
      </c>
      <c r="AE65" s="28">
        <f t="shared" si="15"/>
        <v>294.58333333333331</v>
      </c>
      <c r="AF65" s="28">
        <f>AE65*1/3</f>
        <v>98.194444444444443</v>
      </c>
      <c r="AG65" s="28">
        <f t="shared" si="16"/>
        <v>5400.6944444444443</v>
      </c>
      <c r="AH65" s="30">
        <f t="shared" si="6"/>
        <v>39965.138888888891</v>
      </c>
      <c r="AI65" s="28">
        <v>5500</v>
      </c>
      <c r="AJ65" s="28">
        <v>6000</v>
      </c>
      <c r="AK65" s="28">
        <v>6000</v>
      </c>
      <c r="AL65" s="28">
        <v>6000</v>
      </c>
      <c r="AM65" s="28">
        <v>0</v>
      </c>
      <c r="AN65" s="28">
        <v>0</v>
      </c>
      <c r="AO65" s="28">
        <v>4</v>
      </c>
      <c r="AP65" s="28">
        <v>28</v>
      </c>
      <c r="AQ65" s="28">
        <v>2</v>
      </c>
      <c r="AR65" s="28">
        <v>4</v>
      </c>
      <c r="AT65" s="28">
        <f t="shared" si="7"/>
        <v>422.23611111111114</v>
      </c>
      <c r="AU65" s="28">
        <f t="shared" si="19"/>
        <v>1865.6944444444443</v>
      </c>
      <c r="AV65" s="28">
        <f t="shared" si="20"/>
        <v>1276.5277777777776</v>
      </c>
      <c r="AX65" s="33" t="s">
        <v>80</v>
      </c>
      <c r="AY65" s="34"/>
      <c r="BA65" s="35">
        <f t="shared" si="10"/>
        <v>365</v>
      </c>
      <c r="BB65" s="33" t="s">
        <v>126</v>
      </c>
      <c r="BC65" s="33"/>
      <c r="BD65" s="34"/>
      <c r="BE65" s="25" t="s">
        <v>192</v>
      </c>
      <c r="BF65" s="25" t="s">
        <v>192</v>
      </c>
      <c r="BG65" s="32" t="s">
        <v>192</v>
      </c>
      <c r="BH65" s="32" t="s">
        <v>192</v>
      </c>
      <c r="BI65" s="32" t="e">
        <f t="shared" si="22"/>
        <v>#REF!</v>
      </c>
      <c r="BJ65" s="25" t="s">
        <v>94</v>
      </c>
      <c r="BP65" s="25">
        <f>IFERROR(VLOOKUP(Tabela24[[#This Row],[Código  CATMAT]],'[1]GRADE HFL'!A:K,1,0),"NÃO")</f>
        <v>268396</v>
      </c>
      <c r="BQ65" s="36"/>
      <c r="BR65" s="36">
        <f>IFERROR(VLOOKUP(Tabela24[[#This Row],[Código  CATMAT]],'[1]CMM E VALOR'!C:L,5,0),"NÃO HÁ")</f>
        <v>100</v>
      </c>
      <c r="BS65" s="37">
        <f>IFERROR(VLOOKUP(Tabela24[[#This Row],[Código  CATMAT]],'[1]CMM E VALOR'!C:L,6,0),"NÃO HÁ")</f>
        <v>0</v>
      </c>
      <c r="BT65" s="37">
        <f>IFERROR(VLOOKUP(Tabela24[[#This Row],[Código  CATMAT]],'[1]CMM E VALOR'!C:L,7,0),"NÃO HÁ")</f>
        <v>0</v>
      </c>
      <c r="BU65" s="38">
        <f>IFERROR(VLOOKUP(Tabela24[[#This Row],[Código  CATMAT]],'[1]CMM E VALOR'!C:L,9,0),"NÃO HÁ")</f>
        <v>36.35</v>
      </c>
      <c r="BV65" s="32">
        <f>IFERROR(VLOOKUP(Tabela24[[#This Row],[Código  CATMAT]],'[1]CMM E VALOR'!C:L,10,0),"NÃO HÁ")</f>
        <v>0</v>
      </c>
    </row>
    <row r="66" spans="1:74" ht="25.5" x14ac:dyDescent="0.25">
      <c r="A66" s="25">
        <v>268214</v>
      </c>
      <c r="B66" s="25">
        <v>2195000</v>
      </c>
      <c r="C66" s="5" t="s">
        <v>312</v>
      </c>
      <c r="D66" s="5" t="s">
        <v>76</v>
      </c>
      <c r="E66" s="5"/>
      <c r="F66" s="5" t="s">
        <v>313</v>
      </c>
      <c r="G66" s="27" t="s">
        <v>314</v>
      </c>
      <c r="H66" s="27" t="s">
        <v>315</v>
      </c>
      <c r="I66" s="27" t="s">
        <v>79</v>
      </c>
      <c r="J66" s="28">
        <v>3180</v>
      </c>
      <c r="K66" s="28">
        <v>3277</v>
      </c>
      <c r="L66" s="28">
        <v>3025</v>
      </c>
      <c r="N66" s="28">
        <v>3083</v>
      </c>
      <c r="O66" s="28">
        <v>3513</v>
      </c>
      <c r="P66" s="28">
        <v>3370</v>
      </c>
      <c r="Q66" s="28">
        <v>3134</v>
      </c>
      <c r="R66" s="28">
        <f t="shared" si="12"/>
        <v>3226</v>
      </c>
      <c r="S66" s="28">
        <f t="shared" si="13"/>
        <v>171.82161292068778</v>
      </c>
      <c r="T66" s="28">
        <f>(S66/R66)*100</f>
        <v>5.3261504315154307</v>
      </c>
      <c r="U66" s="28">
        <f t="shared" si="17"/>
        <v>3180</v>
      </c>
      <c r="V66" s="28">
        <v>3200</v>
      </c>
      <c r="W66" s="25">
        <v>6505</v>
      </c>
      <c r="X66" s="30">
        <v>0.84</v>
      </c>
      <c r="Y66" s="30">
        <f t="shared" si="1"/>
        <v>1.0920000000000001</v>
      </c>
      <c r="Z66" s="30">
        <f t="shared" si="14"/>
        <v>7098.0000000000009</v>
      </c>
      <c r="AA66" s="30">
        <f t="shared" si="2"/>
        <v>2688</v>
      </c>
      <c r="AB66" s="31">
        <f t="shared" si="3"/>
        <v>268800</v>
      </c>
      <c r="AC66" s="32">
        <f t="shared" si="4"/>
        <v>7.1306938072757453E-2</v>
      </c>
      <c r="AD66" s="25">
        <v>6</v>
      </c>
      <c r="AE66" s="28">
        <f t="shared" si="15"/>
        <v>266.66666666666669</v>
      </c>
      <c r="AF66" s="28">
        <f t="shared" ref="AF66:AF86" si="24">AD66*AE66</f>
        <v>1600</v>
      </c>
      <c r="AG66" s="28">
        <f t="shared" si="16"/>
        <v>6400</v>
      </c>
      <c r="AH66" s="30">
        <f t="shared" si="6"/>
        <v>5376</v>
      </c>
      <c r="AI66" s="28">
        <v>6500</v>
      </c>
      <c r="AJ66" s="28">
        <v>6500</v>
      </c>
      <c r="AK66" s="28">
        <v>6500</v>
      </c>
      <c r="AL66" s="28">
        <v>7000</v>
      </c>
      <c r="AM66" s="28">
        <v>7000</v>
      </c>
      <c r="AN66" s="28">
        <v>6500</v>
      </c>
      <c r="AO66" s="28">
        <v>4</v>
      </c>
      <c r="AP66" s="28">
        <v>28</v>
      </c>
      <c r="AQ66" s="28">
        <v>2</v>
      </c>
      <c r="AR66" s="28">
        <v>4</v>
      </c>
      <c r="AT66" s="28">
        <f t="shared" si="7"/>
        <v>1893.3333333333335</v>
      </c>
      <c r="AU66" s="28">
        <f t="shared" si="19"/>
        <v>3200</v>
      </c>
      <c r="AV66" s="28">
        <f t="shared" si="20"/>
        <v>2666.666666666667</v>
      </c>
      <c r="AX66" s="33" t="s">
        <v>91</v>
      </c>
      <c r="AY66" s="34" t="s">
        <v>196</v>
      </c>
      <c r="AZ66" s="35">
        <v>45895</v>
      </c>
      <c r="BA66" s="35">
        <f t="shared" si="10"/>
        <v>46260</v>
      </c>
      <c r="BB66" s="33" t="s">
        <v>92</v>
      </c>
      <c r="BC66" s="33" t="s">
        <v>127</v>
      </c>
      <c r="BD66" s="34"/>
      <c r="BE66" s="25" t="s">
        <v>83</v>
      </c>
      <c r="BF66" s="25" t="s">
        <v>83</v>
      </c>
      <c r="BG66" s="32" t="s">
        <v>83</v>
      </c>
      <c r="BH66" s="32" t="s">
        <v>83</v>
      </c>
      <c r="BI66" s="32" t="e">
        <f t="shared" si="22"/>
        <v>#REF!</v>
      </c>
      <c r="BJ66" s="25" t="s">
        <v>84</v>
      </c>
      <c r="BK66" s="25">
        <v>683</v>
      </c>
      <c r="BP66" s="25">
        <f>IFERROR(VLOOKUP(Tabela24[[#This Row],[Código  CATMAT]],'[1]GRADE HFL'!A:K,1,0),"NÃO")</f>
        <v>268214</v>
      </c>
      <c r="BQ66" s="36"/>
      <c r="BR66" s="36">
        <f>IFERROR(VLOOKUP(Tabela24[[#This Row],[Código  CATMAT]],'[1]CMM E VALOR'!C:L,5,0),"NÃO HÁ")</f>
        <v>1200</v>
      </c>
      <c r="BS66" s="37">
        <f>IFERROR(VLOOKUP(Tabela24[[#This Row],[Código  CATMAT]],'[1]CMM E VALOR'!C:L,6,0),"NÃO HÁ")</f>
        <v>677.5</v>
      </c>
      <c r="BT66" s="37">
        <f>IFERROR(VLOOKUP(Tabela24[[#This Row],[Código  CATMAT]],'[1]CMM E VALOR'!C:L,7,0),"NÃO HÁ")</f>
        <v>633.33333333333337</v>
      </c>
      <c r="BU66" s="38">
        <f>IFERROR(VLOOKUP(Tabela24[[#This Row],[Código  CATMAT]],'[1]CMM E VALOR'!C:L,9,0),"NÃO HÁ")</f>
        <v>0.78</v>
      </c>
      <c r="BV66" s="32">
        <f>IFERROR(VLOOKUP(Tabela24[[#This Row],[Código  CATMAT]],'[1]CMM E VALOR'!C:L,10,0),"NÃO HÁ")</f>
        <v>0.78</v>
      </c>
    </row>
    <row r="67" spans="1:74" ht="30" x14ac:dyDescent="0.25">
      <c r="A67" s="25">
        <v>271050</v>
      </c>
      <c r="B67" s="25">
        <v>2195200</v>
      </c>
      <c r="C67" s="40" t="s">
        <v>316</v>
      </c>
      <c r="D67" s="40" t="s">
        <v>86</v>
      </c>
      <c r="E67" s="40"/>
      <c r="G67" s="27" t="s">
        <v>314</v>
      </c>
      <c r="H67" s="63">
        <v>5.0000000000000001E-3</v>
      </c>
      <c r="I67" s="27" t="s">
        <v>317</v>
      </c>
      <c r="J67" s="28">
        <v>64</v>
      </c>
      <c r="K67" s="28">
        <v>34</v>
      </c>
      <c r="L67" s="28">
        <v>17</v>
      </c>
      <c r="M67" s="28">
        <v>15</v>
      </c>
      <c r="N67" s="28">
        <v>15</v>
      </c>
      <c r="O67" s="28">
        <v>34</v>
      </c>
      <c r="P67" s="28">
        <v>52</v>
      </c>
      <c r="Q67" s="28">
        <v>45</v>
      </c>
      <c r="R67" s="28">
        <f t="shared" si="12"/>
        <v>34.5</v>
      </c>
      <c r="S67" s="28">
        <f t="shared" si="13"/>
        <v>18.338094619826627</v>
      </c>
      <c r="T67" s="28">
        <f t="shared" si="0"/>
        <v>53.153897448772838</v>
      </c>
      <c r="U67" s="28">
        <f t="shared" si="17"/>
        <v>34</v>
      </c>
      <c r="V67" s="28">
        <v>40</v>
      </c>
      <c r="W67" s="25">
        <v>6505</v>
      </c>
      <c r="X67" s="30">
        <v>12</v>
      </c>
      <c r="Y67" s="30">
        <f t="shared" si="1"/>
        <v>15.600000000000001</v>
      </c>
      <c r="Z67" s="30">
        <f t="shared" si="14"/>
        <v>1092</v>
      </c>
      <c r="AA67" s="30">
        <f t="shared" si="2"/>
        <v>480</v>
      </c>
      <c r="AB67" s="31">
        <f t="shared" si="3"/>
        <v>48000</v>
      </c>
      <c r="AC67" s="32">
        <f t="shared" si="4"/>
        <v>1.273338179870669E-2</v>
      </c>
      <c r="AD67" s="25">
        <v>6</v>
      </c>
      <c r="AE67" s="28">
        <f t="shared" si="15"/>
        <v>3.3333333333333335</v>
      </c>
      <c r="AF67" s="28">
        <f t="shared" si="24"/>
        <v>20</v>
      </c>
      <c r="AG67" s="28">
        <f t="shared" si="16"/>
        <v>80</v>
      </c>
      <c r="AH67" s="30">
        <f t="shared" si="6"/>
        <v>960</v>
      </c>
      <c r="AI67" s="28">
        <v>100</v>
      </c>
      <c r="AJ67" s="28">
        <v>100</v>
      </c>
      <c r="AK67" s="28">
        <v>100</v>
      </c>
      <c r="AL67" s="28">
        <v>100</v>
      </c>
      <c r="AM67" s="42">
        <v>60</v>
      </c>
      <c r="AN67" s="42">
        <v>70</v>
      </c>
      <c r="AO67" s="28">
        <v>4</v>
      </c>
      <c r="AP67" s="28">
        <v>28</v>
      </c>
      <c r="AQ67" s="28">
        <v>2</v>
      </c>
      <c r="AR67" s="28">
        <v>4</v>
      </c>
      <c r="AT67" s="28">
        <f t="shared" si="7"/>
        <v>23.666666666666668</v>
      </c>
      <c r="AU67" s="28">
        <f t="shared" si="19"/>
        <v>40</v>
      </c>
      <c r="AV67" s="28">
        <f t="shared" si="20"/>
        <v>33.333333333333336</v>
      </c>
      <c r="AX67" s="33" t="s">
        <v>80</v>
      </c>
      <c r="AY67" s="34"/>
      <c r="BA67" s="35">
        <f t="shared" si="10"/>
        <v>365</v>
      </c>
      <c r="BB67" s="33" t="s">
        <v>81</v>
      </c>
      <c r="BC67" s="33" t="s">
        <v>130</v>
      </c>
      <c r="BD67" s="34"/>
      <c r="BE67" s="25" t="s">
        <v>83</v>
      </c>
      <c r="BF67" s="25" t="s">
        <v>83</v>
      </c>
      <c r="BG67" s="32" t="s">
        <v>83</v>
      </c>
      <c r="BH67" s="32" t="s">
        <v>83</v>
      </c>
      <c r="BI67" s="32" t="e">
        <f t="shared" si="22"/>
        <v>#REF!</v>
      </c>
      <c r="BJ67" s="25" t="s">
        <v>94</v>
      </c>
      <c r="BK67" s="25">
        <v>1</v>
      </c>
      <c r="BP67" s="25">
        <f>IFERROR(VLOOKUP(Tabela24[[#This Row],[Código  CATMAT]],'[1]GRADE HFL'!A:K,1,0),"NÃO")</f>
        <v>271050</v>
      </c>
      <c r="BQ67" s="36"/>
      <c r="BR67" s="36">
        <f>IFERROR(VLOOKUP(Tabela24[[#This Row],[Código  CATMAT]],'[1]CMM E VALOR'!C:L,5,0),"NÃO HÁ")</f>
        <v>5</v>
      </c>
      <c r="BS67" s="37">
        <f>IFERROR(VLOOKUP(Tabela24[[#This Row],[Código  CATMAT]],'[1]CMM E VALOR'!C:L,6,0),"NÃO HÁ")</f>
        <v>15.5</v>
      </c>
      <c r="BT67" s="37">
        <f>IFERROR(VLOOKUP(Tabela24[[#This Row],[Código  CATMAT]],'[1]CMM E VALOR'!C:L,7,0),"NÃO HÁ")</f>
        <v>0</v>
      </c>
      <c r="BU67" s="38">
        <f>IFERROR(VLOOKUP(Tabela24[[#This Row],[Código  CATMAT]],'[1]CMM E VALOR'!C:L,9,0),"NÃO HÁ")</f>
        <v>12</v>
      </c>
      <c r="BV67" s="32">
        <f>IFERROR(VLOOKUP(Tabela24[[#This Row],[Código  CATMAT]],'[1]CMM E VALOR'!C:L,10,0),"NÃO HÁ")</f>
        <v>12</v>
      </c>
    </row>
    <row r="68" spans="1:74" ht="25.5" hidden="1" x14ac:dyDescent="0.25">
      <c r="A68" s="25">
        <v>268949</v>
      </c>
      <c r="B68" s="25">
        <v>2213600</v>
      </c>
      <c r="C68" s="5" t="s">
        <v>318</v>
      </c>
      <c r="D68" s="5" t="s">
        <v>86</v>
      </c>
      <c r="E68" s="5"/>
      <c r="F68" s="25">
        <v>50</v>
      </c>
      <c r="G68" s="27" t="s">
        <v>319</v>
      </c>
      <c r="H68" s="27" t="s">
        <v>204</v>
      </c>
      <c r="I68" s="27" t="s">
        <v>283</v>
      </c>
      <c r="J68" s="28">
        <v>916</v>
      </c>
      <c r="K68" s="28">
        <v>1093</v>
      </c>
      <c r="L68" s="28">
        <v>474</v>
      </c>
      <c r="N68" s="28">
        <v>680</v>
      </c>
      <c r="O68" s="28">
        <v>650</v>
      </c>
      <c r="P68" s="28">
        <v>608</v>
      </c>
      <c r="Q68" s="28">
        <v>850</v>
      </c>
      <c r="R68" s="28">
        <f t="shared" si="12"/>
        <v>753</v>
      </c>
      <c r="S68" s="28">
        <f t="shared" si="13"/>
        <v>210.70595625183452</v>
      </c>
      <c r="T68" s="28">
        <f t="shared" ref="T68:T78" si="25">(S68/R68)*100</f>
        <v>27.98219870542291</v>
      </c>
      <c r="U68" s="28">
        <f t="shared" si="17"/>
        <v>680</v>
      </c>
      <c r="V68" s="28">
        <v>700</v>
      </c>
      <c r="W68" s="25">
        <v>6505</v>
      </c>
      <c r="X68" s="41">
        <v>9.16</v>
      </c>
      <c r="Y68" s="30">
        <f t="shared" ref="Y68:Y132" si="26">X68*1.3</f>
        <v>11.908000000000001</v>
      </c>
      <c r="Z68" s="30">
        <f t="shared" si="14"/>
        <v>17862.000000000004</v>
      </c>
      <c r="AA68" s="30">
        <f t="shared" ref="AA68:AA132" si="27">V68*X68</f>
        <v>6412</v>
      </c>
      <c r="AB68" s="31">
        <f t="shared" ref="AB68:AB132" si="28">(AA68*100)</f>
        <v>641200</v>
      </c>
      <c r="AC68" s="32">
        <f t="shared" ref="AC68:AC132" si="29">AB68/3769619.16</f>
        <v>0.17009675852772352</v>
      </c>
      <c r="AD68" s="25">
        <v>6</v>
      </c>
      <c r="AE68" s="28">
        <f t="shared" si="15"/>
        <v>58.333333333333336</v>
      </c>
      <c r="AF68" s="28">
        <f t="shared" si="24"/>
        <v>350</v>
      </c>
      <c r="AG68" s="28">
        <f t="shared" si="16"/>
        <v>1400</v>
      </c>
      <c r="AH68" s="30">
        <f t="shared" ref="AH68:AH132" si="30">AG68*X68</f>
        <v>12824</v>
      </c>
      <c r="AI68" s="28">
        <v>1500</v>
      </c>
      <c r="AJ68" s="28">
        <v>1500</v>
      </c>
      <c r="AK68" s="28">
        <v>1500</v>
      </c>
      <c r="AL68" s="28">
        <v>1500</v>
      </c>
      <c r="AM68" s="28">
        <v>1500</v>
      </c>
      <c r="AN68" s="28">
        <v>1500</v>
      </c>
      <c r="AO68" s="28">
        <v>4</v>
      </c>
      <c r="AP68" s="28">
        <v>28</v>
      </c>
      <c r="AQ68" s="28">
        <v>2</v>
      </c>
      <c r="AR68" s="28">
        <v>4</v>
      </c>
      <c r="AT68" s="28">
        <f t="shared" ref="AT68:AT78" si="31">(AE68*1.1)+AF68</f>
        <v>414.16666666666669</v>
      </c>
      <c r="AU68" s="28">
        <f t="shared" si="19"/>
        <v>700</v>
      </c>
      <c r="AV68" s="28">
        <f t="shared" si="20"/>
        <v>583.33333333333337</v>
      </c>
      <c r="AX68" s="33" t="s">
        <v>91</v>
      </c>
      <c r="AY68" s="34" t="s">
        <v>320</v>
      </c>
      <c r="AZ68" s="35">
        <v>46125</v>
      </c>
      <c r="BA68" s="35">
        <f t="shared" ref="BA68:BA79" si="32">AZ68+365</f>
        <v>46490</v>
      </c>
      <c r="BB68" s="33" t="s">
        <v>92</v>
      </c>
      <c r="BC68" s="33" t="s">
        <v>127</v>
      </c>
      <c r="BD68" s="34"/>
      <c r="BE68" s="25" t="s">
        <v>112</v>
      </c>
      <c r="BF68" s="25" t="s">
        <v>83</v>
      </c>
      <c r="BG68" s="32" t="s">
        <v>83</v>
      </c>
      <c r="BH68" s="32" t="s">
        <v>83</v>
      </c>
      <c r="BI68" s="32" t="e">
        <f t="shared" si="22"/>
        <v>#REF!</v>
      </c>
      <c r="BJ68" s="25" t="s">
        <v>94</v>
      </c>
      <c r="BK68" s="25">
        <v>32</v>
      </c>
      <c r="BP68" s="25" t="str">
        <f>IFERROR(VLOOKUP(Tabela24[[#This Row],[Código  CATMAT]],'[1]GRADE HFL'!A:K,1,0),"NÃO")</f>
        <v>NÃO</v>
      </c>
      <c r="BQ68" s="36"/>
      <c r="BR68" s="36" t="str">
        <f>IFERROR(VLOOKUP(Tabela24[[#This Row],[Código  CATMAT]],'[1]CMM E VALOR'!C:L,5,0),"NÃO HÁ")</f>
        <v>NÃO HÁ</v>
      </c>
      <c r="BS68" s="37" t="str">
        <f>IFERROR(VLOOKUP(Tabela24[[#This Row],[Código  CATMAT]],'[1]CMM E VALOR'!C:L,6,0),"NÃO HÁ")</f>
        <v>NÃO HÁ</v>
      </c>
      <c r="BT68" s="37" t="str">
        <f>IFERROR(VLOOKUP(Tabela24[[#This Row],[Código  CATMAT]],'[1]CMM E VALOR'!C:L,7,0),"NÃO HÁ")</f>
        <v>NÃO HÁ</v>
      </c>
      <c r="BU68" s="38" t="str">
        <f>IFERROR(VLOOKUP(Tabela24[[#This Row],[Código  CATMAT]],'[1]CMM E VALOR'!C:L,9,0),"NÃO HÁ")</f>
        <v>NÃO HÁ</v>
      </c>
      <c r="BV68" s="32" t="str">
        <f>IFERROR(VLOOKUP(Tabela24[[#This Row],[Código  CATMAT]],'[1]CMM E VALOR'!C:L,10,0),"NÃO HÁ")</f>
        <v>NÃO HÁ</v>
      </c>
    </row>
    <row r="69" spans="1:74" x14ac:dyDescent="0.25">
      <c r="A69" s="25">
        <v>267140</v>
      </c>
      <c r="B69" s="25">
        <v>2211010</v>
      </c>
      <c r="C69" s="5" t="s">
        <v>321</v>
      </c>
      <c r="D69" s="5" t="s">
        <v>96</v>
      </c>
      <c r="E69" s="5"/>
      <c r="G69" s="27" t="s">
        <v>319</v>
      </c>
      <c r="H69" s="27" t="s">
        <v>293</v>
      </c>
      <c r="I69" s="27" t="s">
        <v>279</v>
      </c>
      <c r="J69" s="28">
        <v>6137</v>
      </c>
      <c r="K69" s="28">
        <v>6600</v>
      </c>
      <c r="L69" s="28">
        <v>6001</v>
      </c>
      <c r="M69" s="28">
        <v>6474</v>
      </c>
      <c r="N69" s="28">
        <v>6611</v>
      </c>
      <c r="O69" s="28">
        <v>6486</v>
      </c>
      <c r="P69" s="28">
        <v>6560</v>
      </c>
      <c r="Q69" s="28">
        <v>3435</v>
      </c>
      <c r="R69" s="28">
        <f t="shared" ref="R69:R132" si="33">AVERAGE(J69:Q69)</f>
        <v>6038</v>
      </c>
      <c r="S69" s="28">
        <f t="shared" ref="S69:S132" si="34">STDEV(J69:Q69)</f>
        <v>1075.3229415256742</v>
      </c>
      <c r="T69" s="28">
        <f t="shared" si="25"/>
        <v>17.809257064022425</v>
      </c>
      <c r="U69" s="28">
        <f t="shared" si="17"/>
        <v>6480</v>
      </c>
      <c r="V69" s="28">
        <v>6500</v>
      </c>
      <c r="W69" s="25">
        <v>6505</v>
      </c>
      <c r="X69" s="64">
        <v>0.84</v>
      </c>
      <c r="Y69" s="30">
        <f t="shared" si="26"/>
        <v>1.0920000000000001</v>
      </c>
      <c r="Z69" s="30">
        <f t="shared" ref="Z69:Z132" si="35">Y69*AN69</f>
        <v>13104.000000000002</v>
      </c>
      <c r="AA69" s="30">
        <f t="shared" si="27"/>
        <v>5460</v>
      </c>
      <c r="AB69" s="31">
        <f t="shared" si="28"/>
        <v>546000</v>
      </c>
      <c r="AC69" s="32">
        <f t="shared" si="29"/>
        <v>0.14484221796028859</v>
      </c>
      <c r="AD69" s="25">
        <v>6</v>
      </c>
      <c r="AE69" s="28">
        <f t="shared" ref="AE69:AE133" si="36">V69/12</f>
        <v>541.66666666666663</v>
      </c>
      <c r="AF69" s="28">
        <f t="shared" si="24"/>
        <v>3250</v>
      </c>
      <c r="AG69" s="28">
        <f t="shared" ref="AG69:AG133" si="37">((AE69*12)+(AE69*AD69)+AF69)</f>
        <v>13000</v>
      </c>
      <c r="AH69" s="30">
        <f t="shared" si="30"/>
        <v>10920</v>
      </c>
      <c r="AI69" s="28">
        <v>12000</v>
      </c>
      <c r="AJ69" s="28">
        <v>12000</v>
      </c>
      <c r="AK69" s="28">
        <v>12000</v>
      </c>
      <c r="AL69" s="28">
        <v>12000</v>
      </c>
      <c r="AM69" s="28">
        <v>12000</v>
      </c>
      <c r="AN69" s="28">
        <v>12000</v>
      </c>
      <c r="AO69" s="28">
        <v>4</v>
      </c>
      <c r="AP69" s="28">
        <v>28</v>
      </c>
      <c r="AQ69" s="28">
        <v>2</v>
      </c>
      <c r="AR69" s="28">
        <v>4</v>
      </c>
      <c r="AT69" s="28">
        <f t="shared" si="31"/>
        <v>3845.8333333333335</v>
      </c>
      <c r="AU69" s="28">
        <f t="shared" si="19"/>
        <v>6500</v>
      </c>
      <c r="AV69" s="28">
        <f t="shared" si="20"/>
        <v>5416.6666666666661</v>
      </c>
      <c r="AX69" s="33" t="s">
        <v>91</v>
      </c>
      <c r="AY69" s="34" t="s">
        <v>121</v>
      </c>
      <c r="AZ69" s="35">
        <v>45924</v>
      </c>
      <c r="BA69" s="35">
        <f t="shared" si="32"/>
        <v>46289</v>
      </c>
      <c r="BB69" s="33" t="s">
        <v>92</v>
      </c>
      <c r="BC69" s="33" t="s">
        <v>106</v>
      </c>
      <c r="BD69" s="34"/>
      <c r="BE69" s="25" t="s">
        <v>83</v>
      </c>
      <c r="BF69" s="25" t="s">
        <v>83</v>
      </c>
      <c r="BG69" s="32" t="s">
        <v>83</v>
      </c>
      <c r="BH69" s="32" t="s">
        <v>83</v>
      </c>
      <c r="BI69" s="32" t="e">
        <f t="shared" si="22"/>
        <v>#REF!</v>
      </c>
      <c r="BJ69" s="25" t="s">
        <v>94</v>
      </c>
      <c r="BK69" s="25">
        <v>1491</v>
      </c>
      <c r="BP69" s="25">
        <f>IFERROR(VLOOKUP(Tabela24[[#This Row],[Código  CATMAT]],'[1]GRADE HFL'!A:K,1,0),"NÃO")</f>
        <v>267140</v>
      </c>
      <c r="BQ69" s="36"/>
      <c r="BR69" s="36">
        <f>IFERROR(VLOOKUP(Tabela24[[#This Row],[Código  CATMAT]],'[1]CMM E VALOR'!C:L,5,0),"NÃO HÁ")</f>
        <v>240</v>
      </c>
      <c r="BS69" s="37">
        <f>IFERROR(VLOOKUP(Tabela24[[#This Row],[Código  CATMAT]],'[1]CMM E VALOR'!C:L,6,0),"NÃO HÁ")</f>
        <v>233</v>
      </c>
      <c r="BT69" s="37">
        <f>IFERROR(VLOOKUP(Tabela24[[#This Row],[Código  CATMAT]],'[1]CMM E VALOR'!C:L,7,0),"NÃO HÁ")</f>
        <v>166.66666666666666</v>
      </c>
      <c r="BU69" s="38">
        <f>IFERROR(VLOOKUP(Tabela24[[#This Row],[Código  CATMAT]],'[1]CMM E VALOR'!C:L,9,0),"NÃO HÁ")</f>
        <v>0.84</v>
      </c>
      <c r="BV69" s="32">
        <f>IFERROR(VLOOKUP(Tabela24[[#This Row],[Código  CATMAT]],'[1]CMM E VALOR'!C:L,10,0),"NÃO HÁ")</f>
        <v>0.84</v>
      </c>
    </row>
    <row r="70" spans="1:74" ht="25.5" x14ac:dyDescent="0.2">
      <c r="A70" s="25">
        <v>268952</v>
      </c>
      <c r="B70" s="25">
        <v>2217600</v>
      </c>
      <c r="C70" s="5" t="s">
        <v>322</v>
      </c>
      <c r="D70" s="5" t="s">
        <v>108</v>
      </c>
      <c r="E70" s="5"/>
      <c r="F70" s="26" t="s">
        <v>159</v>
      </c>
      <c r="G70" s="27" t="s">
        <v>319</v>
      </c>
      <c r="H70" s="27" t="s">
        <v>293</v>
      </c>
      <c r="I70" s="27" t="s">
        <v>109</v>
      </c>
      <c r="J70" s="28">
        <v>60</v>
      </c>
      <c r="K70" s="28">
        <v>71</v>
      </c>
      <c r="L70" s="28">
        <v>120</v>
      </c>
      <c r="M70" s="28">
        <v>6</v>
      </c>
      <c r="N70" s="28">
        <v>18</v>
      </c>
      <c r="O70" s="28">
        <v>73</v>
      </c>
      <c r="P70" s="28">
        <v>84</v>
      </c>
      <c r="Q70" s="28">
        <v>129</v>
      </c>
      <c r="R70" s="28">
        <f t="shared" si="33"/>
        <v>70.125</v>
      </c>
      <c r="S70" s="28">
        <f t="shared" si="34"/>
        <v>43.238334512658689</v>
      </c>
      <c r="T70" s="28">
        <f t="shared" si="25"/>
        <v>61.658944046572103</v>
      </c>
      <c r="U70" s="28">
        <f t="shared" ref="U70:U133" si="38">MEDIAN(J70:Q70)</f>
        <v>72</v>
      </c>
      <c r="V70" s="28">
        <v>80</v>
      </c>
      <c r="W70" s="25">
        <v>6505</v>
      </c>
      <c r="X70" s="30">
        <v>19.27</v>
      </c>
      <c r="Y70" s="30">
        <f t="shared" si="26"/>
        <v>25.051000000000002</v>
      </c>
      <c r="Z70" s="30">
        <f t="shared" si="35"/>
        <v>5010.2000000000007</v>
      </c>
      <c r="AA70" s="30">
        <f t="shared" si="27"/>
        <v>1541.6</v>
      </c>
      <c r="AB70" s="31">
        <f t="shared" si="28"/>
        <v>154160</v>
      </c>
      <c r="AC70" s="32">
        <f t="shared" si="29"/>
        <v>4.0895377876846314E-2</v>
      </c>
      <c r="AD70" s="25">
        <v>6</v>
      </c>
      <c r="AE70" s="28">
        <f t="shared" si="36"/>
        <v>6.666666666666667</v>
      </c>
      <c r="AF70" s="28">
        <f t="shared" si="24"/>
        <v>40</v>
      </c>
      <c r="AG70" s="28">
        <f t="shared" si="37"/>
        <v>160</v>
      </c>
      <c r="AH70" s="30">
        <f t="shared" si="30"/>
        <v>3083.2</v>
      </c>
      <c r="AI70" s="28">
        <v>200</v>
      </c>
      <c r="AJ70" s="28">
        <v>200</v>
      </c>
      <c r="AK70" s="28">
        <v>200</v>
      </c>
      <c r="AL70" s="28">
        <v>200</v>
      </c>
      <c r="AM70" s="28">
        <v>200</v>
      </c>
      <c r="AN70" s="28">
        <v>200</v>
      </c>
      <c r="AO70" s="28">
        <v>4</v>
      </c>
      <c r="AP70" s="28">
        <v>28</v>
      </c>
      <c r="AQ70" s="28">
        <v>2</v>
      </c>
      <c r="AR70" s="28">
        <v>4</v>
      </c>
      <c r="AT70" s="28">
        <f t="shared" si="31"/>
        <v>47.333333333333336</v>
      </c>
      <c r="AU70" s="28">
        <f t="shared" si="19"/>
        <v>80</v>
      </c>
      <c r="AV70" s="28">
        <f t="shared" si="20"/>
        <v>66.666666666666671</v>
      </c>
      <c r="AX70" s="33" t="s">
        <v>91</v>
      </c>
      <c r="AY70" s="34" t="s">
        <v>259</v>
      </c>
      <c r="AZ70" s="35">
        <v>46000</v>
      </c>
      <c r="BA70" s="35">
        <f t="shared" si="32"/>
        <v>46365</v>
      </c>
      <c r="BB70" s="33" t="s">
        <v>92</v>
      </c>
      <c r="BC70" s="33" t="s">
        <v>141</v>
      </c>
      <c r="BD70" s="34"/>
      <c r="BE70" s="25" t="s">
        <v>83</v>
      </c>
      <c r="BF70" s="25" t="s">
        <v>83</v>
      </c>
      <c r="BG70" s="32" t="s">
        <v>83</v>
      </c>
      <c r="BH70" s="32" t="s">
        <v>83</v>
      </c>
      <c r="BI70" s="32" t="e">
        <f t="shared" si="22"/>
        <v>#REF!</v>
      </c>
      <c r="BJ70" s="25" t="s">
        <v>94</v>
      </c>
      <c r="BK70" s="25">
        <v>25</v>
      </c>
      <c r="BP70" s="25">
        <f>IFERROR(VLOOKUP(Tabela24[[#This Row],[Código  CATMAT]],'[1]GRADE HFL'!A:K,1,0),"NÃO")</f>
        <v>268952</v>
      </c>
      <c r="BQ70" s="36"/>
      <c r="BR70" s="36">
        <f>IFERROR(VLOOKUP(Tabela24[[#This Row],[Código  CATMAT]],'[1]CMM E VALOR'!C:L,5,0),"NÃO HÁ")</f>
        <v>20</v>
      </c>
      <c r="BS70" s="37">
        <f>IFERROR(VLOOKUP(Tabela24[[#This Row],[Código  CATMAT]],'[1]CMM E VALOR'!C:L,6,0),"NÃO HÁ")</f>
        <v>30</v>
      </c>
      <c r="BT70" s="37">
        <f>IFERROR(VLOOKUP(Tabela24[[#This Row],[Código  CATMAT]],'[1]CMM E VALOR'!C:L,7,0),"NÃO HÁ")</f>
        <v>10</v>
      </c>
      <c r="BU70" s="38">
        <f>IFERROR(VLOOKUP(Tabela24[[#This Row],[Código  CATMAT]],'[1]CMM E VALOR'!C:L,9,0),"NÃO HÁ")</f>
        <v>12.8</v>
      </c>
      <c r="BV70" s="32">
        <f>IFERROR(VLOOKUP(Tabela24[[#This Row],[Código  CATMAT]],'[1]CMM E VALOR'!C:L,10,0),"NÃO HÁ")</f>
        <v>12.8</v>
      </c>
    </row>
    <row r="71" spans="1:74" hidden="1" x14ac:dyDescent="0.2">
      <c r="A71" s="25">
        <v>442690</v>
      </c>
      <c r="B71" s="25">
        <v>28860800</v>
      </c>
      <c r="C71" s="5" t="s">
        <v>323</v>
      </c>
      <c r="D71" s="5" t="s">
        <v>108</v>
      </c>
      <c r="E71" s="5"/>
      <c r="F71" s="26">
        <v>50</v>
      </c>
      <c r="G71" s="27" t="s">
        <v>324</v>
      </c>
      <c r="H71" s="44" t="s">
        <v>325</v>
      </c>
      <c r="I71" s="27" t="s">
        <v>79</v>
      </c>
      <c r="J71" s="28">
        <v>200</v>
      </c>
      <c r="K71" s="28">
        <v>0</v>
      </c>
      <c r="L71" s="28">
        <v>0</v>
      </c>
      <c r="M71" s="28">
        <v>0</v>
      </c>
      <c r="N71" s="29">
        <v>0</v>
      </c>
      <c r="O71" s="29">
        <v>0</v>
      </c>
      <c r="P71" s="29">
        <v>0</v>
      </c>
      <c r="Q71" s="29">
        <v>0</v>
      </c>
      <c r="R71" s="28">
        <f t="shared" si="33"/>
        <v>25</v>
      </c>
      <c r="S71" s="28">
        <f t="shared" si="34"/>
        <v>70.710678118654755</v>
      </c>
      <c r="T71" s="28">
        <f t="shared" si="25"/>
        <v>282.84271247461902</v>
      </c>
      <c r="U71" s="28">
        <f t="shared" si="38"/>
        <v>0</v>
      </c>
      <c r="V71" s="28">
        <v>100</v>
      </c>
      <c r="W71" s="25">
        <v>6505</v>
      </c>
      <c r="X71" s="30">
        <v>39.5</v>
      </c>
      <c r="Y71" s="30">
        <f t="shared" si="26"/>
        <v>51.35</v>
      </c>
      <c r="Z71" s="30">
        <f t="shared" si="35"/>
        <v>10270</v>
      </c>
      <c r="AA71" s="30">
        <f t="shared" si="27"/>
        <v>3950</v>
      </c>
      <c r="AB71" s="31">
        <f t="shared" si="28"/>
        <v>395000</v>
      </c>
      <c r="AC71" s="32">
        <f t="shared" si="29"/>
        <v>0.10478512105185712</v>
      </c>
      <c r="AD71" s="25">
        <v>6</v>
      </c>
      <c r="AE71" s="28">
        <f t="shared" si="36"/>
        <v>8.3333333333333339</v>
      </c>
      <c r="AF71" s="28">
        <f t="shared" si="24"/>
        <v>50</v>
      </c>
      <c r="AG71" s="28">
        <f t="shared" si="37"/>
        <v>200</v>
      </c>
      <c r="AH71" s="30">
        <f t="shared" si="30"/>
        <v>7900</v>
      </c>
      <c r="AI71" s="28">
        <v>320</v>
      </c>
      <c r="AJ71" s="28">
        <v>320</v>
      </c>
      <c r="AK71" s="28">
        <v>320</v>
      </c>
      <c r="AL71" s="28">
        <v>320</v>
      </c>
      <c r="AM71" s="28">
        <v>320</v>
      </c>
      <c r="AN71" s="28">
        <v>200</v>
      </c>
      <c r="AO71" s="28">
        <v>4</v>
      </c>
      <c r="AP71" s="28">
        <v>28</v>
      </c>
      <c r="AQ71" s="28">
        <v>2</v>
      </c>
      <c r="AR71" s="28">
        <v>4</v>
      </c>
      <c r="AT71" s="28">
        <f t="shared" si="31"/>
        <v>59.166666666666671</v>
      </c>
      <c r="AU71" s="28">
        <f t="shared" si="19"/>
        <v>100</v>
      </c>
      <c r="AV71" s="28">
        <f t="shared" si="20"/>
        <v>83.333333333333343</v>
      </c>
      <c r="AX71" s="33" t="s">
        <v>91</v>
      </c>
      <c r="AY71" s="34" t="s">
        <v>140</v>
      </c>
      <c r="AZ71" s="35">
        <v>45876</v>
      </c>
      <c r="BA71" s="35">
        <f t="shared" si="32"/>
        <v>46241</v>
      </c>
      <c r="BB71" s="33" t="s">
        <v>92</v>
      </c>
      <c r="BC71" s="33" t="s">
        <v>141</v>
      </c>
      <c r="BD71" s="34"/>
      <c r="BE71" s="25" t="s">
        <v>83</v>
      </c>
      <c r="BF71" s="25" t="s">
        <v>83</v>
      </c>
      <c r="BG71" s="32" t="s">
        <v>83</v>
      </c>
      <c r="BH71" s="32" t="s">
        <v>83</v>
      </c>
      <c r="BI71" s="32" t="e">
        <f t="shared" si="22"/>
        <v>#REF!</v>
      </c>
      <c r="BJ71" s="25" t="s">
        <v>116</v>
      </c>
      <c r="BP71" s="25" t="str">
        <f>IFERROR(VLOOKUP(Tabela24[[#This Row],[Código  CATMAT]],'[1]GRADE HFL'!A:K,1,0),"NÃO")</f>
        <v>NÃO</v>
      </c>
      <c r="BQ71" s="36"/>
      <c r="BR71" s="36" t="str">
        <f>IFERROR(VLOOKUP(Tabela24[[#This Row],[Código  CATMAT]],'[1]CMM E VALOR'!C:L,5,0),"NÃO HÁ")</f>
        <v>NÃO HÁ</v>
      </c>
      <c r="BS71" s="37" t="str">
        <f>IFERROR(VLOOKUP(Tabela24[[#This Row],[Código  CATMAT]],'[1]CMM E VALOR'!C:L,6,0),"NÃO HÁ")</f>
        <v>NÃO HÁ</v>
      </c>
      <c r="BT71" s="37" t="str">
        <f>IFERROR(VLOOKUP(Tabela24[[#This Row],[Código  CATMAT]],'[1]CMM E VALOR'!C:L,7,0),"NÃO HÁ")</f>
        <v>NÃO HÁ</v>
      </c>
      <c r="BU71" s="38" t="str">
        <f>IFERROR(VLOOKUP(Tabela24[[#This Row],[Código  CATMAT]],'[1]CMM E VALOR'!C:L,9,0),"NÃO HÁ")</f>
        <v>NÃO HÁ</v>
      </c>
      <c r="BV71" s="32" t="str">
        <f>IFERROR(VLOOKUP(Tabela24[[#This Row],[Código  CATMAT]],'[1]CMM E VALOR'!C:L,10,0),"NÃO HÁ")</f>
        <v>NÃO HÁ</v>
      </c>
    </row>
    <row r="72" spans="1:74" ht="30" x14ac:dyDescent="0.25">
      <c r="A72" s="25">
        <v>277529</v>
      </c>
      <c r="B72" s="25">
        <v>2235010</v>
      </c>
      <c r="C72" s="40" t="s">
        <v>326</v>
      </c>
      <c r="D72" s="40" t="s">
        <v>76</v>
      </c>
      <c r="E72" s="40"/>
      <c r="G72" s="27" t="s">
        <v>327</v>
      </c>
      <c r="H72" s="44">
        <v>0.01</v>
      </c>
      <c r="I72" s="27" t="s">
        <v>79</v>
      </c>
      <c r="J72" s="28">
        <v>80</v>
      </c>
      <c r="K72" s="28">
        <v>90</v>
      </c>
      <c r="L72" s="28">
        <v>104</v>
      </c>
      <c r="N72" s="28">
        <v>82</v>
      </c>
      <c r="O72" s="28">
        <v>78</v>
      </c>
      <c r="P72" s="28">
        <v>89</v>
      </c>
      <c r="Q72" s="28">
        <v>68</v>
      </c>
      <c r="R72" s="28">
        <f t="shared" si="33"/>
        <v>84.428571428571431</v>
      </c>
      <c r="S72" s="28">
        <f t="shared" si="34"/>
        <v>11.34103379851445</v>
      </c>
      <c r="T72" s="28">
        <f t="shared" si="25"/>
        <v>13.432696546463815</v>
      </c>
      <c r="U72" s="28">
        <f t="shared" si="38"/>
        <v>82</v>
      </c>
      <c r="V72" s="28">
        <v>80</v>
      </c>
      <c r="W72" s="25">
        <v>6505</v>
      </c>
      <c r="X72" s="30">
        <v>9</v>
      </c>
      <c r="Y72" s="30">
        <f t="shared" si="26"/>
        <v>11.700000000000001</v>
      </c>
      <c r="Z72" s="30">
        <f t="shared" si="35"/>
        <v>1872.0000000000002</v>
      </c>
      <c r="AA72" s="30">
        <f t="shared" si="27"/>
        <v>720</v>
      </c>
      <c r="AB72" s="31">
        <f t="shared" si="28"/>
        <v>72000</v>
      </c>
      <c r="AC72" s="32">
        <f t="shared" si="29"/>
        <v>1.9100072698060033E-2</v>
      </c>
      <c r="AD72" s="25">
        <v>6</v>
      </c>
      <c r="AE72" s="28">
        <f t="shared" si="36"/>
        <v>6.666666666666667</v>
      </c>
      <c r="AF72" s="28">
        <f t="shared" si="24"/>
        <v>40</v>
      </c>
      <c r="AG72" s="28">
        <f>((AE72*12)+(AE72*AD72)+AF72)</f>
        <v>160</v>
      </c>
      <c r="AH72" s="30">
        <f t="shared" si="30"/>
        <v>1440</v>
      </c>
      <c r="AI72" s="28">
        <v>200</v>
      </c>
      <c r="AJ72" s="28">
        <v>200</v>
      </c>
      <c r="AK72" s="28">
        <v>200</v>
      </c>
      <c r="AL72" s="28">
        <v>150</v>
      </c>
      <c r="AM72" s="42">
        <v>150</v>
      </c>
      <c r="AN72" s="42">
        <v>160</v>
      </c>
      <c r="AO72" s="28">
        <v>4</v>
      </c>
      <c r="AP72" s="28">
        <v>28</v>
      </c>
      <c r="AQ72" s="28">
        <v>2</v>
      </c>
      <c r="AR72" s="28">
        <v>4</v>
      </c>
      <c r="AT72" s="28">
        <f t="shared" si="31"/>
        <v>47.333333333333336</v>
      </c>
      <c r="AU72" s="28">
        <f t="shared" si="19"/>
        <v>80</v>
      </c>
      <c r="AV72" s="28">
        <f t="shared" si="20"/>
        <v>66.666666666666671</v>
      </c>
      <c r="AX72" s="33" t="s">
        <v>91</v>
      </c>
      <c r="AY72" s="34" t="s">
        <v>140</v>
      </c>
      <c r="AZ72" s="35">
        <v>45876</v>
      </c>
      <c r="BA72" s="35">
        <f t="shared" si="32"/>
        <v>46241</v>
      </c>
      <c r="BB72" s="33" t="s">
        <v>92</v>
      </c>
      <c r="BC72" s="33" t="s">
        <v>141</v>
      </c>
      <c r="BD72" s="34"/>
      <c r="BE72" s="25" t="s">
        <v>83</v>
      </c>
      <c r="BF72" s="25" t="s">
        <v>83</v>
      </c>
      <c r="BG72" s="32" t="s">
        <v>83</v>
      </c>
      <c r="BH72" s="32" t="s">
        <v>83</v>
      </c>
      <c r="BI72" s="32" t="e">
        <f t="shared" si="22"/>
        <v>#REF!</v>
      </c>
      <c r="BJ72" s="25" t="s">
        <v>94</v>
      </c>
      <c r="BK72" s="25">
        <v>29</v>
      </c>
      <c r="BP72" s="25">
        <f>IFERROR(VLOOKUP(Tabela24[[#This Row],[Código  CATMAT]],'[1]GRADE HFL'!A:K,1,0),"NÃO")</f>
        <v>277529</v>
      </c>
      <c r="BQ72" s="36"/>
      <c r="BR72" s="36">
        <f>IFERROR(VLOOKUP(Tabela24[[#This Row],[Código  CATMAT]],'[1]CMM E VALOR'!C:L,5,0),"NÃO HÁ")</f>
        <v>120</v>
      </c>
      <c r="BS72" s="37">
        <f>IFERROR(VLOOKUP(Tabela24[[#This Row],[Código  CATMAT]],'[1]CMM E VALOR'!C:L,6,0),"NÃO HÁ")</f>
        <v>65.833333333333329</v>
      </c>
      <c r="BT72" s="37">
        <f>IFERROR(VLOOKUP(Tabela24[[#This Row],[Código  CATMAT]],'[1]CMM E VALOR'!C:L,7,0),"NÃO HÁ")</f>
        <v>31.666666666666668</v>
      </c>
      <c r="BU72" s="38">
        <f>IFERROR(VLOOKUP(Tabela24[[#This Row],[Código  CATMAT]],'[1]CMM E VALOR'!C:L,9,0),"NÃO HÁ")</f>
        <v>9.61</v>
      </c>
      <c r="BV72" s="32">
        <f>IFERROR(VLOOKUP(Tabela24[[#This Row],[Código  CATMAT]],'[1]CMM E VALOR'!C:L,10,0),"NÃO HÁ")</f>
        <v>0</v>
      </c>
    </row>
    <row r="73" spans="1:74" ht="25.5" x14ac:dyDescent="0.25">
      <c r="A73" s="25">
        <v>292408</v>
      </c>
      <c r="B73" s="25">
        <v>2245000</v>
      </c>
      <c r="C73" s="5" t="s">
        <v>328</v>
      </c>
      <c r="D73" s="5" t="s">
        <v>76</v>
      </c>
      <c r="E73" s="5"/>
      <c r="G73" s="27" t="s">
        <v>329</v>
      </c>
      <c r="H73" s="65">
        <v>2.5000000000000001E-2</v>
      </c>
      <c r="I73" s="27" t="s">
        <v>79</v>
      </c>
      <c r="J73" s="28">
        <v>24</v>
      </c>
      <c r="K73" s="28">
        <v>10</v>
      </c>
      <c r="L73" s="28">
        <v>8</v>
      </c>
      <c r="N73" s="28">
        <v>3</v>
      </c>
      <c r="O73" s="28">
        <v>11</v>
      </c>
      <c r="P73" s="28">
        <v>10</v>
      </c>
      <c r="Q73" s="28">
        <v>2</v>
      </c>
      <c r="R73" s="28">
        <f t="shared" si="33"/>
        <v>9.7142857142857135</v>
      </c>
      <c r="S73" s="28">
        <f t="shared" si="34"/>
        <v>7.2275926308899869</v>
      </c>
      <c r="T73" s="28">
        <f t="shared" si="25"/>
        <v>74.401688847396926</v>
      </c>
      <c r="U73" s="28">
        <f t="shared" si="38"/>
        <v>10</v>
      </c>
      <c r="V73" s="28">
        <v>15</v>
      </c>
      <c r="W73" s="25">
        <v>6505</v>
      </c>
      <c r="X73" s="30">
        <v>29</v>
      </c>
      <c r="Y73" s="30">
        <f t="shared" si="26"/>
        <v>37.700000000000003</v>
      </c>
      <c r="Z73" s="30">
        <f t="shared" si="35"/>
        <v>1885.0000000000002</v>
      </c>
      <c r="AA73" s="30">
        <f t="shared" si="27"/>
        <v>435</v>
      </c>
      <c r="AB73" s="31">
        <f t="shared" si="28"/>
        <v>43500</v>
      </c>
      <c r="AC73" s="32">
        <f t="shared" si="29"/>
        <v>1.1539627255077936E-2</v>
      </c>
      <c r="AD73" s="25">
        <v>6</v>
      </c>
      <c r="AE73" s="28">
        <f t="shared" si="36"/>
        <v>1.25</v>
      </c>
      <c r="AF73" s="28">
        <f t="shared" si="24"/>
        <v>7.5</v>
      </c>
      <c r="AG73" s="28">
        <f>((AE73*12)+(AE73*AD73)+AF73)</f>
        <v>30</v>
      </c>
      <c r="AH73" s="30">
        <f t="shared" si="30"/>
        <v>870</v>
      </c>
      <c r="AI73" s="28">
        <v>50</v>
      </c>
      <c r="AJ73" s="28">
        <v>50</v>
      </c>
      <c r="AK73" s="28">
        <v>50</v>
      </c>
      <c r="AL73" s="28">
        <v>50</v>
      </c>
      <c r="AM73" s="28">
        <v>50</v>
      </c>
      <c r="AN73" s="28">
        <v>50</v>
      </c>
      <c r="AO73" s="28">
        <v>4</v>
      </c>
      <c r="AP73" s="28">
        <v>28</v>
      </c>
      <c r="AQ73" s="28">
        <v>2</v>
      </c>
      <c r="AR73" s="28">
        <v>4</v>
      </c>
      <c r="AT73" s="28">
        <f t="shared" si="31"/>
        <v>8.875</v>
      </c>
      <c r="AU73" s="28">
        <f t="shared" si="19"/>
        <v>15</v>
      </c>
      <c r="AV73" s="28">
        <f t="shared" si="20"/>
        <v>12.5</v>
      </c>
      <c r="AX73" s="33" t="s">
        <v>80</v>
      </c>
      <c r="AY73" s="34"/>
      <c r="BA73" s="35">
        <f t="shared" si="32"/>
        <v>365</v>
      </c>
      <c r="BB73" s="33" t="s">
        <v>81</v>
      </c>
      <c r="BC73" s="33" t="s">
        <v>130</v>
      </c>
      <c r="BD73" s="34"/>
      <c r="BE73" s="25" t="s">
        <v>83</v>
      </c>
      <c r="BF73" s="25" t="s">
        <v>83</v>
      </c>
      <c r="BG73" s="32" t="s">
        <v>83</v>
      </c>
      <c r="BH73" s="32" t="s">
        <v>83</v>
      </c>
      <c r="BI73" s="32" t="e">
        <f t="shared" si="22"/>
        <v>#REF!</v>
      </c>
      <c r="BJ73" s="25" t="s">
        <v>94</v>
      </c>
      <c r="BP73" s="25">
        <f>IFERROR(VLOOKUP(Tabela24[[#This Row],[Código  CATMAT]],'[1]GRADE HFL'!A:K,1,0),"NÃO")</f>
        <v>292408</v>
      </c>
      <c r="BQ73" s="36"/>
      <c r="BR73" s="36">
        <f>IFERROR(VLOOKUP(Tabela24[[#This Row],[Código  CATMAT]],'[1]CMM E VALOR'!C:L,5,0),"NÃO HÁ")</f>
        <v>20</v>
      </c>
      <c r="BS73" s="37">
        <f>IFERROR(VLOOKUP(Tabela24[[#This Row],[Código  CATMAT]],'[1]CMM E VALOR'!C:L,6,0),"NÃO HÁ")</f>
        <v>21.666666666666668</v>
      </c>
      <c r="BT73" s="37">
        <f>IFERROR(VLOOKUP(Tabela24[[#This Row],[Código  CATMAT]],'[1]CMM E VALOR'!C:L,7,0),"NÃO HÁ")</f>
        <v>6.666666666666667</v>
      </c>
      <c r="BU73" s="38">
        <f>IFERROR(VLOOKUP(Tabela24[[#This Row],[Código  CATMAT]],'[1]CMM E VALOR'!C:L,9,0),"NÃO HÁ")</f>
        <v>36</v>
      </c>
      <c r="BV73" s="32">
        <f>IFERROR(VLOOKUP(Tabela24[[#This Row],[Código  CATMAT]],'[1]CMM E VALOR'!C:L,10,0),"NÃO HÁ")</f>
        <v>36</v>
      </c>
    </row>
    <row r="74" spans="1:74" x14ac:dyDescent="0.25">
      <c r="A74" s="25">
        <v>271746</v>
      </c>
      <c r="B74" s="25">
        <v>2251000</v>
      </c>
      <c r="C74" s="5" t="s">
        <v>330</v>
      </c>
      <c r="D74" s="5" t="s">
        <v>96</v>
      </c>
      <c r="E74" s="5"/>
      <c r="F74" s="5"/>
      <c r="G74" s="27" t="s">
        <v>331</v>
      </c>
      <c r="H74" s="27" t="s">
        <v>258</v>
      </c>
      <c r="I74" s="27" t="s">
        <v>96</v>
      </c>
      <c r="J74" s="28">
        <v>1480</v>
      </c>
      <c r="K74" s="28">
        <v>807</v>
      </c>
      <c r="L74" s="28">
        <v>433</v>
      </c>
      <c r="M74" s="28">
        <v>1680</v>
      </c>
      <c r="N74" s="28">
        <v>1758</v>
      </c>
      <c r="O74" s="28">
        <v>1827</v>
      </c>
      <c r="P74" s="28">
        <v>2233</v>
      </c>
      <c r="Q74" s="28">
        <v>713</v>
      </c>
      <c r="R74" s="28">
        <f t="shared" si="33"/>
        <v>1366.375</v>
      </c>
      <c r="S74" s="28">
        <f t="shared" si="34"/>
        <v>636.82739027149262</v>
      </c>
      <c r="T74" s="28">
        <f t="shared" si="25"/>
        <v>46.607072748805606</v>
      </c>
      <c r="U74" s="28">
        <f t="shared" si="38"/>
        <v>1580</v>
      </c>
      <c r="V74" s="28">
        <v>1500</v>
      </c>
      <c r="W74" s="25">
        <v>6505</v>
      </c>
      <c r="X74" s="62">
        <v>0.15</v>
      </c>
      <c r="Y74" s="30">
        <f t="shared" si="26"/>
        <v>0.19500000000000001</v>
      </c>
      <c r="Z74" s="30">
        <f t="shared" si="35"/>
        <v>585</v>
      </c>
      <c r="AA74" s="30">
        <f t="shared" si="27"/>
        <v>225</v>
      </c>
      <c r="AB74" s="31">
        <f t="shared" si="28"/>
        <v>22500</v>
      </c>
      <c r="AC74" s="32">
        <f t="shared" si="29"/>
        <v>5.9687727181437604E-3</v>
      </c>
      <c r="AD74" s="25">
        <v>6</v>
      </c>
      <c r="AE74" s="28">
        <f t="shared" si="36"/>
        <v>125</v>
      </c>
      <c r="AF74" s="28">
        <f t="shared" si="24"/>
        <v>750</v>
      </c>
      <c r="AG74" s="28">
        <f t="shared" si="37"/>
        <v>3000</v>
      </c>
      <c r="AH74" s="30">
        <f t="shared" si="30"/>
        <v>450</v>
      </c>
      <c r="AI74" s="28">
        <v>2500</v>
      </c>
      <c r="AJ74" s="28">
        <v>2500</v>
      </c>
      <c r="AK74" s="28">
        <v>2500</v>
      </c>
      <c r="AL74" s="28">
        <v>2500</v>
      </c>
      <c r="AM74" s="28">
        <v>3000</v>
      </c>
      <c r="AN74" s="28">
        <v>3000</v>
      </c>
      <c r="AO74" s="28">
        <v>4</v>
      </c>
      <c r="AP74" s="28">
        <v>28</v>
      </c>
      <c r="AQ74" s="28">
        <v>2</v>
      </c>
      <c r="AR74" s="28">
        <v>4</v>
      </c>
      <c r="AT74" s="28">
        <f t="shared" si="31"/>
        <v>887.5</v>
      </c>
      <c r="AU74" s="28">
        <f t="shared" si="19"/>
        <v>1500</v>
      </c>
      <c r="AV74" s="28">
        <f t="shared" si="20"/>
        <v>1250</v>
      </c>
      <c r="AW74" s="28">
        <v>700</v>
      </c>
      <c r="AX74" s="33" t="s">
        <v>91</v>
      </c>
      <c r="AY74" s="34" t="s">
        <v>121</v>
      </c>
      <c r="AZ74" s="35">
        <v>45924</v>
      </c>
      <c r="BA74" s="35">
        <f t="shared" si="32"/>
        <v>46289</v>
      </c>
      <c r="BB74" s="33" t="s">
        <v>92</v>
      </c>
      <c r="BC74" s="33" t="s">
        <v>106</v>
      </c>
      <c r="BD74" s="34"/>
      <c r="BE74" s="25" t="s">
        <v>83</v>
      </c>
      <c r="BF74" s="25" t="s">
        <v>83</v>
      </c>
      <c r="BG74" s="32" t="s">
        <v>83</v>
      </c>
      <c r="BH74" s="32" t="s">
        <v>83</v>
      </c>
      <c r="BI74" s="32" t="e">
        <f t="shared" si="22"/>
        <v>#REF!</v>
      </c>
      <c r="BJ74" s="25" t="s">
        <v>94</v>
      </c>
      <c r="BK74" s="25">
        <v>56</v>
      </c>
      <c r="BP74" s="25">
        <f>IFERROR(VLOOKUP(Tabela24[[#This Row],[Código  CATMAT]],'[1]GRADE HFL'!A:K,1,0),"NÃO")</f>
        <v>271746</v>
      </c>
      <c r="BQ74" s="36"/>
      <c r="BR74" s="36">
        <f>IFERROR(VLOOKUP(Tabela24[[#This Row],[Código  CATMAT]],'[1]CMM E VALOR'!C:L,5,0),"NÃO HÁ")</f>
        <v>200</v>
      </c>
      <c r="BS74" s="37">
        <f>IFERROR(VLOOKUP(Tabela24[[#This Row],[Código  CATMAT]],'[1]CMM E VALOR'!C:L,6,0),"NÃO HÁ")</f>
        <v>133.33333333333334</v>
      </c>
      <c r="BT74" s="37">
        <f>IFERROR(VLOOKUP(Tabela24[[#This Row],[Código  CATMAT]],'[1]CMM E VALOR'!C:L,7,0),"NÃO HÁ")</f>
        <v>0</v>
      </c>
      <c r="BU74" s="38">
        <f>IFERROR(VLOOKUP(Tabela24[[#This Row],[Código  CATMAT]],'[1]CMM E VALOR'!C:L,9,0),"NÃO HÁ")</f>
        <v>0.2</v>
      </c>
      <c r="BV74" s="32">
        <f>IFERROR(VLOOKUP(Tabela24[[#This Row],[Código  CATMAT]],'[1]CMM E VALOR'!C:L,10,0),"NÃO HÁ")</f>
        <v>0</v>
      </c>
    </row>
    <row r="75" spans="1:74" ht="30" x14ac:dyDescent="0.25">
      <c r="A75" s="25">
        <v>270612</v>
      </c>
      <c r="B75" s="25">
        <v>2340800</v>
      </c>
      <c r="C75" s="40" t="s">
        <v>332</v>
      </c>
      <c r="D75" s="40" t="s">
        <v>108</v>
      </c>
      <c r="E75" s="40"/>
      <c r="F75" s="5"/>
      <c r="G75" s="27" t="s">
        <v>333</v>
      </c>
      <c r="H75" s="66" t="s">
        <v>334</v>
      </c>
      <c r="I75" s="27" t="s">
        <v>335</v>
      </c>
      <c r="J75" s="28">
        <v>615</v>
      </c>
      <c r="K75" s="28">
        <v>387</v>
      </c>
      <c r="L75" s="28">
        <v>419</v>
      </c>
      <c r="M75" s="28">
        <v>551</v>
      </c>
      <c r="N75" s="28">
        <v>525</v>
      </c>
      <c r="O75" s="28">
        <v>624</v>
      </c>
      <c r="P75" s="28">
        <v>420</v>
      </c>
      <c r="Q75" s="28">
        <v>248</v>
      </c>
      <c r="R75" s="28">
        <f t="shared" si="33"/>
        <v>473.625</v>
      </c>
      <c r="S75" s="28">
        <f t="shared" si="34"/>
        <v>128.45003197463873</v>
      </c>
      <c r="T75" s="28">
        <f t="shared" si="25"/>
        <v>27.120619049804954</v>
      </c>
      <c r="U75" s="28">
        <f t="shared" si="38"/>
        <v>472.5</v>
      </c>
      <c r="V75" s="28">
        <v>500</v>
      </c>
      <c r="W75" s="25">
        <v>6505</v>
      </c>
      <c r="X75" s="30">
        <v>10</v>
      </c>
      <c r="Y75" s="30">
        <f t="shared" si="26"/>
        <v>13</v>
      </c>
      <c r="Z75" s="30">
        <f t="shared" si="35"/>
        <v>13000</v>
      </c>
      <c r="AA75" s="30">
        <f t="shared" si="27"/>
        <v>5000</v>
      </c>
      <c r="AB75" s="31">
        <f t="shared" si="28"/>
        <v>500000</v>
      </c>
      <c r="AC75" s="32">
        <f t="shared" si="29"/>
        <v>0.132639393736528</v>
      </c>
      <c r="AD75" s="25">
        <v>6</v>
      </c>
      <c r="AE75" s="28">
        <f t="shared" si="36"/>
        <v>41.666666666666664</v>
      </c>
      <c r="AF75" s="28">
        <f t="shared" si="24"/>
        <v>250</v>
      </c>
      <c r="AG75" s="28">
        <f t="shared" si="37"/>
        <v>1000</v>
      </c>
      <c r="AH75" s="30">
        <f t="shared" si="30"/>
        <v>10000</v>
      </c>
      <c r="AI75" s="28">
        <f>19*50</f>
        <v>950</v>
      </c>
      <c r="AJ75" s="28">
        <v>950</v>
      </c>
      <c r="AK75" s="28">
        <v>950</v>
      </c>
      <c r="AL75" s="28">
        <v>950</v>
      </c>
      <c r="AM75" s="42">
        <v>1000</v>
      </c>
      <c r="AN75" s="42">
        <v>1000</v>
      </c>
      <c r="AO75" s="28">
        <v>4</v>
      </c>
      <c r="AP75" s="28">
        <v>28</v>
      </c>
      <c r="AQ75" s="28">
        <v>2</v>
      </c>
      <c r="AR75" s="28">
        <v>4</v>
      </c>
      <c r="AS75" s="28">
        <v>277</v>
      </c>
      <c r="AT75" s="28">
        <f t="shared" si="31"/>
        <v>295.83333333333331</v>
      </c>
      <c r="AU75" s="28">
        <f t="shared" si="19"/>
        <v>223</v>
      </c>
      <c r="AV75" s="28">
        <f t="shared" si="20"/>
        <v>416.66666666666663</v>
      </c>
      <c r="AW75" s="28">
        <v>200</v>
      </c>
      <c r="AX75" s="33" t="s">
        <v>91</v>
      </c>
      <c r="AY75" s="34" t="s">
        <v>99</v>
      </c>
      <c r="AZ75" s="35">
        <v>45821</v>
      </c>
      <c r="BA75" s="35">
        <f t="shared" si="32"/>
        <v>46186</v>
      </c>
      <c r="BB75" s="33" t="s">
        <v>92</v>
      </c>
      <c r="BC75" s="33" t="s">
        <v>100</v>
      </c>
      <c r="BD75" s="34"/>
      <c r="BE75" s="25" t="s">
        <v>83</v>
      </c>
      <c r="BF75" s="25" t="s">
        <v>83</v>
      </c>
      <c r="BG75" s="32" t="s">
        <v>83</v>
      </c>
      <c r="BH75" s="32" t="s">
        <v>83</v>
      </c>
      <c r="BI75" s="32" t="e">
        <f t="shared" si="22"/>
        <v>#REF!</v>
      </c>
      <c r="BJ75" s="25" t="s">
        <v>84</v>
      </c>
      <c r="BK75" s="25">
        <v>90</v>
      </c>
      <c r="BP75" s="25">
        <f>IFERROR(VLOOKUP(Tabela24[[#This Row],[Código  CATMAT]],'[1]GRADE HFL'!A:K,1,0),"NÃO")</f>
        <v>270612</v>
      </c>
      <c r="BQ75" s="36"/>
      <c r="BR75" s="36">
        <f>IFERROR(VLOOKUP(Tabela24[[#This Row],[Código  CATMAT]],'[1]CMM E VALOR'!C:L,5,0),"NÃO HÁ")</f>
        <v>50</v>
      </c>
      <c r="BS75" s="37">
        <f>IFERROR(VLOOKUP(Tabela24[[#This Row],[Código  CATMAT]],'[1]CMM E VALOR'!C:L,6,0),"NÃO HÁ")</f>
        <v>100</v>
      </c>
      <c r="BT75" s="37">
        <f>IFERROR(VLOOKUP(Tabela24[[#This Row],[Código  CATMAT]],'[1]CMM E VALOR'!C:L,7,0),"NÃO HÁ")</f>
        <v>0</v>
      </c>
      <c r="BU75" s="38">
        <f>IFERROR(VLOOKUP(Tabela24[[#This Row],[Código  CATMAT]],'[1]CMM E VALOR'!C:L,9,0),"NÃO HÁ")</f>
        <v>5.35</v>
      </c>
      <c r="BV75" s="32">
        <f>IFERROR(VLOOKUP(Tabela24[[#This Row],[Código  CATMAT]],'[1]CMM E VALOR'!C:L,10,0),"NÃO HÁ")</f>
        <v>0</v>
      </c>
    </row>
    <row r="76" spans="1:74" ht="25.5" hidden="1" x14ac:dyDescent="0.25">
      <c r="A76" s="25">
        <v>270613</v>
      </c>
      <c r="B76" s="25">
        <v>2340820</v>
      </c>
      <c r="C76" s="5" t="s">
        <v>336</v>
      </c>
      <c r="D76" s="5" t="s">
        <v>108</v>
      </c>
      <c r="E76" s="5"/>
      <c r="F76" s="5"/>
      <c r="G76" s="27" t="s">
        <v>333</v>
      </c>
      <c r="H76" s="66" t="s">
        <v>337</v>
      </c>
      <c r="I76" s="27" t="s">
        <v>335</v>
      </c>
      <c r="J76" s="28">
        <v>15</v>
      </c>
      <c r="K76" s="28">
        <v>10</v>
      </c>
      <c r="L76" s="28">
        <v>21</v>
      </c>
      <c r="M76" s="28">
        <v>0</v>
      </c>
      <c r="N76" s="28">
        <v>3</v>
      </c>
      <c r="O76" s="28">
        <v>2</v>
      </c>
      <c r="P76" s="28">
        <v>3</v>
      </c>
      <c r="Q76" s="28">
        <v>1</v>
      </c>
      <c r="R76" s="28">
        <f t="shared" si="33"/>
        <v>6.875</v>
      </c>
      <c r="S76" s="28">
        <f t="shared" si="34"/>
        <v>7.6613594466927717</v>
      </c>
      <c r="T76" s="28">
        <f t="shared" si="25"/>
        <v>111.4379555882585</v>
      </c>
      <c r="U76" s="28">
        <f t="shared" si="38"/>
        <v>3</v>
      </c>
      <c r="V76" s="28">
        <v>50</v>
      </c>
      <c r="W76" s="25">
        <v>6505</v>
      </c>
      <c r="X76" s="30">
        <v>7.68</v>
      </c>
      <c r="Y76" s="30">
        <f t="shared" si="26"/>
        <v>9.984</v>
      </c>
      <c r="Z76" s="30">
        <f t="shared" si="35"/>
        <v>998.4</v>
      </c>
      <c r="AA76" s="30">
        <f t="shared" si="27"/>
        <v>384</v>
      </c>
      <c r="AB76" s="31">
        <f t="shared" si="28"/>
        <v>38400</v>
      </c>
      <c r="AC76" s="32">
        <f t="shared" si="29"/>
        <v>1.0186705438965351E-2</v>
      </c>
      <c r="AD76" s="25">
        <v>6</v>
      </c>
      <c r="AE76" s="28">
        <f t="shared" si="36"/>
        <v>4.166666666666667</v>
      </c>
      <c r="AF76" s="28">
        <f t="shared" si="24"/>
        <v>25</v>
      </c>
      <c r="AG76" s="28">
        <f t="shared" si="37"/>
        <v>100</v>
      </c>
      <c r="AH76" s="30">
        <f t="shared" si="30"/>
        <v>768</v>
      </c>
      <c r="AI76" s="28">
        <v>50</v>
      </c>
      <c r="AJ76" s="28">
        <v>50</v>
      </c>
      <c r="AK76" s="28">
        <v>50</v>
      </c>
      <c r="AL76" s="28">
        <v>50</v>
      </c>
      <c r="AM76" s="28">
        <v>100</v>
      </c>
      <c r="AN76" s="28">
        <v>100</v>
      </c>
      <c r="AO76" s="28">
        <v>4</v>
      </c>
      <c r="AP76" s="28">
        <v>28</v>
      </c>
      <c r="AQ76" s="28">
        <v>2</v>
      </c>
      <c r="AR76" s="28">
        <v>4</v>
      </c>
      <c r="AT76" s="28">
        <f t="shared" si="31"/>
        <v>29.583333333333336</v>
      </c>
      <c r="AU76" s="28">
        <f t="shared" si="19"/>
        <v>50</v>
      </c>
      <c r="AV76" s="28">
        <f t="shared" si="20"/>
        <v>41.666666666666671</v>
      </c>
      <c r="AX76" s="33" t="s">
        <v>91</v>
      </c>
      <c r="AY76" s="34" t="s">
        <v>140</v>
      </c>
      <c r="AZ76" s="35">
        <v>45876</v>
      </c>
      <c r="BA76" s="35">
        <f t="shared" si="32"/>
        <v>46241</v>
      </c>
      <c r="BB76" s="33" t="s">
        <v>92</v>
      </c>
      <c r="BC76" s="33" t="s">
        <v>141</v>
      </c>
      <c r="BD76" s="34"/>
      <c r="BE76" s="25" t="s">
        <v>83</v>
      </c>
      <c r="BF76" s="25" t="s">
        <v>83</v>
      </c>
      <c r="BG76" s="32" t="s">
        <v>83</v>
      </c>
      <c r="BH76" s="32" t="s">
        <v>83</v>
      </c>
      <c r="BI76" s="32" t="e">
        <f t="shared" si="22"/>
        <v>#REF!</v>
      </c>
      <c r="BJ76" s="25" t="s">
        <v>94</v>
      </c>
      <c r="BK76" s="25">
        <v>7</v>
      </c>
      <c r="BP76" s="25" t="str">
        <f>IFERROR(VLOOKUP(Tabela24[[#This Row],[Código  CATMAT]],'[1]GRADE HFL'!A:K,1,0),"NÃO")</f>
        <v>NÃO</v>
      </c>
      <c r="BQ76" s="36"/>
      <c r="BR76" s="36" t="str">
        <f>IFERROR(VLOOKUP(Tabela24[[#This Row],[Código  CATMAT]],'[1]CMM E VALOR'!C:L,5,0),"NÃO HÁ")</f>
        <v>NÃO HÁ</v>
      </c>
      <c r="BS76" s="37" t="str">
        <f>IFERROR(VLOOKUP(Tabela24[[#This Row],[Código  CATMAT]],'[1]CMM E VALOR'!C:L,6,0),"NÃO HÁ")</f>
        <v>NÃO HÁ</v>
      </c>
      <c r="BT76" s="37" t="str">
        <f>IFERROR(VLOOKUP(Tabela24[[#This Row],[Código  CATMAT]],'[1]CMM E VALOR'!C:L,7,0),"NÃO HÁ")</f>
        <v>NÃO HÁ</v>
      </c>
      <c r="BU76" s="38" t="str">
        <f>IFERROR(VLOOKUP(Tabela24[[#This Row],[Código  CATMAT]],'[1]CMM E VALOR'!C:L,9,0),"NÃO HÁ")</f>
        <v>NÃO HÁ</v>
      </c>
      <c r="BV76" s="32" t="str">
        <f>IFERROR(VLOOKUP(Tabela24[[#This Row],[Código  CATMAT]],'[1]CMM E VALOR'!C:L,10,0),"NÃO HÁ")</f>
        <v>NÃO HÁ</v>
      </c>
    </row>
    <row r="77" spans="1:74" ht="30" hidden="1" x14ac:dyDescent="0.2">
      <c r="A77" s="25">
        <v>270614</v>
      </c>
      <c r="B77" s="25">
        <v>2310800</v>
      </c>
      <c r="C77" s="40" t="s">
        <v>338</v>
      </c>
      <c r="D77" s="40" t="s">
        <v>108</v>
      </c>
      <c r="E77" s="40"/>
      <c r="F77" s="26" t="s">
        <v>159</v>
      </c>
      <c r="G77" s="27" t="s">
        <v>339</v>
      </c>
      <c r="H77" s="27" t="s">
        <v>340</v>
      </c>
      <c r="I77" s="27" t="s">
        <v>335</v>
      </c>
      <c r="J77" s="28">
        <v>10</v>
      </c>
      <c r="K77" s="28">
        <v>34</v>
      </c>
      <c r="L77" s="28">
        <v>13</v>
      </c>
      <c r="M77" s="28">
        <v>47</v>
      </c>
      <c r="N77" s="28">
        <v>15</v>
      </c>
      <c r="O77" s="28">
        <v>18</v>
      </c>
      <c r="P77" s="28">
        <v>15</v>
      </c>
      <c r="Q77" s="28">
        <v>8</v>
      </c>
      <c r="R77" s="28">
        <f t="shared" si="33"/>
        <v>20</v>
      </c>
      <c r="S77" s="28">
        <f t="shared" si="34"/>
        <v>13.480144128097656</v>
      </c>
      <c r="T77" s="28">
        <f t="shared" si="25"/>
        <v>67.400720640488274</v>
      </c>
      <c r="U77" s="28">
        <f t="shared" si="38"/>
        <v>15</v>
      </c>
      <c r="V77" s="28">
        <v>25</v>
      </c>
      <c r="W77" s="25">
        <v>6505</v>
      </c>
      <c r="X77" s="30">
        <v>6</v>
      </c>
      <c r="Y77" s="30">
        <f t="shared" si="26"/>
        <v>7.8000000000000007</v>
      </c>
      <c r="Z77" s="30">
        <f t="shared" si="35"/>
        <v>624</v>
      </c>
      <c r="AA77" s="30">
        <f>V77*X77</f>
        <v>150</v>
      </c>
      <c r="AB77" s="31">
        <f t="shared" si="28"/>
        <v>15000</v>
      </c>
      <c r="AC77" s="32">
        <f t="shared" si="29"/>
        <v>3.9791818120958403E-3</v>
      </c>
      <c r="AD77" s="25">
        <v>6</v>
      </c>
      <c r="AE77" s="28">
        <f t="shared" si="36"/>
        <v>2.0833333333333335</v>
      </c>
      <c r="AF77" s="28">
        <f t="shared" si="24"/>
        <v>12.5</v>
      </c>
      <c r="AG77" s="28">
        <f t="shared" si="37"/>
        <v>50</v>
      </c>
      <c r="AH77" s="30">
        <f t="shared" si="30"/>
        <v>300</v>
      </c>
      <c r="AI77" s="28">
        <v>50</v>
      </c>
      <c r="AJ77" s="28">
        <v>50</v>
      </c>
      <c r="AK77" s="28">
        <v>50</v>
      </c>
      <c r="AL77" s="28">
        <v>100</v>
      </c>
      <c r="AM77" s="42">
        <v>100</v>
      </c>
      <c r="AN77" s="42">
        <v>80</v>
      </c>
      <c r="AO77" s="28">
        <v>4</v>
      </c>
      <c r="AP77" s="28">
        <v>28</v>
      </c>
      <c r="AQ77" s="28">
        <v>2</v>
      </c>
      <c r="AR77" s="28">
        <v>4</v>
      </c>
      <c r="AT77" s="28">
        <f t="shared" si="31"/>
        <v>14.791666666666668</v>
      </c>
      <c r="AU77" s="28">
        <f t="shared" si="19"/>
        <v>25</v>
      </c>
      <c r="AV77" s="28">
        <f t="shared" si="20"/>
        <v>20.833333333333336</v>
      </c>
      <c r="AX77" s="33" t="s">
        <v>91</v>
      </c>
      <c r="AY77" s="34" t="s">
        <v>110</v>
      </c>
      <c r="AZ77" s="35">
        <v>46049</v>
      </c>
      <c r="BA77" s="35">
        <f t="shared" si="32"/>
        <v>46414</v>
      </c>
      <c r="BB77" s="33" t="s">
        <v>92</v>
      </c>
      <c r="BC77" s="33" t="s">
        <v>111</v>
      </c>
      <c r="BD77" s="34"/>
      <c r="BE77" s="25" t="s">
        <v>83</v>
      </c>
      <c r="BF77" s="25" t="s">
        <v>83</v>
      </c>
      <c r="BG77" s="32" t="s">
        <v>83</v>
      </c>
      <c r="BH77" s="32" t="s">
        <v>83</v>
      </c>
      <c r="BI77" s="32" t="e">
        <f t="shared" si="22"/>
        <v>#REF!</v>
      </c>
      <c r="BJ77" s="25" t="s">
        <v>94</v>
      </c>
      <c r="BK77" s="25">
        <v>5</v>
      </c>
      <c r="BP77" s="25" t="str">
        <f>IFERROR(VLOOKUP(Tabela24[[#This Row],[Código  CATMAT]],'[1]GRADE HFL'!A:K,1,0),"NÃO")</f>
        <v>NÃO</v>
      </c>
      <c r="BQ77" s="36"/>
      <c r="BR77" s="36" t="str">
        <f>IFERROR(VLOOKUP(Tabela24[[#This Row],[Código  CATMAT]],'[1]CMM E VALOR'!C:L,5,0),"NÃO HÁ")</f>
        <v>NÃO HÁ</v>
      </c>
      <c r="BS77" s="37" t="str">
        <f>IFERROR(VLOOKUP(Tabela24[[#This Row],[Código  CATMAT]],'[1]CMM E VALOR'!C:L,6,0),"NÃO HÁ")</f>
        <v>NÃO HÁ</v>
      </c>
      <c r="BT77" s="37" t="str">
        <f>IFERROR(VLOOKUP(Tabela24[[#This Row],[Código  CATMAT]],'[1]CMM E VALOR'!C:L,7,0),"NÃO HÁ")</f>
        <v>NÃO HÁ</v>
      </c>
      <c r="BU77" s="38" t="str">
        <f>IFERROR(VLOOKUP(Tabela24[[#This Row],[Código  CATMAT]],'[1]CMM E VALOR'!C:L,9,0),"NÃO HÁ")</f>
        <v>NÃO HÁ</v>
      </c>
      <c r="BV77" s="32" t="str">
        <f>IFERROR(VLOOKUP(Tabela24[[#This Row],[Código  CATMAT]],'[1]CMM E VALOR'!C:L,10,0),"NÃO HÁ")</f>
        <v>NÃO HÁ</v>
      </c>
    </row>
    <row r="78" spans="1:74" ht="30" x14ac:dyDescent="0.2">
      <c r="A78" s="25">
        <v>270616</v>
      </c>
      <c r="B78" s="25">
        <v>2400800</v>
      </c>
      <c r="C78" s="40" t="s">
        <v>341</v>
      </c>
      <c r="D78" s="40" t="s">
        <v>108</v>
      </c>
      <c r="E78" s="40"/>
      <c r="F78" s="26">
        <v>50</v>
      </c>
      <c r="G78" s="27" t="s">
        <v>342</v>
      </c>
      <c r="H78" s="27" t="s">
        <v>343</v>
      </c>
      <c r="I78" s="27" t="s">
        <v>109</v>
      </c>
      <c r="J78" s="28">
        <v>160</v>
      </c>
      <c r="K78" s="28">
        <v>99</v>
      </c>
      <c r="L78" s="28">
        <v>194</v>
      </c>
      <c r="M78" s="28">
        <v>212</v>
      </c>
      <c r="N78" s="28">
        <v>189</v>
      </c>
      <c r="O78" s="28">
        <v>171</v>
      </c>
      <c r="P78" s="28">
        <v>218</v>
      </c>
      <c r="Q78" s="28">
        <v>100</v>
      </c>
      <c r="R78" s="28">
        <f t="shared" si="33"/>
        <v>167.875</v>
      </c>
      <c r="S78" s="28">
        <f t="shared" si="34"/>
        <v>46.307782437574296</v>
      </c>
      <c r="T78" s="28">
        <f t="shared" si="25"/>
        <v>27.58468052871142</v>
      </c>
      <c r="U78" s="28">
        <f t="shared" si="38"/>
        <v>180</v>
      </c>
      <c r="V78" s="28">
        <v>190</v>
      </c>
      <c r="W78" s="25">
        <v>6505</v>
      </c>
      <c r="X78" s="30">
        <v>11.04</v>
      </c>
      <c r="Y78" s="30">
        <f t="shared" si="26"/>
        <v>14.351999999999999</v>
      </c>
      <c r="Z78" s="30">
        <f t="shared" si="35"/>
        <v>5740.7999999999993</v>
      </c>
      <c r="AA78" s="30">
        <f t="shared" si="27"/>
        <v>2097.6</v>
      </c>
      <c r="AB78" s="31">
        <f t="shared" si="28"/>
        <v>209760</v>
      </c>
      <c r="AC78" s="32">
        <f t="shared" si="29"/>
        <v>5.5644878460348234E-2</v>
      </c>
      <c r="AD78" s="25">
        <v>6</v>
      </c>
      <c r="AE78" s="28">
        <f t="shared" si="36"/>
        <v>15.833333333333334</v>
      </c>
      <c r="AF78" s="28">
        <f t="shared" si="24"/>
        <v>95</v>
      </c>
      <c r="AG78" s="28">
        <f t="shared" si="37"/>
        <v>380</v>
      </c>
      <c r="AH78" s="30">
        <f t="shared" si="30"/>
        <v>4195.2</v>
      </c>
      <c r="AI78" s="28">
        <v>300</v>
      </c>
      <c r="AJ78" s="28">
        <v>300</v>
      </c>
      <c r="AK78" s="28">
        <v>300</v>
      </c>
      <c r="AL78" s="28">
        <v>300</v>
      </c>
      <c r="AM78" s="42">
        <v>400</v>
      </c>
      <c r="AN78" s="42">
        <v>400</v>
      </c>
      <c r="AO78" s="28">
        <v>4</v>
      </c>
      <c r="AP78" s="28">
        <v>28</v>
      </c>
      <c r="AQ78" s="28">
        <v>2</v>
      </c>
      <c r="AR78" s="28">
        <v>4</v>
      </c>
      <c r="AT78" s="28">
        <f t="shared" si="31"/>
        <v>112.41666666666667</v>
      </c>
      <c r="AU78" s="28">
        <f t="shared" si="19"/>
        <v>190</v>
      </c>
      <c r="AV78" s="28">
        <f t="shared" si="20"/>
        <v>158.33333333333334</v>
      </c>
      <c r="AX78" s="33" t="s">
        <v>91</v>
      </c>
      <c r="AY78" s="34" t="s">
        <v>110</v>
      </c>
      <c r="AZ78" s="35">
        <v>46049</v>
      </c>
      <c r="BA78" s="35">
        <f t="shared" si="32"/>
        <v>46414</v>
      </c>
      <c r="BB78" s="33" t="s">
        <v>92</v>
      </c>
      <c r="BC78" s="33" t="s">
        <v>111</v>
      </c>
      <c r="BD78" s="34"/>
      <c r="BE78" s="25" t="s">
        <v>83</v>
      </c>
      <c r="BF78" s="25" t="s">
        <v>83</v>
      </c>
      <c r="BG78" s="32" t="s">
        <v>83</v>
      </c>
      <c r="BH78" s="32" t="s">
        <v>83</v>
      </c>
      <c r="BI78" s="32" t="e">
        <f t="shared" si="22"/>
        <v>#REF!</v>
      </c>
      <c r="BJ78" s="25" t="s">
        <v>84</v>
      </c>
      <c r="BK78" s="25">
        <v>42</v>
      </c>
      <c r="BP78" s="25">
        <f>IFERROR(VLOOKUP(Tabela24[[#This Row],[Código  CATMAT]],'[1]GRADE HFL'!A:K,1,0),"NÃO")</f>
        <v>270616</v>
      </c>
      <c r="BQ78" s="36"/>
      <c r="BR78" s="36">
        <f>IFERROR(VLOOKUP(Tabela24[[#This Row],[Código  CATMAT]],'[1]CMM E VALOR'!C:L,5,0),"NÃO HÁ")</f>
        <v>60</v>
      </c>
      <c r="BS78" s="37">
        <f>IFERROR(VLOOKUP(Tabela24[[#This Row],[Código  CATMAT]],'[1]CMM E VALOR'!C:L,6,0),"NÃO HÁ")</f>
        <v>50</v>
      </c>
      <c r="BT78" s="37">
        <f>IFERROR(VLOOKUP(Tabela24[[#This Row],[Código  CATMAT]],'[1]CMM E VALOR'!C:L,7,0),"NÃO HÁ")</f>
        <v>16.666666666666668</v>
      </c>
      <c r="BU78" s="38">
        <f>IFERROR(VLOOKUP(Tabela24[[#This Row],[Código  CATMAT]],'[1]CMM E VALOR'!C:L,9,0),"NÃO HÁ")</f>
        <v>10</v>
      </c>
      <c r="BV78" s="32">
        <f>IFERROR(VLOOKUP(Tabela24[[#This Row],[Código  CATMAT]],'[1]CMM E VALOR'!C:L,10,0),"NÃO HÁ")</f>
        <v>10</v>
      </c>
    </row>
    <row r="79" spans="1:74" ht="30" hidden="1" x14ac:dyDescent="0.2">
      <c r="A79" s="25">
        <v>393999</v>
      </c>
      <c r="C79" s="40" t="s">
        <v>344</v>
      </c>
      <c r="D79" s="40" t="s">
        <v>86</v>
      </c>
      <c r="E79" s="40"/>
      <c r="F79" s="26"/>
      <c r="G79" s="27" t="s">
        <v>345</v>
      </c>
      <c r="H79" s="27" t="s">
        <v>346</v>
      </c>
      <c r="I79" s="27" t="s">
        <v>347</v>
      </c>
      <c r="N79" s="28">
        <v>1</v>
      </c>
      <c r="R79" s="28">
        <f t="shared" si="33"/>
        <v>1</v>
      </c>
      <c r="S79" s="28" t="e">
        <f t="shared" si="34"/>
        <v>#DIV/0!</v>
      </c>
      <c r="U79" s="28">
        <f t="shared" si="38"/>
        <v>1</v>
      </c>
      <c r="V79" s="28">
        <v>10</v>
      </c>
      <c r="W79" s="25" t="s">
        <v>90</v>
      </c>
      <c r="X79" s="30">
        <v>5.7</v>
      </c>
      <c r="Y79" s="30">
        <f t="shared" si="26"/>
        <v>7.41</v>
      </c>
      <c r="Z79" s="30">
        <f t="shared" si="35"/>
        <v>0</v>
      </c>
      <c r="AA79" s="30">
        <f t="shared" si="27"/>
        <v>57</v>
      </c>
      <c r="AB79" s="31">
        <f t="shared" si="28"/>
        <v>5700</v>
      </c>
      <c r="AC79" s="32">
        <f t="shared" si="29"/>
        <v>1.5120890885964194E-3</v>
      </c>
      <c r="AD79" s="25">
        <v>6</v>
      </c>
      <c r="AE79" s="28">
        <f t="shared" si="36"/>
        <v>0.83333333333333337</v>
      </c>
      <c r="AF79" s="28">
        <f>AD79*AE79</f>
        <v>5</v>
      </c>
      <c r="AG79" s="28">
        <f t="shared" si="37"/>
        <v>20</v>
      </c>
      <c r="AH79" s="30">
        <f t="shared" si="30"/>
        <v>114</v>
      </c>
      <c r="AK79" s="28">
        <v>20</v>
      </c>
      <c r="AL79" s="28">
        <v>30</v>
      </c>
      <c r="AM79" s="42"/>
      <c r="AN79" s="42">
        <v>0</v>
      </c>
      <c r="AX79" s="33" t="s">
        <v>91</v>
      </c>
      <c r="AY79" s="34"/>
      <c r="BA79" s="35">
        <f t="shared" si="32"/>
        <v>365</v>
      </c>
      <c r="BB79" s="33" t="s">
        <v>92</v>
      </c>
      <c r="BC79" s="33" t="s">
        <v>93</v>
      </c>
      <c r="BD79" s="34"/>
      <c r="BG79" s="32"/>
      <c r="BH79" s="32" t="s">
        <v>83</v>
      </c>
      <c r="BI79" s="32">
        <f>AC80+AC79</f>
        <v>7.5684038066062886E-2</v>
      </c>
      <c r="BP79" s="25" t="str">
        <f>IFERROR(VLOOKUP(Tabela24[[#This Row],[Código  CATMAT]],'[1]GRADE HFL'!A:K,1,0),"NÃO")</f>
        <v>NÃO</v>
      </c>
      <c r="BQ79" s="36"/>
      <c r="BR79" s="36" t="str">
        <f>IFERROR(VLOOKUP(Tabela24[[#This Row],[Código  CATMAT]],'[1]CMM E VALOR'!C:L,5,0),"NÃO HÁ")</f>
        <v>NÃO HÁ</v>
      </c>
      <c r="BS79" s="37" t="str">
        <f>IFERROR(VLOOKUP(Tabela24[[#This Row],[Código  CATMAT]],'[1]CMM E VALOR'!C:L,6,0),"NÃO HÁ")</f>
        <v>NÃO HÁ</v>
      </c>
      <c r="BT79" s="37" t="str">
        <f>IFERROR(VLOOKUP(Tabela24[[#This Row],[Código  CATMAT]],'[1]CMM E VALOR'!C:L,7,0),"NÃO HÁ")</f>
        <v>NÃO HÁ</v>
      </c>
      <c r="BU79" s="38" t="str">
        <f>IFERROR(VLOOKUP(Tabela24[[#This Row],[Código  CATMAT]],'[1]CMM E VALOR'!C:L,9,0),"NÃO HÁ")</f>
        <v>NÃO HÁ</v>
      </c>
      <c r="BV79" s="32" t="str">
        <f>IFERROR(VLOOKUP(Tabela24[[#This Row],[Código  CATMAT]],'[1]CMM E VALOR'!C:L,10,0),"NÃO HÁ")</f>
        <v>NÃO HÁ</v>
      </c>
    </row>
    <row r="80" spans="1:74" ht="25.5" hidden="1" x14ac:dyDescent="0.25">
      <c r="A80" s="25">
        <v>270597</v>
      </c>
      <c r="B80" s="25">
        <v>2505000</v>
      </c>
      <c r="C80" s="5" t="s">
        <v>348</v>
      </c>
      <c r="D80" s="5" t="s">
        <v>76</v>
      </c>
      <c r="E80" s="5"/>
      <c r="F80" s="5"/>
      <c r="G80" s="27" t="s">
        <v>349</v>
      </c>
      <c r="H80" s="27" t="s">
        <v>350</v>
      </c>
      <c r="I80" s="27" t="s">
        <v>351</v>
      </c>
      <c r="J80" s="28">
        <v>880</v>
      </c>
      <c r="K80" s="28">
        <v>567</v>
      </c>
      <c r="L80" s="28">
        <v>486</v>
      </c>
      <c r="M80" s="28">
        <v>298</v>
      </c>
      <c r="N80" s="28">
        <v>259</v>
      </c>
      <c r="O80" s="28">
        <v>319</v>
      </c>
      <c r="P80" s="28">
        <v>323</v>
      </c>
      <c r="Q80" s="28">
        <v>242</v>
      </c>
      <c r="R80" s="28">
        <f t="shared" si="33"/>
        <v>421.75</v>
      </c>
      <c r="S80" s="28">
        <f t="shared" si="34"/>
        <v>217.00543113677395</v>
      </c>
      <c r="T80" s="28">
        <f>(S80/R80)*100</f>
        <v>51.453569919804146</v>
      </c>
      <c r="U80" s="28">
        <f t="shared" si="38"/>
        <v>321</v>
      </c>
      <c r="V80" s="28">
        <v>400</v>
      </c>
      <c r="W80" s="25">
        <v>6505</v>
      </c>
      <c r="X80" s="51">
        <v>6.99</v>
      </c>
      <c r="Y80" s="30">
        <f t="shared" si="26"/>
        <v>9.0869999999999997</v>
      </c>
      <c r="Z80" s="30">
        <f t="shared" si="35"/>
        <v>7269.5999999999995</v>
      </c>
      <c r="AA80" s="30">
        <f t="shared" si="27"/>
        <v>2796</v>
      </c>
      <c r="AB80" s="31">
        <f t="shared" si="28"/>
        <v>279600</v>
      </c>
      <c r="AC80" s="32">
        <f t="shared" si="29"/>
        <v>7.417194897746647E-2</v>
      </c>
      <c r="AD80" s="25">
        <v>6</v>
      </c>
      <c r="AE80" s="28">
        <f t="shared" si="36"/>
        <v>33.333333333333336</v>
      </c>
      <c r="AF80" s="28">
        <f t="shared" si="24"/>
        <v>200</v>
      </c>
      <c r="AG80" s="28">
        <f t="shared" si="37"/>
        <v>800</v>
      </c>
      <c r="AH80" s="30">
        <f t="shared" si="30"/>
        <v>5592</v>
      </c>
      <c r="AI80" s="28">
        <v>1500</v>
      </c>
      <c r="AJ80" s="28">
        <v>1500</v>
      </c>
      <c r="AK80" s="28">
        <v>1500</v>
      </c>
      <c r="AL80" s="28">
        <v>1500</v>
      </c>
      <c r="AM80" s="28">
        <v>1200</v>
      </c>
      <c r="AN80" s="28">
        <v>800</v>
      </c>
      <c r="AO80" s="28">
        <v>4</v>
      </c>
      <c r="AP80" s="28">
        <v>28</v>
      </c>
      <c r="AQ80" s="28">
        <v>2</v>
      </c>
      <c r="AR80" s="28">
        <v>4</v>
      </c>
      <c r="AT80" s="28">
        <f t="shared" ref="AT80:AT143" si="39">(AE80*1.1)+AF80</f>
        <v>236.66666666666669</v>
      </c>
      <c r="AU80" s="28">
        <f t="shared" ref="AU80:AU143" si="40">((AE80*AR80)+(AE80*AQ80)+AF80)-AS80</f>
        <v>400</v>
      </c>
      <c r="AV80" s="28">
        <f t="shared" ref="AV80:AV143" si="41">AF80+(AE80*AR80)</f>
        <v>333.33333333333337</v>
      </c>
      <c r="AX80" s="33" t="s">
        <v>91</v>
      </c>
      <c r="AY80" s="34" t="s">
        <v>110</v>
      </c>
      <c r="AZ80" s="35">
        <v>46049</v>
      </c>
      <c r="BA80" s="35">
        <f>AZ80+365</f>
        <v>46414</v>
      </c>
      <c r="BB80" s="33" t="s">
        <v>92</v>
      </c>
      <c r="BC80" s="33" t="s">
        <v>111</v>
      </c>
      <c r="BD80" s="34"/>
      <c r="BE80" s="25" t="s">
        <v>83</v>
      </c>
      <c r="BF80" s="25" t="s">
        <v>83</v>
      </c>
      <c r="BG80" s="32" t="s">
        <v>83</v>
      </c>
      <c r="BH80" s="32" t="s">
        <v>83</v>
      </c>
      <c r="BI80" s="32">
        <f t="shared" ref="BI80:BI143" si="42">BI79+AC80</f>
        <v>0.14985598704352937</v>
      </c>
      <c r="BJ80" s="25" t="s">
        <v>94</v>
      </c>
      <c r="BK80" s="25">
        <v>117</v>
      </c>
      <c r="BP80" s="25" t="str">
        <f>IFERROR(VLOOKUP(Tabela24[[#This Row],[Código  CATMAT]],'[1]GRADE HFL'!A:K,1,0),"NÃO")</f>
        <v>NÃO</v>
      </c>
      <c r="BQ80" s="36"/>
      <c r="BR80" s="36" t="str">
        <f>IFERROR(VLOOKUP(Tabela24[[#This Row],[Código  CATMAT]],'[1]CMM E VALOR'!C:L,5,0),"NÃO HÁ")</f>
        <v>NÃO HÁ</v>
      </c>
      <c r="BS80" s="37" t="str">
        <f>IFERROR(VLOOKUP(Tabela24[[#This Row],[Código  CATMAT]],'[1]CMM E VALOR'!C:L,6,0),"NÃO HÁ")</f>
        <v>NÃO HÁ</v>
      </c>
      <c r="BT80" s="37" t="str">
        <f>IFERROR(VLOOKUP(Tabela24[[#This Row],[Código  CATMAT]],'[1]CMM E VALOR'!C:L,7,0),"NÃO HÁ")</f>
        <v>NÃO HÁ</v>
      </c>
      <c r="BU80" s="38" t="str">
        <f>IFERROR(VLOOKUP(Tabela24[[#This Row],[Código  CATMAT]],'[1]CMM E VALOR'!C:L,9,0),"NÃO HÁ")</f>
        <v>NÃO HÁ</v>
      </c>
      <c r="BV80" s="32" t="str">
        <f>IFERROR(VLOOKUP(Tabela24[[#This Row],[Código  CATMAT]],'[1]CMM E VALOR'!C:L,10,0),"NÃO HÁ")</f>
        <v>NÃO HÁ</v>
      </c>
    </row>
    <row r="81" spans="1:74" ht="25.5" x14ac:dyDescent="0.25">
      <c r="A81" s="25">
        <v>268222</v>
      </c>
      <c r="B81" s="25">
        <v>2525010</v>
      </c>
      <c r="C81" s="5" t="s">
        <v>352</v>
      </c>
      <c r="D81" s="5" t="s">
        <v>108</v>
      </c>
      <c r="E81" s="5"/>
      <c r="F81" s="25" t="s">
        <v>353</v>
      </c>
      <c r="G81" s="27" t="s">
        <v>354</v>
      </c>
      <c r="H81" s="65">
        <v>8.4000000000000005E-2</v>
      </c>
      <c r="I81" s="27" t="s">
        <v>79</v>
      </c>
      <c r="J81" s="28">
        <v>12</v>
      </c>
      <c r="K81" s="28">
        <v>1</v>
      </c>
      <c r="L81" s="28">
        <v>0</v>
      </c>
      <c r="N81" s="29">
        <v>0</v>
      </c>
      <c r="O81" s="29">
        <v>0</v>
      </c>
      <c r="P81" s="29"/>
      <c r="Q81" s="29"/>
      <c r="R81" s="28">
        <f t="shared" si="33"/>
        <v>2.6</v>
      </c>
      <c r="S81" s="28">
        <f t="shared" si="34"/>
        <v>5.272570530585627</v>
      </c>
      <c r="T81" s="28">
        <f>(S81/R81)*100</f>
        <v>202.79117425329335</v>
      </c>
      <c r="U81" s="28">
        <f t="shared" si="38"/>
        <v>0</v>
      </c>
      <c r="V81" s="28">
        <v>10</v>
      </c>
      <c r="W81" s="25">
        <v>6505</v>
      </c>
      <c r="X81" s="30">
        <v>23</v>
      </c>
      <c r="Y81" s="30">
        <f t="shared" si="26"/>
        <v>29.900000000000002</v>
      </c>
      <c r="Z81" s="30">
        <f t="shared" si="35"/>
        <v>0</v>
      </c>
      <c r="AA81" s="30">
        <f t="shared" si="27"/>
        <v>230</v>
      </c>
      <c r="AB81" s="31">
        <f t="shared" si="28"/>
        <v>23000</v>
      </c>
      <c r="AC81" s="32">
        <f t="shared" si="29"/>
        <v>6.1014121118802885E-3</v>
      </c>
      <c r="AD81" s="25">
        <v>6</v>
      </c>
      <c r="AE81" s="28">
        <f t="shared" si="36"/>
        <v>0.83333333333333337</v>
      </c>
      <c r="AF81" s="28">
        <f t="shared" si="24"/>
        <v>5</v>
      </c>
      <c r="AG81" s="28">
        <f t="shared" si="37"/>
        <v>20</v>
      </c>
      <c r="AH81" s="30">
        <f t="shared" si="30"/>
        <v>460</v>
      </c>
      <c r="AI81" s="28">
        <v>20</v>
      </c>
      <c r="AJ81" s="28">
        <v>20</v>
      </c>
      <c r="AK81" s="28">
        <v>20</v>
      </c>
      <c r="AL81" s="28">
        <v>20</v>
      </c>
      <c r="AM81" s="28">
        <v>20</v>
      </c>
      <c r="AN81" s="28">
        <v>0</v>
      </c>
      <c r="AO81" s="28">
        <v>4</v>
      </c>
      <c r="AP81" s="28">
        <v>28</v>
      </c>
      <c r="AQ81" s="28">
        <v>2</v>
      </c>
      <c r="AR81" s="28">
        <v>4</v>
      </c>
      <c r="AT81" s="28">
        <f t="shared" si="39"/>
        <v>5.916666666666667</v>
      </c>
      <c r="AU81" s="28">
        <f t="shared" si="40"/>
        <v>10</v>
      </c>
      <c r="AV81" s="28">
        <f t="shared" si="41"/>
        <v>8.3333333333333339</v>
      </c>
      <c r="AX81" s="33" t="s">
        <v>80</v>
      </c>
      <c r="AY81" s="34"/>
      <c r="BA81" s="35">
        <f>AZ81+365</f>
        <v>365</v>
      </c>
      <c r="BB81" s="33" t="s">
        <v>238</v>
      </c>
      <c r="BC81" s="33"/>
      <c r="BD81" s="34"/>
      <c r="BE81" s="25" t="s">
        <v>83</v>
      </c>
      <c r="BF81" s="25" t="s">
        <v>83</v>
      </c>
      <c r="BG81" s="32" t="s">
        <v>83</v>
      </c>
      <c r="BH81" s="32" t="s">
        <v>83</v>
      </c>
      <c r="BI81" s="32">
        <f t="shared" si="42"/>
        <v>0.15595739915540965</v>
      </c>
      <c r="BJ81" s="25" t="s">
        <v>84</v>
      </c>
      <c r="BP81" s="25">
        <f>IFERROR(VLOOKUP(Tabela24[[#This Row],[Código  CATMAT]],'[1]GRADE HFL'!A:K,1,0),"NÃO")</f>
        <v>268222</v>
      </c>
      <c r="BQ81" s="36"/>
      <c r="BR81" s="36">
        <f>IFERROR(VLOOKUP(Tabela24[[#This Row],[Código  CATMAT]],'[1]CMM E VALOR'!C:L,5,0),"NÃO HÁ")</f>
        <v>400</v>
      </c>
      <c r="BS81" s="37">
        <f>IFERROR(VLOOKUP(Tabela24[[#This Row],[Código  CATMAT]],'[1]CMM E VALOR'!C:L,6,0),"NÃO HÁ")</f>
        <v>612.5</v>
      </c>
      <c r="BT81" s="37">
        <f>IFERROR(VLOOKUP(Tabela24[[#This Row],[Código  CATMAT]],'[1]CMM E VALOR'!C:L,7,0),"NÃO HÁ")</f>
        <v>866.66666666666663</v>
      </c>
      <c r="BU81" s="38">
        <f>IFERROR(VLOOKUP(Tabela24[[#This Row],[Código  CATMAT]],'[1]CMM E VALOR'!C:L,9,0),"NÃO HÁ")</f>
        <v>0.83</v>
      </c>
      <c r="BV81" s="32">
        <f>IFERROR(VLOOKUP(Tabela24[[#This Row],[Código  CATMAT]],'[1]CMM E VALOR'!C:L,10,0),"NÃO HÁ")</f>
        <v>0.83</v>
      </c>
    </row>
    <row r="82" spans="1:74" ht="21" customHeight="1" x14ac:dyDescent="0.25">
      <c r="A82" s="25">
        <v>268222</v>
      </c>
      <c r="B82" s="25">
        <v>2525000</v>
      </c>
      <c r="C82" s="5" t="s">
        <v>355</v>
      </c>
      <c r="D82" s="5" t="s">
        <v>76</v>
      </c>
      <c r="E82" s="5"/>
      <c r="F82" s="25">
        <v>200</v>
      </c>
      <c r="G82" s="27" t="s">
        <v>356</v>
      </c>
      <c r="H82" s="65">
        <v>8.4000000000000005E-2</v>
      </c>
      <c r="I82" s="27" t="s">
        <v>79</v>
      </c>
      <c r="J82" s="28">
        <v>1400</v>
      </c>
      <c r="K82" s="28">
        <v>1362</v>
      </c>
      <c r="L82" s="28">
        <v>984</v>
      </c>
      <c r="M82" s="28">
        <v>967</v>
      </c>
      <c r="N82" s="28">
        <v>574</v>
      </c>
      <c r="O82" s="28">
        <v>2078</v>
      </c>
      <c r="P82" s="28">
        <v>1826</v>
      </c>
      <c r="Q82" s="28">
        <v>502</v>
      </c>
      <c r="R82" s="28">
        <f t="shared" si="33"/>
        <v>1211.625</v>
      </c>
      <c r="S82" s="28">
        <f t="shared" si="34"/>
        <v>561.62365067721282</v>
      </c>
      <c r="T82" s="28">
        <f>(S82/R82)*100</f>
        <v>46.352926910323973</v>
      </c>
      <c r="U82" s="28">
        <f t="shared" si="38"/>
        <v>1173</v>
      </c>
      <c r="V82" s="28">
        <v>1000</v>
      </c>
      <c r="W82" s="25">
        <v>6505</v>
      </c>
      <c r="X82" s="30">
        <v>0.83</v>
      </c>
      <c r="Y82" s="30">
        <f t="shared" si="26"/>
        <v>1.079</v>
      </c>
      <c r="Z82" s="30">
        <f t="shared" si="35"/>
        <v>2373.7999999999997</v>
      </c>
      <c r="AA82" s="30">
        <f t="shared" si="27"/>
        <v>830</v>
      </c>
      <c r="AB82" s="31">
        <f t="shared" si="28"/>
        <v>83000</v>
      </c>
      <c r="AC82" s="32">
        <f t="shared" si="29"/>
        <v>2.2018139360263651E-2</v>
      </c>
      <c r="AD82" s="25">
        <v>6</v>
      </c>
      <c r="AE82" s="28">
        <f t="shared" si="36"/>
        <v>83.333333333333329</v>
      </c>
      <c r="AF82" s="28">
        <f t="shared" si="24"/>
        <v>500</v>
      </c>
      <c r="AG82" s="28">
        <f t="shared" si="37"/>
        <v>2000</v>
      </c>
      <c r="AH82" s="30">
        <f t="shared" si="30"/>
        <v>1660</v>
      </c>
      <c r="AI82" s="28">
        <v>3000</v>
      </c>
      <c r="AJ82" s="28">
        <v>3000</v>
      </c>
      <c r="AK82" s="28">
        <v>3000</v>
      </c>
      <c r="AL82" s="28">
        <v>3000</v>
      </c>
      <c r="AM82" s="28">
        <v>2600</v>
      </c>
      <c r="AN82" s="28">
        <v>2200</v>
      </c>
      <c r="AO82" s="28">
        <v>4</v>
      </c>
      <c r="AP82" s="28">
        <v>28</v>
      </c>
      <c r="AQ82" s="28">
        <v>2</v>
      </c>
      <c r="AR82" s="28">
        <v>4</v>
      </c>
      <c r="AS82" s="28">
        <v>800</v>
      </c>
      <c r="AT82" s="28">
        <f t="shared" si="39"/>
        <v>591.66666666666663</v>
      </c>
      <c r="AU82" s="28">
        <f t="shared" si="40"/>
        <v>200</v>
      </c>
      <c r="AV82" s="28">
        <f t="shared" si="41"/>
        <v>833.33333333333326</v>
      </c>
      <c r="AW82" s="28">
        <v>600</v>
      </c>
      <c r="AX82" s="33" t="s">
        <v>91</v>
      </c>
      <c r="AY82" s="34" t="s">
        <v>110</v>
      </c>
      <c r="AZ82" s="35">
        <v>46049</v>
      </c>
      <c r="BA82" s="35">
        <f>AZ82+365</f>
        <v>46414</v>
      </c>
      <c r="BB82" s="33" t="s">
        <v>92</v>
      </c>
      <c r="BC82" s="33" t="s">
        <v>111</v>
      </c>
      <c r="BD82" s="34"/>
      <c r="BE82" s="25" t="s">
        <v>83</v>
      </c>
      <c r="BF82" s="25" t="s">
        <v>83</v>
      </c>
      <c r="BG82" s="32" t="s">
        <v>83</v>
      </c>
      <c r="BH82" s="32" t="s">
        <v>83</v>
      </c>
      <c r="BI82" s="32">
        <f t="shared" si="42"/>
        <v>0.1779755385156733</v>
      </c>
      <c r="BJ82" s="25" t="s">
        <v>84</v>
      </c>
      <c r="BK82" s="25">
        <v>331</v>
      </c>
      <c r="BP82" s="25">
        <f>IFERROR(VLOOKUP(Tabela24[[#This Row],[Código  CATMAT]],'[1]GRADE HFL'!A:K,1,0),"NÃO")</f>
        <v>268222</v>
      </c>
      <c r="BQ82" s="36"/>
      <c r="BR82" s="36">
        <f>IFERROR(VLOOKUP(Tabela24[[#This Row],[Código  CATMAT]],'[1]CMM E VALOR'!C:L,5,0),"NÃO HÁ")</f>
        <v>400</v>
      </c>
      <c r="BS82" s="37">
        <f>IFERROR(VLOOKUP(Tabela24[[#This Row],[Código  CATMAT]],'[1]CMM E VALOR'!C:L,6,0),"NÃO HÁ")</f>
        <v>612.5</v>
      </c>
      <c r="BT82" s="37">
        <f>IFERROR(VLOOKUP(Tabela24[[#This Row],[Código  CATMAT]],'[1]CMM E VALOR'!C:L,7,0),"NÃO HÁ")</f>
        <v>866.66666666666663</v>
      </c>
      <c r="BU82" s="38">
        <f>IFERROR(VLOOKUP(Tabela24[[#This Row],[Código  CATMAT]],'[1]CMM E VALOR'!C:L,9,0),"NÃO HÁ")</f>
        <v>0.83</v>
      </c>
      <c r="BV82" s="32">
        <f>IFERROR(VLOOKUP(Tabela24[[#This Row],[Código  CATMAT]],'[1]CMM E VALOR'!C:L,10,0),"NÃO HÁ")</f>
        <v>0.83</v>
      </c>
    </row>
    <row r="83" spans="1:74" x14ac:dyDescent="0.2">
      <c r="A83" s="25">
        <v>398707</v>
      </c>
      <c r="B83" s="25">
        <v>2550800</v>
      </c>
      <c r="C83" s="5" t="s">
        <v>357</v>
      </c>
      <c r="D83" s="5" t="s">
        <v>108</v>
      </c>
      <c r="E83" s="5"/>
      <c r="F83" s="26">
        <v>1</v>
      </c>
      <c r="G83" s="27" t="s">
        <v>358</v>
      </c>
      <c r="H83" s="27" t="s">
        <v>139</v>
      </c>
      <c r="I83" s="27" t="s">
        <v>109</v>
      </c>
      <c r="M83" s="28">
        <v>4</v>
      </c>
      <c r="N83" s="28">
        <v>1</v>
      </c>
      <c r="O83" s="28">
        <v>8</v>
      </c>
      <c r="P83" s="28">
        <v>1</v>
      </c>
      <c r="Q83" s="28">
        <v>2</v>
      </c>
      <c r="R83" s="28">
        <f t="shared" si="33"/>
        <v>3.2</v>
      </c>
      <c r="S83" s="28">
        <f t="shared" si="34"/>
        <v>2.9495762407505248</v>
      </c>
      <c r="T83" s="28">
        <f>(S83/R83)*100</f>
        <v>92.174257523453889</v>
      </c>
      <c r="U83" s="28">
        <f t="shared" si="38"/>
        <v>2</v>
      </c>
      <c r="V83" s="28">
        <v>12</v>
      </c>
      <c r="W83" s="25">
        <v>6505</v>
      </c>
      <c r="X83" s="51">
        <v>221.25</v>
      </c>
      <c r="Y83" s="30">
        <f t="shared" si="26"/>
        <v>287.625</v>
      </c>
      <c r="Z83" s="30">
        <f t="shared" si="35"/>
        <v>8628.75</v>
      </c>
      <c r="AA83" s="30">
        <f t="shared" si="27"/>
        <v>2655</v>
      </c>
      <c r="AB83" s="31">
        <f t="shared" si="28"/>
        <v>265500</v>
      </c>
      <c r="AC83" s="32">
        <f t="shared" si="29"/>
        <v>7.043151807409638E-2</v>
      </c>
      <c r="AD83" s="25">
        <v>6</v>
      </c>
      <c r="AE83" s="28">
        <f t="shared" si="36"/>
        <v>1</v>
      </c>
      <c r="AF83" s="28">
        <f t="shared" si="24"/>
        <v>6</v>
      </c>
      <c r="AG83" s="28">
        <f t="shared" si="37"/>
        <v>24</v>
      </c>
      <c r="AH83" s="30">
        <f t="shared" si="30"/>
        <v>5310</v>
      </c>
      <c r="AI83" s="28">
        <v>60</v>
      </c>
      <c r="AJ83" s="28">
        <v>80</v>
      </c>
      <c r="AK83" s="28">
        <v>80</v>
      </c>
      <c r="AL83" s="28">
        <v>80</v>
      </c>
      <c r="AM83" s="28">
        <v>40</v>
      </c>
      <c r="AN83" s="28">
        <v>30</v>
      </c>
      <c r="AO83" s="28">
        <v>4</v>
      </c>
      <c r="AP83" s="28">
        <v>28</v>
      </c>
      <c r="AQ83" s="28">
        <v>2</v>
      </c>
      <c r="AR83" s="28">
        <v>4</v>
      </c>
      <c r="AT83" s="28">
        <f t="shared" si="39"/>
        <v>7.1</v>
      </c>
      <c r="AU83" s="28">
        <f t="shared" si="40"/>
        <v>12</v>
      </c>
      <c r="AV83" s="28">
        <f t="shared" si="41"/>
        <v>10</v>
      </c>
      <c r="AX83" s="33" t="s">
        <v>91</v>
      </c>
      <c r="AY83" s="34" t="s">
        <v>140</v>
      </c>
      <c r="AZ83" s="35">
        <v>45876</v>
      </c>
      <c r="BA83" s="35">
        <f>AZ83+365</f>
        <v>46241</v>
      </c>
      <c r="BB83" s="33" t="s">
        <v>92</v>
      </c>
      <c r="BC83" s="33" t="s">
        <v>141</v>
      </c>
      <c r="BD83" s="34"/>
      <c r="BE83" s="25" t="s">
        <v>112</v>
      </c>
      <c r="BF83" s="25" t="s">
        <v>83</v>
      </c>
      <c r="BG83" s="32" t="s">
        <v>83</v>
      </c>
      <c r="BH83" s="32" t="s">
        <v>83</v>
      </c>
      <c r="BI83" s="32">
        <f t="shared" si="42"/>
        <v>0.24840705658976969</v>
      </c>
      <c r="BJ83" s="25" t="s">
        <v>84</v>
      </c>
      <c r="BP83" s="25">
        <f>IFERROR(VLOOKUP(Tabela24[[#This Row],[Código  CATMAT]],'[1]GRADE HFL'!A:K,1,0),"NÃO")</f>
        <v>398707</v>
      </c>
      <c r="BQ83" s="36"/>
      <c r="BR83" s="36">
        <f>IFERROR(VLOOKUP(Tabela24[[#This Row],[Código  CATMAT]],'[1]CMM E VALOR'!C:L,5,0),"NÃO HÁ")</f>
        <v>16</v>
      </c>
      <c r="BS83" s="37">
        <f>IFERROR(VLOOKUP(Tabela24[[#This Row],[Código  CATMAT]],'[1]CMM E VALOR'!C:L,6,0),"NÃO HÁ")</f>
        <v>10</v>
      </c>
      <c r="BT83" s="37">
        <f>IFERROR(VLOOKUP(Tabela24[[#This Row],[Código  CATMAT]],'[1]CMM E VALOR'!C:L,7,0),"NÃO HÁ")</f>
        <v>3.3333333333333335</v>
      </c>
      <c r="BU83" s="38">
        <f>IFERROR(VLOOKUP(Tabela24[[#This Row],[Código  CATMAT]],'[1]CMM E VALOR'!C:L,9,0),"NÃO HÁ")</f>
        <v>244</v>
      </c>
      <c r="BV83" s="32">
        <f>IFERROR(VLOOKUP(Tabela24[[#This Row],[Código  CATMAT]],'[1]CMM E VALOR'!C:L,10,0),"NÃO HÁ")</f>
        <v>279.97555499999999</v>
      </c>
    </row>
    <row r="84" spans="1:74" ht="15" hidden="1" x14ac:dyDescent="0.25">
      <c r="A84" s="25">
        <v>280116</v>
      </c>
      <c r="B84" s="25">
        <v>2561000</v>
      </c>
      <c r="C84" s="40" t="s">
        <v>359</v>
      </c>
      <c r="D84" s="40" t="s">
        <v>96</v>
      </c>
      <c r="E84" s="40"/>
      <c r="F84" s="25">
        <v>60</v>
      </c>
      <c r="G84" s="27" t="s">
        <v>360</v>
      </c>
      <c r="H84" s="27" t="s">
        <v>361</v>
      </c>
      <c r="I84" s="27" t="s">
        <v>279</v>
      </c>
      <c r="J84" s="28">
        <v>360</v>
      </c>
      <c r="K84" s="28">
        <v>80</v>
      </c>
      <c r="L84" s="28">
        <v>0</v>
      </c>
      <c r="N84" s="28">
        <v>40</v>
      </c>
      <c r="O84" s="28">
        <v>0</v>
      </c>
      <c r="P84" s="28">
        <v>16</v>
      </c>
      <c r="Q84" s="28">
        <v>23</v>
      </c>
      <c r="R84" s="28">
        <f t="shared" si="33"/>
        <v>74.142857142857139</v>
      </c>
      <c r="S84" s="28">
        <f t="shared" si="34"/>
        <v>129.03801580855745</v>
      </c>
      <c r="T84" s="28">
        <f t="shared" ref="T84:T147" si="43">(S84/R84)*100</f>
        <v>174.03971303659</v>
      </c>
      <c r="U84" s="28">
        <f>MEDIAN(J84:Q84)</f>
        <v>23</v>
      </c>
      <c r="V84" s="28">
        <v>120</v>
      </c>
      <c r="W84" s="25">
        <v>6505</v>
      </c>
      <c r="X84" s="30">
        <v>24</v>
      </c>
      <c r="Y84" s="30">
        <f t="shared" si="26"/>
        <v>31.200000000000003</v>
      </c>
      <c r="Z84" s="30">
        <f t="shared" si="35"/>
        <v>7488.0000000000009</v>
      </c>
      <c r="AA84" s="30">
        <f t="shared" si="27"/>
        <v>2880</v>
      </c>
      <c r="AB84" s="31">
        <f t="shared" si="28"/>
        <v>288000</v>
      </c>
      <c r="AC84" s="32">
        <f t="shared" si="29"/>
        <v>7.640029079224013E-2</v>
      </c>
      <c r="AD84" s="25">
        <v>6</v>
      </c>
      <c r="AE84" s="28">
        <f t="shared" si="36"/>
        <v>10</v>
      </c>
      <c r="AF84" s="28">
        <f t="shared" si="24"/>
        <v>60</v>
      </c>
      <c r="AG84" s="28">
        <f t="shared" si="37"/>
        <v>240</v>
      </c>
      <c r="AH84" s="30">
        <f t="shared" si="30"/>
        <v>5760</v>
      </c>
      <c r="AI84" s="28">
        <v>600</v>
      </c>
      <c r="AJ84" s="28">
        <v>600</v>
      </c>
      <c r="AK84" s="28">
        <v>600</v>
      </c>
      <c r="AL84" s="28">
        <v>600</v>
      </c>
      <c r="AM84" s="42">
        <v>360</v>
      </c>
      <c r="AN84" s="42">
        <v>240</v>
      </c>
      <c r="AO84" s="28">
        <v>4</v>
      </c>
      <c r="AP84" s="28">
        <v>28</v>
      </c>
      <c r="AQ84" s="28">
        <v>2</v>
      </c>
      <c r="AR84" s="28">
        <v>4</v>
      </c>
      <c r="AT84" s="28">
        <f t="shared" si="39"/>
        <v>71</v>
      </c>
      <c r="AU84" s="28">
        <f t="shared" si="40"/>
        <v>120</v>
      </c>
      <c r="AV84" s="28">
        <f t="shared" si="41"/>
        <v>100</v>
      </c>
      <c r="AX84" s="33" t="s">
        <v>91</v>
      </c>
      <c r="AY84" s="34" t="s">
        <v>99</v>
      </c>
      <c r="AZ84" s="35">
        <v>45821</v>
      </c>
      <c r="BA84" s="35">
        <f t="shared" ref="BA84:BA147" si="44">AZ84+365</f>
        <v>46186</v>
      </c>
      <c r="BB84" s="33" t="s">
        <v>92</v>
      </c>
      <c r="BC84" s="33" t="s">
        <v>100</v>
      </c>
      <c r="BD84" s="34"/>
      <c r="BE84" s="25" t="s">
        <v>83</v>
      </c>
      <c r="BF84" s="25" t="s">
        <v>83</v>
      </c>
      <c r="BG84" s="32" t="s">
        <v>83</v>
      </c>
      <c r="BH84" s="32" t="s">
        <v>83</v>
      </c>
      <c r="BI84" s="32">
        <f t="shared" si="42"/>
        <v>0.32480734738200984</v>
      </c>
      <c r="BJ84" s="25" t="s">
        <v>84</v>
      </c>
      <c r="BP84" s="25" t="str">
        <f>IFERROR(VLOOKUP(Tabela24[[#This Row],[Código  CATMAT]],'[1]GRADE HFL'!A:K,1,0),"NÃO")</f>
        <v>NÃO</v>
      </c>
      <c r="BQ84" s="36"/>
      <c r="BR84" s="36" t="str">
        <f>IFERROR(VLOOKUP(Tabela24[[#This Row],[Código  CATMAT]],'[1]CMM E VALOR'!C:L,5,0),"NÃO HÁ")</f>
        <v>NÃO HÁ</v>
      </c>
      <c r="BS84" s="37" t="str">
        <f>IFERROR(VLOOKUP(Tabela24[[#This Row],[Código  CATMAT]],'[1]CMM E VALOR'!C:L,6,0),"NÃO HÁ")</f>
        <v>NÃO HÁ</v>
      </c>
      <c r="BT84" s="37" t="str">
        <f>IFERROR(VLOOKUP(Tabela24[[#This Row],[Código  CATMAT]],'[1]CMM E VALOR'!C:L,7,0),"NÃO HÁ")</f>
        <v>NÃO HÁ</v>
      </c>
      <c r="BU84" s="38" t="str">
        <f>IFERROR(VLOOKUP(Tabela24[[#This Row],[Código  CATMAT]],'[1]CMM E VALOR'!C:L,9,0),"NÃO HÁ")</f>
        <v>NÃO HÁ</v>
      </c>
      <c r="BV84" s="32" t="str">
        <f>IFERROR(VLOOKUP(Tabela24[[#This Row],[Código  CATMAT]],'[1]CMM E VALOR'!C:L,10,0),"NÃO HÁ")</f>
        <v>NÃO HÁ</v>
      </c>
    </row>
    <row r="85" spans="1:74" x14ac:dyDescent="0.25">
      <c r="A85" s="25">
        <v>269956</v>
      </c>
      <c r="B85" s="25">
        <v>2582800</v>
      </c>
      <c r="C85" s="5" t="s">
        <v>362</v>
      </c>
      <c r="D85" s="5" t="s">
        <v>86</v>
      </c>
      <c r="E85" s="5"/>
      <c r="F85" s="25" t="s">
        <v>363</v>
      </c>
      <c r="G85" s="27" t="s">
        <v>364</v>
      </c>
      <c r="H85" s="27" t="s">
        <v>365</v>
      </c>
      <c r="I85" s="27" t="s">
        <v>125</v>
      </c>
      <c r="J85" s="28">
        <v>291</v>
      </c>
      <c r="K85" s="28">
        <v>250</v>
      </c>
      <c r="L85" s="28">
        <v>241</v>
      </c>
      <c r="N85" s="28">
        <v>225</v>
      </c>
      <c r="O85" s="28">
        <v>178</v>
      </c>
      <c r="P85" s="28">
        <v>188</v>
      </c>
      <c r="Q85" s="28">
        <v>171</v>
      </c>
      <c r="R85" s="28">
        <f t="shared" si="33"/>
        <v>220.57142857142858</v>
      </c>
      <c r="S85" s="28">
        <f t="shared" si="34"/>
        <v>43.957771944056837</v>
      </c>
      <c r="T85" s="28">
        <f t="shared" si="43"/>
        <v>19.929041684481728</v>
      </c>
      <c r="U85" s="28">
        <f t="shared" si="38"/>
        <v>225</v>
      </c>
      <c r="V85" s="28">
        <v>250</v>
      </c>
      <c r="W85" s="25">
        <v>6505</v>
      </c>
      <c r="X85" s="41">
        <v>2.0699999999999998</v>
      </c>
      <c r="Y85" s="30">
        <f t="shared" si="26"/>
        <v>2.6909999999999998</v>
      </c>
      <c r="Z85" s="30">
        <f t="shared" si="35"/>
        <v>1345.5</v>
      </c>
      <c r="AA85" s="30">
        <f t="shared" si="27"/>
        <v>517.5</v>
      </c>
      <c r="AB85" s="31">
        <f t="shared" si="28"/>
        <v>51750</v>
      </c>
      <c r="AC85" s="32">
        <f t="shared" si="29"/>
        <v>1.372817725173065E-2</v>
      </c>
      <c r="AD85" s="25">
        <v>6</v>
      </c>
      <c r="AE85" s="28">
        <f t="shared" si="36"/>
        <v>20.833333333333332</v>
      </c>
      <c r="AF85" s="28">
        <f t="shared" si="24"/>
        <v>125</v>
      </c>
      <c r="AG85" s="28">
        <f t="shared" si="37"/>
        <v>500</v>
      </c>
      <c r="AH85" s="30">
        <f t="shared" si="30"/>
        <v>1035</v>
      </c>
      <c r="AI85" s="28">
        <v>600</v>
      </c>
      <c r="AJ85" s="28">
        <v>600</v>
      </c>
      <c r="AK85" s="28">
        <v>600</v>
      </c>
      <c r="AL85" s="28">
        <v>624</v>
      </c>
      <c r="AM85" s="28">
        <v>624</v>
      </c>
      <c r="AN85" s="28">
        <v>500</v>
      </c>
      <c r="AO85" s="28">
        <v>4</v>
      </c>
      <c r="AP85" s="28">
        <v>28</v>
      </c>
      <c r="AQ85" s="28">
        <v>2</v>
      </c>
      <c r="AR85" s="28">
        <v>4</v>
      </c>
      <c r="AT85" s="28">
        <f t="shared" si="39"/>
        <v>147.91666666666666</v>
      </c>
      <c r="AU85" s="28">
        <f t="shared" si="40"/>
        <v>250</v>
      </c>
      <c r="AV85" s="28">
        <f t="shared" si="41"/>
        <v>208.33333333333331</v>
      </c>
      <c r="AX85" s="33" t="s">
        <v>91</v>
      </c>
      <c r="AY85" s="34" t="s">
        <v>196</v>
      </c>
      <c r="AZ85" s="35">
        <v>45895</v>
      </c>
      <c r="BA85" s="35">
        <f t="shared" si="44"/>
        <v>46260</v>
      </c>
      <c r="BB85" s="33" t="s">
        <v>92</v>
      </c>
      <c r="BC85" s="33" t="s">
        <v>127</v>
      </c>
      <c r="BD85" s="34"/>
      <c r="BE85" s="25" t="s">
        <v>83</v>
      </c>
      <c r="BF85" s="25" t="s">
        <v>83</v>
      </c>
      <c r="BG85" s="32" t="s">
        <v>83</v>
      </c>
      <c r="BH85" s="32" t="s">
        <v>83</v>
      </c>
      <c r="BI85" s="32">
        <f t="shared" si="42"/>
        <v>0.33853552463374048</v>
      </c>
      <c r="BJ85" s="25" t="s">
        <v>94</v>
      </c>
      <c r="BK85" s="25">
        <v>51</v>
      </c>
      <c r="BP85" s="25">
        <f>IFERROR(VLOOKUP(Tabela24[[#This Row],[Código  CATMAT]],'[1]GRADE HFL'!A:K,1,0),"NÃO")</f>
        <v>269956</v>
      </c>
      <c r="BQ85" s="36"/>
      <c r="BR85" s="36">
        <f>IFERROR(VLOOKUP(Tabela24[[#This Row],[Código  CATMAT]],'[1]CMM E VALOR'!C:L,5,0),"NÃO HÁ")</f>
        <v>80</v>
      </c>
      <c r="BS85" s="37">
        <f>IFERROR(VLOOKUP(Tabela24[[#This Row],[Código  CATMAT]],'[1]CMM E VALOR'!C:L,6,0),"NÃO HÁ")</f>
        <v>53.5</v>
      </c>
      <c r="BT85" s="37">
        <f>IFERROR(VLOOKUP(Tabela24[[#This Row],[Código  CATMAT]],'[1]CMM E VALOR'!C:L,7,0),"NÃO HÁ")</f>
        <v>46.666666666666664</v>
      </c>
      <c r="BU85" s="38">
        <f>IFERROR(VLOOKUP(Tabela24[[#This Row],[Código  CATMAT]],'[1]CMM E VALOR'!C:L,9,0),"NÃO HÁ")</f>
        <v>2.0699999999999998</v>
      </c>
      <c r="BV85" s="32">
        <f>IFERROR(VLOOKUP(Tabela24[[#This Row],[Código  CATMAT]],'[1]CMM E VALOR'!C:L,10,0),"NÃO HÁ")</f>
        <v>2.0699999999999998</v>
      </c>
    </row>
    <row r="86" spans="1:74" x14ac:dyDescent="0.25">
      <c r="A86" s="25">
        <v>269958</v>
      </c>
      <c r="B86" s="25">
        <v>2585000</v>
      </c>
      <c r="C86" s="5" t="s">
        <v>366</v>
      </c>
      <c r="D86" s="5" t="s">
        <v>76</v>
      </c>
      <c r="E86" s="5"/>
      <c r="F86" s="25" t="s">
        <v>159</v>
      </c>
      <c r="G86" s="27" t="s">
        <v>364</v>
      </c>
      <c r="H86" s="27" t="s">
        <v>143</v>
      </c>
      <c r="I86" s="27" t="s">
        <v>79</v>
      </c>
      <c r="J86" s="28">
        <v>1560</v>
      </c>
      <c r="K86" s="28">
        <v>1624</v>
      </c>
      <c r="L86" s="28">
        <v>2044</v>
      </c>
      <c r="M86" s="28">
        <v>1831</v>
      </c>
      <c r="N86" s="28">
        <v>2738</v>
      </c>
      <c r="O86" s="28">
        <v>2993</v>
      </c>
      <c r="P86" s="28">
        <v>2408</v>
      </c>
      <c r="Q86" s="28">
        <v>1828</v>
      </c>
      <c r="R86" s="28">
        <f t="shared" si="33"/>
        <v>2128.25</v>
      </c>
      <c r="S86" s="28">
        <f t="shared" si="34"/>
        <v>529.23522990389495</v>
      </c>
      <c r="T86" s="28">
        <f t="shared" si="43"/>
        <v>24.867155169923407</v>
      </c>
      <c r="U86" s="28">
        <f t="shared" si="38"/>
        <v>1937.5</v>
      </c>
      <c r="V86" s="28">
        <v>1900</v>
      </c>
      <c r="W86" s="25">
        <v>6505</v>
      </c>
      <c r="X86" s="30">
        <v>1.17</v>
      </c>
      <c r="Y86" s="30">
        <f t="shared" si="26"/>
        <v>1.5209999999999999</v>
      </c>
      <c r="Z86" s="30">
        <f t="shared" si="35"/>
        <v>6084</v>
      </c>
      <c r="AA86" s="30">
        <f t="shared" si="27"/>
        <v>2223</v>
      </c>
      <c r="AB86" s="31">
        <f t="shared" si="28"/>
        <v>222300</v>
      </c>
      <c r="AC86" s="32">
        <f t="shared" si="29"/>
        <v>5.8971474455260353E-2</v>
      </c>
      <c r="AD86" s="25">
        <v>6</v>
      </c>
      <c r="AE86" s="28">
        <f t="shared" si="36"/>
        <v>158.33333333333334</v>
      </c>
      <c r="AF86" s="28">
        <f t="shared" si="24"/>
        <v>950</v>
      </c>
      <c r="AG86" s="28">
        <f t="shared" si="37"/>
        <v>3800</v>
      </c>
      <c r="AH86" s="30">
        <f t="shared" si="30"/>
        <v>4446</v>
      </c>
      <c r="AI86" s="28">
        <v>4000</v>
      </c>
      <c r="AJ86" s="28">
        <v>4000</v>
      </c>
      <c r="AK86" s="28">
        <v>4000</v>
      </c>
      <c r="AL86" s="28">
        <v>4000</v>
      </c>
      <c r="AM86" s="28">
        <v>4000</v>
      </c>
      <c r="AN86" s="28">
        <v>4000</v>
      </c>
      <c r="AO86" s="28">
        <v>4</v>
      </c>
      <c r="AP86" s="28">
        <v>28</v>
      </c>
      <c r="AQ86" s="28">
        <v>2</v>
      </c>
      <c r="AR86" s="28">
        <v>4</v>
      </c>
      <c r="AT86" s="28">
        <f t="shared" si="39"/>
        <v>1124.1666666666667</v>
      </c>
      <c r="AU86" s="28">
        <f t="shared" si="40"/>
        <v>1900</v>
      </c>
      <c r="AV86" s="28">
        <f t="shared" si="41"/>
        <v>1583.3333333333335</v>
      </c>
      <c r="AX86" s="33" t="s">
        <v>91</v>
      </c>
      <c r="AY86" s="34" t="s">
        <v>140</v>
      </c>
      <c r="AZ86" s="35">
        <v>45876</v>
      </c>
      <c r="BA86" s="35">
        <f t="shared" si="44"/>
        <v>46241</v>
      </c>
      <c r="BB86" s="33" t="s">
        <v>92</v>
      </c>
      <c r="BC86" s="33" t="s">
        <v>141</v>
      </c>
      <c r="BD86" s="34"/>
      <c r="BE86" s="25" t="s">
        <v>83</v>
      </c>
      <c r="BF86" s="25" t="s">
        <v>83</v>
      </c>
      <c r="BG86" s="32" t="s">
        <v>83</v>
      </c>
      <c r="BH86" s="32" t="s">
        <v>83</v>
      </c>
      <c r="BI86" s="32">
        <f t="shared" si="42"/>
        <v>0.39750699908900083</v>
      </c>
      <c r="BJ86" s="25" t="s">
        <v>94</v>
      </c>
      <c r="BK86" s="25">
        <v>453</v>
      </c>
      <c r="BP86" s="25">
        <f>IFERROR(VLOOKUP(Tabela24[[#This Row],[Código  CATMAT]],'[1]GRADE HFL'!A:K,1,0),"NÃO")</f>
        <v>269958</v>
      </c>
      <c r="BQ86" s="36"/>
      <c r="BR86" s="36">
        <f>IFERROR(VLOOKUP(Tabela24[[#This Row],[Código  CATMAT]],'[1]CMM E VALOR'!C:L,5,0),"NÃO HÁ")</f>
        <v>2400</v>
      </c>
      <c r="BS86" s="37">
        <f>IFERROR(VLOOKUP(Tabela24[[#This Row],[Código  CATMAT]],'[1]CMM E VALOR'!C:L,6,0),"NÃO HÁ")</f>
        <v>2040.5454545454545</v>
      </c>
      <c r="BT86" s="37">
        <f>IFERROR(VLOOKUP(Tabela24[[#This Row],[Código  CATMAT]],'[1]CMM E VALOR'!C:L,7,0),"NÃO HÁ")</f>
        <v>1866.6666666666667</v>
      </c>
      <c r="BU86" s="38">
        <f>IFERROR(VLOOKUP(Tabela24[[#This Row],[Código  CATMAT]],'[1]CMM E VALOR'!C:L,9,0),"NÃO HÁ")</f>
        <v>1.17</v>
      </c>
      <c r="BV86" s="32">
        <f>IFERROR(VLOOKUP(Tabela24[[#This Row],[Código  CATMAT]],'[1]CMM E VALOR'!C:L,10,0),"NÃO HÁ")</f>
        <v>1.1668419999999999</v>
      </c>
    </row>
    <row r="87" spans="1:74" ht="25.5" x14ac:dyDescent="0.25">
      <c r="A87" s="25">
        <v>273893</v>
      </c>
      <c r="B87" s="25">
        <v>2595100</v>
      </c>
      <c r="C87" s="5" t="s">
        <v>367</v>
      </c>
      <c r="D87" s="5" t="s">
        <v>368</v>
      </c>
      <c r="E87" s="5"/>
      <c r="F87" s="25">
        <v>20</v>
      </c>
      <c r="G87" s="27" t="s">
        <v>369</v>
      </c>
      <c r="H87" s="27" t="s">
        <v>315</v>
      </c>
      <c r="I87" s="27" t="s">
        <v>370</v>
      </c>
      <c r="J87" s="28">
        <v>2270</v>
      </c>
      <c r="K87" s="28">
        <v>1688</v>
      </c>
      <c r="L87" s="28">
        <v>1721</v>
      </c>
      <c r="N87" s="28">
        <v>848</v>
      </c>
      <c r="O87" s="28">
        <v>809</v>
      </c>
      <c r="P87" s="28">
        <v>808</v>
      </c>
      <c r="Q87" s="28">
        <v>184</v>
      </c>
      <c r="R87" s="28">
        <f t="shared" si="33"/>
        <v>1189.7142857142858</v>
      </c>
      <c r="S87" s="28">
        <f t="shared" si="34"/>
        <v>720.69982523602584</v>
      </c>
      <c r="T87" s="28">
        <f t="shared" si="43"/>
        <v>60.577554954997368</v>
      </c>
      <c r="U87" s="28">
        <f t="shared" si="38"/>
        <v>848</v>
      </c>
      <c r="V87" s="28">
        <v>1500</v>
      </c>
      <c r="W87" s="25">
        <v>6505</v>
      </c>
      <c r="X87" s="30">
        <v>8.94</v>
      </c>
      <c r="Y87" s="30">
        <f t="shared" si="26"/>
        <v>11.622</v>
      </c>
      <c r="Z87" s="30">
        <f t="shared" si="35"/>
        <v>34866</v>
      </c>
      <c r="AA87" s="30">
        <f t="shared" si="27"/>
        <v>13410</v>
      </c>
      <c r="AB87" s="31">
        <f t="shared" si="28"/>
        <v>1341000</v>
      </c>
      <c r="AC87" s="32">
        <f t="shared" si="29"/>
        <v>0.35573885400136812</v>
      </c>
      <c r="AD87" s="25">
        <v>6</v>
      </c>
      <c r="AE87" s="28">
        <f t="shared" si="36"/>
        <v>125</v>
      </c>
      <c r="AF87" s="28">
        <f>AE87*((1/2)*AD87)</f>
        <v>375</v>
      </c>
      <c r="AG87" s="28">
        <f t="shared" si="37"/>
        <v>2625</v>
      </c>
      <c r="AH87" s="30">
        <f t="shared" si="30"/>
        <v>23467.5</v>
      </c>
      <c r="AI87" s="28">
        <v>3500</v>
      </c>
      <c r="AJ87" s="28">
        <v>3500</v>
      </c>
      <c r="AK87" s="28">
        <v>3500</v>
      </c>
      <c r="AL87" s="28">
        <v>3500</v>
      </c>
      <c r="AM87" s="28">
        <v>3500</v>
      </c>
      <c r="AN87" s="28">
        <v>3000</v>
      </c>
      <c r="AO87" s="28">
        <v>4</v>
      </c>
      <c r="AP87" s="28">
        <v>28</v>
      </c>
      <c r="AQ87" s="28">
        <v>2</v>
      </c>
      <c r="AR87" s="28">
        <v>4</v>
      </c>
      <c r="AT87" s="28">
        <f t="shared" si="39"/>
        <v>512.5</v>
      </c>
      <c r="AU87" s="28">
        <f t="shared" si="40"/>
        <v>1125</v>
      </c>
      <c r="AV87" s="28">
        <f t="shared" si="41"/>
        <v>875</v>
      </c>
      <c r="AX87" s="33" t="s">
        <v>91</v>
      </c>
      <c r="AY87" s="34" t="s">
        <v>196</v>
      </c>
      <c r="AZ87" s="35">
        <v>45895</v>
      </c>
      <c r="BA87" s="35">
        <f t="shared" si="44"/>
        <v>46260</v>
      </c>
      <c r="BB87" s="33" t="s">
        <v>92</v>
      </c>
      <c r="BC87" s="33" t="s">
        <v>127</v>
      </c>
      <c r="BD87" s="34"/>
      <c r="BE87" s="25" t="s">
        <v>112</v>
      </c>
      <c r="BF87" s="25" t="s">
        <v>83</v>
      </c>
      <c r="BG87" s="32" t="s">
        <v>112</v>
      </c>
      <c r="BH87" s="32" t="s">
        <v>112</v>
      </c>
      <c r="BI87" s="32">
        <f t="shared" si="42"/>
        <v>0.75324585309036896</v>
      </c>
      <c r="BJ87" s="25" t="s">
        <v>94</v>
      </c>
      <c r="BK87" s="25">
        <v>456</v>
      </c>
      <c r="BP87" s="25">
        <f>IFERROR(VLOOKUP(Tabela24[[#This Row],[Código  CATMAT]],'[1]GRADE HFL'!A:K,1,0),"NÃO")</f>
        <v>273893</v>
      </c>
      <c r="BQ87" s="36"/>
      <c r="BR87" s="36">
        <f>IFERROR(VLOOKUP(Tabela24[[#This Row],[Código  CATMAT]],'[1]CMM E VALOR'!C:L,5,0),"NÃO HÁ")</f>
        <v>200</v>
      </c>
      <c r="BS87" s="37">
        <f>IFERROR(VLOOKUP(Tabela24[[#This Row],[Código  CATMAT]],'[1]CMM E VALOR'!C:L,6,0),"NÃO HÁ")</f>
        <v>114.28571428571429</v>
      </c>
      <c r="BT87" s="37">
        <f>IFERROR(VLOOKUP(Tabela24[[#This Row],[Código  CATMAT]],'[1]CMM E VALOR'!C:L,7,0),"NÃO HÁ")</f>
        <v>106.66666666666667</v>
      </c>
      <c r="BU87" s="38">
        <f>IFERROR(VLOOKUP(Tabela24[[#This Row],[Código  CATMAT]],'[1]CMM E VALOR'!C:L,9,0),"NÃO HÁ")</f>
        <v>7.47</v>
      </c>
      <c r="BV87" s="32">
        <f>IFERROR(VLOOKUP(Tabela24[[#This Row],[Código  CATMAT]],'[1]CMM E VALOR'!C:L,10,0),"NÃO HÁ")</f>
        <v>7.47</v>
      </c>
    </row>
    <row r="88" spans="1:74" ht="38.25" hidden="1" x14ac:dyDescent="0.25">
      <c r="A88" s="25">
        <v>266701</v>
      </c>
      <c r="B88" s="25">
        <v>2595710</v>
      </c>
      <c r="C88" s="5" t="s">
        <v>371</v>
      </c>
      <c r="D88" s="5" t="s">
        <v>86</v>
      </c>
      <c r="E88" s="5"/>
      <c r="F88" s="25">
        <v>20</v>
      </c>
      <c r="G88" s="27" t="s">
        <v>369</v>
      </c>
      <c r="H88" s="27" t="s">
        <v>372</v>
      </c>
      <c r="I88" s="27" t="s">
        <v>373</v>
      </c>
      <c r="J88" s="28">
        <v>2270</v>
      </c>
      <c r="K88" s="28">
        <v>2114</v>
      </c>
      <c r="L88" s="28">
        <v>1505</v>
      </c>
      <c r="M88" s="28">
        <v>1248</v>
      </c>
      <c r="N88" s="28">
        <v>1389</v>
      </c>
      <c r="O88" s="28">
        <v>1162</v>
      </c>
      <c r="P88" s="28">
        <v>1784</v>
      </c>
      <c r="Q88" s="28">
        <v>1348</v>
      </c>
      <c r="R88" s="28">
        <f t="shared" si="33"/>
        <v>1602.5</v>
      </c>
      <c r="S88" s="28">
        <f t="shared" si="34"/>
        <v>410.52231538440321</v>
      </c>
      <c r="T88" s="28">
        <f t="shared" si="43"/>
        <v>25.617617184674145</v>
      </c>
      <c r="U88" s="28">
        <f t="shared" si="38"/>
        <v>1447</v>
      </c>
      <c r="V88" s="28">
        <v>2000</v>
      </c>
      <c r="W88" s="25">
        <v>6505</v>
      </c>
      <c r="X88" s="43">
        <v>26</v>
      </c>
      <c r="Y88" s="30">
        <f t="shared" si="26"/>
        <v>33.800000000000004</v>
      </c>
      <c r="Z88" s="30">
        <f t="shared" si="35"/>
        <v>118300.00000000001</v>
      </c>
      <c r="AA88" s="30">
        <f t="shared" si="27"/>
        <v>52000</v>
      </c>
      <c r="AB88" s="31">
        <f t="shared" si="28"/>
        <v>5200000</v>
      </c>
      <c r="AC88" s="32">
        <f t="shared" si="29"/>
        <v>1.3794496948598913</v>
      </c>
      <c r="AD88" s="25">
        <v>6</v>
      </c>
      <c r="AE88" s="28">
        <f t="shared" si="36"/>
        <v>166.66666666666666</v>
      </c>
      <c r="AF88" s="28">
        <f>AE88*((1/2)*AD88)</f>
        <v>500</v>
      </c>
      <c r="AG88" s="28">
        <f t="shared" si="37"/>
        <v>3500</v>
      </c>
      <c r="AH88" s="30">
        <f t="shared" si="30"/>
        <v>91000</v>
      </c>
      <c r="AI88" s="28">
        <v>4000</v>
      </c>
      <c r="AJ88" s="28">
        <v>4000</v>
      </c>
      <c r="AK88" s="28">
        <v>4000</v>
      </c>
      <c r="AL88" s="28">
        <v>3000</v>
      </c>
      <c r="AM88" s="28">
        <v>3500</v>
      </c>
      <c r="AN88" s="28">
        <v>3500</v>
      </c>
      <c r="AO88" s="28">
        <v>4</v>
      </c>
      <c r="AP88" s="28">
        <v>28</v>
      </c>
      <c r="AQ88" s="28">
        <v>2</v>
      </c>
      <c r="AR88" s="28">
        <v>4</v>
      </c>
      <c r="AT88" s="28">
        <f t="shared" si="39"/>
        <v>683.33333333333337</v>
      </c>
      <c r="AU88" s="28">
        <f t="shared" si="40"/>
        <v>1500</v>
      </c>
      <c r="AV88" s="28">
        <f t="shared" si="41"/>
        <v>1166.6666666666665</v>
      </c>
      <c r="AX88" s="33" t="s">
        <v>91</v>
      </c>
      <c r="AY88" s="34" t="s">
        <v>121</v>
      </c>
      <c r="AZ88" s="35">
        <v>45960</v>
      </c>
      <c r="BA88" s="35">
        <f t="shared" si="44"/>
        <v>46325</v>
      </c>
      <c r="BB88" s="33" t="s">
        <v>92</v>
      </c>
      <c r="BC88" s="33" t="s">
        <v>106</v>
      </c>
      <c r="BD88" s="34"/>
      <c r="BE88" s="25" t="s">
        <v>112</v>
      </c>
      <c r="BF88" s="25" t="s">
        <v>83</v>
      </c>
      <c r="BG88" s="32" t="s">
        <v>192</v>
      </c>
      <c r="BH88" s="32" t="s">
        <v>112</v>
      </c>
      <c r="BI88" s="32">
        <f t="shared" si="42"/>
        <v>2.1326955479502603</v>
      </c>
      <c r="BJ88" s="25" t="s">
        <v>94</v>
      </c>
      <c r="BK88" s="25">
        <v>366</v>
      </c>
      <c r="BO88" s="25" t="s">
        <v>91</v>
      </c>
      <c r="BP88" s="25" t="str">
        <f>IFERROR(VLOOKUP(Tabela24[[#This Row],[Código  CATMAT]],'[1]GRADE HFL'!A:K,1,0),"NÃO")</f>
        <v>NÃO</v>
      </c>
      <c r="BQ88" s="36" t="s">
        <v>374</v>
      </c>
      <c r="BR88" s="36" t="str">
        <f>IFERROR(VLOOKUP(Tabela24[[#This Row],[Código  CATMAT]],'[1]CMM E VALOR'!C:L,5,0),"NÃO HÁ")</f>
        <v>NÃO HÁ</v>
      </c>
      <c r="BS88" s="37" t="str">
        <f>IFERROR(VLOOKUP(Tabela24[[#This Row],[Código  CATMAT]],'[1]CMM E VALOR'!C:L,6,0),"NÃO HÁ")</f>
        <v>NÃO HÁ</v>
      </c>
      <c r="BT88" s="37" t="str">
        <f>IFERROR(VLOOKUP(Tabela24[[#This Row],[Código  CATMAT]],'[1]CMM E VALOR'!C:L,7,0),"NÃO HÁ")</f>
        <v>NÃO HÁ</v>
      </c>
      <c r="BU88" s="38" t="str">
        <f>IFERROR(VLOOKUP(Tabela24[[#This Row],[Código  CATMAT]],'[1]CMM E VALOR'!C:L,9,0),"NÃO HÁ")</f>
        <v>NÃO HÁ</v>
      </c>
      <c r="BV88" s="32" t="str">
        <f>IFERROR(VLOOKUP(Tabela24[[#This Row],[Código  CATMAT]],'[1]CMM E VALOR'!C:L,10,0),"NÃO HÁ")</f>
        <v>NÃO HÁ</v>
      </c>
    </row>
    <row r="89" spans="1:74" ht="25.5" x14ac:dyDescent="0.25">
      <c r="A89" s="25">
        <v>269574</v>
      </c>
      <c r="B89" s="25">
        <v>75000</v>
      </c>
      <c r="C89" s="5" t="s">
        <v>375</v>
      </c>
      <c r="D89" s="5" t="s">
        <v>108</v>
      </c>
      <c r="E89" s="5"/>
      <c r="F89" s="5"/>
      <c r="G89" s="27" t="s">
        <v>376</v>
      </c>
      <c r="H89" s="65">
        <v>5.0000000000000001E-3</v>
      </c>
      <c r="I89" s="27" t="s">
        <v>79</v>
      </c>
      <c r="J89" s="28">
        <v>374</v>
      </c>
      <c r="K89" s="28">
        <v>379</v>
      </c>
      <c r="L89" s="28">
        <v>450</v>
      </c>
      <c r="M89" s="28">
        <v>345</v>
      </c>
      <c r="N89" s="28">
        <v>426</v>
      </c>
      <c r="O89" s="28">
        <v>509</v>
      </c>
      <c r="P89" s="28">
        <v>542</v>
      </c>
      <c r="Q89" s="28">
        <v>421</v>
      </c>
      <c r="R89" s="28">
        <f t="shared" si="33"/>
        <v>430.75</v>
      </c>
      <c r="S89" s="28">
        <f t="shared" si="34"/>
        <v>67.864886776173563</v>
      </c>
      <c r="T89" s="28">
        <f t="shared" si="43"/>
        <v>15.755052066436114</v>
      </c>
      <c r="U89" s="28">
        <f t="shared" si="38"/>
        <v>423.5</v>
      </c>
      <c r="V89" s="28">
        <f>AVERAGE(K89:R89)</f>
        <v>437.84375</v>
      </c>
      <c r="W89" s="25">
        <v>6505</v>
      </c>
      <c r="X89" s="30">
        <v>4.43</v>
      </c>
      <c r="Y89" s="30">
        <f t="shared" si="26"/>
        <v>5.7589999999999995</v>
      </c>
      <c r="Z89" s="30">
        <f t="shared" si="35"/>
        <v>5758.9999999999991</v>
      </c>
      <c r="AA89" s="30">
        <f t="shared" si="27"/>
        <v>1939.6478124999999</v>
      </c>
      <c r="AB89" s="31">
        <f t="shared" si="28"/>
        <v>193964.78125</v>
      </c>
      <c r="AC89" s="32">
        <f t="shared" si="29"/>
        <v>5.145474198247655E-2</v>
      </c>
      <c r="AD89" s="25">
        <v>6</v>
      </c>
      <c r="AE89" s="28">
        <f t="shared" si="36"/>
        <v>36.486979166666664</v>
      </c>
      <c r="AF89" s="28">
        <f>AD89*AE89</f>
        <v>218.921875</v>
      </c>
      <c r="AG89" s="28">
        <f t="shared" si="37"/>
        <v>875.6875</v>
      </c>
      <c r="AH89" s="30">
        <f t="shared" si="30"/>
        <v>3879.2956249999997</v>
      </c>
      <c r="AI89" s="28">
        <v>800</v>
      </c>
      <c r="AJ89" s="28">
        <v>800</v>
      </c>
      <c r="AK89" s="28">
        <v>1400</v>
      </c>
      <c r="AL89" s="28">
        <v>1400</v>
      </c>
      <c r="AM89" s="28">
        <v>1200</v>
      </c>
      <c r="AN89" s="28">
        <v>1000</v>
      </c>
      <c r="AO89" s="28">
        <v>4</v>
      </c>
      <c r="AP89" s="28">
        <v>28</v>
      </c>
      <c r="AQ89" s="28">
        <v>2</v>
      </c>
      <c r="AR89" s="28">
        <v>4</v>
      </c>
      <c r="AT89" s="28">
        <f t="shared" si="39"/>
        <v>259.05755208333335</v>
      </c>
      <c r="AU89" s="28">
        <f t="shared" si="40"/>
        <v>437.84375</v>
      </c>
      <c r="AV89" s="28">
        <f t="shared" si="41"/>
        <v>364.86979166666663</v>
      </c>
      <c r="AX89" s="33" t="s">
        <v>91</v>
      </c>
      <c r="AY89" s="34" t="s">
        <v>140</v>
      </c>
      <c r="AZ89" s="35">
        <v>45876</v>
      </c>
      <c r="BA89" s="35">
        <f t="shared" si="44"/>
        <v>46241</v>
      </c>
      <c r="BB89" s="33" t="s">
        <v>92</v>
      </c>
      <c r="BC89" s="33" t="s">
        <v>141</v>
      </c>
      <c r="BD89" s="34"/>
      <c r="BE89" s="25" t="s">
        <v>83</v>
      </c>
      <c r="BF89" s="25" t="s">
        <v>83</v>
      </c>
      <c r="BG89" s="32" t="s">
        <v>83</v>
      </c>
      <c r="BH89" s="32" t="s">
        <v>83</v>
      </c>
      <c r="BI89" s="32">
        <f t="shared" si="42"/>
        <v>2.1841502899327367</v>
      </c>
      <c r="BJ89" s="25" t="s">
        <v>94</v>
      </c>
      <c r="BK89" s="25">
        <v>105</v>
      </c>
      <c r="BP89" s="25">
        <f>IFERROR(VLOOKUP(Tabela24[[#This Row],[Código  CATMAT]],'[1]GRADE HFL'!A:K,1,0),"NÃO")</f>
        <v>269574</v>
      </c>
      <c r="BQ89" s="36"/>
      <c r="BR89" s="36">
        <f>IFERROR(VLOOKUP(Tabela24[[#This Row],[Código  CATMAT]],'[1]CMM E VALOR'!C:L,5,0),"NÃO HÁ")</f>
        <v>30</v>
      </c>
      <c r="BS89" s="37">
        <f>IFERROR(VLOOKUP(Tabela24[[#This Row],[Código  CATMAT]],'[1]CMM E VALOR'!C:L,6,0),"NÃO HÁ")</f>
        <v>25</v>
      </c>
      <c r="BT89" s="37">
        <f>IFERROR(VLOOKUP(Tabela24[[#This Row],[Código  CATMAT]],'[1]CMM E VALOR'!C:L,7,0),"NÃO HÁ")</f>
        <v>8.3333333333333339</v>
      </c>
      <c r="BU89" s="38">
        <f>IFERROR(VLOOKUP(Tabela24[[#This Row],[Código  CATMAT]],'[1]CMM E VALOR'!C:L,9,0),"NÃO HÁ")</f>
        <v>4.5599999999999996</v>
      </c>
      <c r="BV89" s="32">
        <f>IFERROR(VLOOKUP(Tabela24[[#This Row],[Código  CATMAT]],'[1]CMM E VALOR'!C:L,10,0),"NÃO HÁ")</f>
        <v>4.5599999999999996</v>
      </c>
    </row>
    <row r="90" spans="1:74" ht="25.5" x14ac:dyDescent="0.25">
      <c r="A90" s="25">
        <v>270095</v>
      </c>
      <c r="B90" s="25">
        <v>75030</v>
      </c>
      <c r="C90" s="5" t="s">
        <v>377</v>
      </c>
      <c r="D90" s="5" t="s">
        <v>76</v>
      </c>
      <c r="E90" s="5"/>
      <c r="F90" s="5"/>
      <c r="G90" s="27" t="s">
        <v>378</v>
      </c>
      <c r="H90" s="27" t="s">
        <v>379</v>
      </c>
      <c r="I90" s="27" t="s">
        <v>79</v>
      </c>
      <c r="J90" s="28">
        <v>918</v>
      </c>
      <c r="K90" s="28">
        <v>1015</v>
      </c>
      <c r="L90" s="28">
        <v>1066</v>
      </c>
      <c r="N90" s="28">
        <v>914</v>
      </c>
      <c r="O90" s="28">
        <v>1045</v>
      </c>
      <c r="P90" s="28">
        <v>883</v>
      </c>
      <c r="Q90" s="28">
        <v>839</v>
      </c>
      <c r="R90" s="28">
        <f t="shared" si="33"/>
        <v>954.28571428571433</v>
      </c>
      <c r="S90" s="28">
        <f t="shared" si="34"/>
        <v>87.280609312176338</v>
      </c>
      <c r="T90" s="28">
        <f t="shared" si="43"/>
        <v>9.1461716345094963</v>
      </c>
      <c r="U90" s="28">
        <f t="shared" si="38"/>
        <v>918</v>
      </c>
      <c r="V90" s="28">
        <v>900</v>
      </c>
      <c r="W90" s="25">
        <v>6505</v>
      </c>
      <c r="X90" s="51">
        <v>2.76</v>
      </c>
      <c r="Y90" s="30">
        <f t="shared" si="26"/>
        <v>3.5879999999999996</v>
      </c>
      <c r="Z90" s="30">
        <f t="shared" si="35"/>
        <v>7175.9999999999991</v>
      </c>
      <c r="AA90" s="30">
        <f t="shared" si="27"/>
        <v>2484</v>
      </c>
      <c r="AB90" s="31">
        <f t="shared" si="28"/>
        <v>248400</v>
      </c>
      <c r="AC90" s="32">
        <f t="shared" si="29"/>
        <v>6.5895250808307118E-2</v>
      </c>
      <c r="AD90" s="25">
        <v>6</v>
      </c>
      <c r="AE90" s="28">
        <f t="shared" si="36"/>
        <v>75</v>
      </c>
      <c r="AF90" s="28">
        <f>AD90*AE90</f>
        <v>450</v>
      </c>
      <c r="AG90" s="28">
        <f t="shared" si="37"/>
        <v>1800</v>
      </c>
      <c r="AH90" s="30">
        <f t="shared" si="30"/>
        <v>4968</v>
      </c>
      <c r="AI90" s="28">
        <v>2200</v>
      </c>
      <c r="AJ90" s="28">
        <v>2200</v>
      </c>
      <c r="AK90" s="28">
        <v>2200</v>
      </c>
      <c r="AL90" s="28">
        <v>2200</v>
      </c>
      <c r="AM90" s="28">
        <v>2200</v>
      </c>
      <c r="AN90" s="28">
        <v>2000</v>
      </c>
      <c r="AO90" s="28">
        <v>4</v>
      </c>
      <c r="AP90" s="28">
        <v>28</v>
      </c>
      <c r="AQ90" s="28">
        <v>2</v>
      </c>
      <c r="AR90" s="28">
        <v>4</v>
      </c>
      <c r="AS90" s="28">
        <v>250</v>
      </c>
      <c r="AT90" s="28">
        <f t="shared" si="39"/>
        <v>532.5</v>
      </c>
      <c r="AU90" s="28">
        <f t="shared" si="40"/>
        <v>650</v>
      </c>
      <c r="AV90" s="28">
        <f t="shared" si="41"/>
        <v>750</v>
      </c>
      <c r="AW90" s="28">
        <v>500</v>
      </c>
      <c r="AX90" s="33" t="s">
        <v>91</v>
      </c>
      <c r="AY90" s="34" t="s">
        <v>110</v>
      </c>
      <c r="AZ90" s="35">
        <v>46049</v>
      </c>
      <c r="BA90" s="35">
        <f t="shared" si="44"/>
        <v>46414</v>
      </c>
      <c r="BB90" s="33" t="s">
        <v>92</v>
      </c>
      <c r="BC90" s="33" t="s">
        <v>111</v>
      </c>
      <c r="BD90" s="34"/>
      <c r="BE90" s="25" t="s">
        <v>83</v>
      </c>
      <c r="BF90" s="25" t="s">
        <v>83</v>
      </c>
      <c r="BG90" s="32" t="s">
        <v>83</v>
      </c>
      <c r="BH90" s="32" t="s">
        <v>83</v>
      </c>
      <c r="BI90" s="32">
        <f t="shared" si="42"/>
        <v>2.250045540741044</v>
      </c>
      <c r="BJ90" s="25" t="s">
        <v>94</v>
      </c>
      <c r="BK90" s="25">
        <v>174</v>
      </c>
      <c r="BP90" s="25">
        <f>IFERROR(VLOOKUP(Tabela24[[#This Row],[Código  CATMAT]],'[1]GRADE HFL'!A:K,1,0),"NÃO")</f>
        <v>270095</v>
      </c>
      <c r="BQ90" s="36"/>
      <c r="BR90" s="36">
        <f>IFERROR(VLOOKUP(Tabela24[[#This Row],[Código  CATMAT]],'[1]CMM E VALOR'!C:L,5,0),"NÃO HÁ")</f>
        <v>80</v>
      </c>
      <c r="BS90" s="37">
        <f>IFERROR(VLOOKUP(Tabela24[[#This Row],[Código  CATMAT]],'[1]CMM E VALOR'!C:L,6,0),"NÃO HÁ")</f>
        <v>77.272727272727266</v>
      </c>
      <c r="BT90" s="37">
        <f>IFERROR(VLOOKUP(Tabela24[[#This Row],[Código  CATMAT]],'[1]CMM E VALOR'!C:L,7,0),"NÃO HÁ")</f>
        <v>66.666666666666671</v>
      </c>
      <c r="BU90" s="38">
        <f>IFERROR(VLOOKUP(Tabela24[[#This Row],[Código  CATMAT]],'[1]CMM E VALOR'!C:L,9,0),"NÃO HÁ")</f>
        <v>2.76</v>
      </c>
      <c r="BV90" s="32">
        <f>IFERROR(VLOOKUP(Tabela24[[#This Row],[Código  CATMAT]],'[1]CMM E VALOR'!C:L,10,0),"NÃO HÁ")</f>
        <v>2.7928570000000001</v>
      </c>
    </row>
    <row r="91" spans="1:74" hidden="1" x14ac:dyDescent="0.25">
      <c r="A91" s="25">
        <v>268084</v>
      </c>
      <c r="C91" s="5" t="s">
        <v>380</v>
      </c>
      <c r="D91" s="5" t="s">
        <v>96</v>
      </c>
      <c r="E91" s="5"/>
      <c r="F91" s="5"/>
      <c r="G91" s="27" t="s">
        <v>380</v>
      </c>
      <c r="H91" s="27" t="s">
        <v>381</v>
      </c>
      <c r="I91" s="27" t="s">
        <v>96</v>
      </c>
      <c r="P91" s="28">
        <v>63</v>
      </c>
      <c r="Q91" s="28">
        <v>144</v>
      </c>
      <c r="R91" s="28">
        <f t="shared" si="33"/>
        <v>103.5</v>
      </c>
      <c r="S91" s="28">
        <f>STDEV(J91:Q91)</f>
        <v>57.27564927611035</v>
      </c>
      <c r="T91" s="28">
        <f t="shared" si="43"/>
        <v>55.338791571121114</v>
      </c>
      <c r="U91" s="28">
        <f t="shared" si="38"/>
        <v>103.5</v>
      </c>
      <c r="V91" s="28">
        <v>150</v>
      </c>
      <c r="W91" s="25">
        <v>6505</v>
      </c>
      <c r="X91" s="51"/>
      <c r="Y91" s="30"/>
      <c r="Z91" s="30">
        <f t="shared" si="35"/>
        <v>0</v>
      </c>
      <c r="AB91" s="31"/>
      <c r="AD91" s="25">
        <v>6</v>
      </c>
      <c r="AE91" s="28">
        <f t="shared" si="36"/>
        <v>12.5</v>
      </c>
      <c r="AF91" s="28">
        <f>AD91*AE91</f>
        <v>75</v>
      </c>
      <c r="AG91" s="28">
        <f t="shared" si="37"/>
        <v>300</v>
      </c>
      <c r="AN91" s="28">
        <v>300</v>
      </c>
      <c r="AX91" s="33" t="s">
        <v>80</v>
      </c>
      <c r="AY91" s="34"/>
      <c r="BA91" s="35">
        <f t="shared" si="44"/>
        <v>365</v>
      </c>
      <c r="BB91" s="33" t="s">
        <v>81</v>
      </c>
      <c r="BC91" s="33" t="s">
        <v>130</v>
      </c>
      <c r="BD91" s="34"/>
      <c r="BG91" s="32"/>
      <c r="BH91" s="32"/>
      <c r="BI91" s="32"/>
      <c r="BP91" s="25" t="str">
        <f>IFERROR(VLOOKUP(Tabela24[[#This Row],[Código  CATMAT]],'[1]GRADE HFL'!A:K,1,0),"NÃO")</f>
        <v>NÃO</v>
      </c>
      <c r="BQ91" s="36"/>
      <c r="BR91" s="36" t="str">
        <f>IFERROR(VLOOKUP(Tabela24[[#This Row],[Código  CATMAT]],'[1]CMM E VALOR'!C:L,5,0),"NÃO HÁ")</f>
        <v>NÃO HÁ</v>
      </c>
      <c r="BS91" s="37" t="str">
        <f>IFERROR(VLOOKUP(Tabela24[[#This Row],[Código  CATMAT]],'[1]CMM E VALOR'!C:L,6,0),"NÃO HÁ")</f>
        <v>NÃO HÁ</v>
      </c>
      <c r="BT91" s="37" t="str">
        <f>IFERROR(VLOOKUP(Tabela24[[#This Row],[Código  CATMAT]],'[1]CMM E VALOR'!C:L,7,0),"NÃO HÁ")</f>
        <v>NÃO HÁ</v>
      </c>
      <c r="BU91" s="38" t="str">
        <f>IFERROR(VLOOKUP(Tabela24[[#This Row],[Código  CATMAT]],'[1]CMM E VALOR'!C:L,9,0),"NÃO HÁ")</f>
        <v>NÃO HÁ</v>
      </c>
      <c r="BV91" s="32" t="str">
        <f>IFERROR(VLOOKUP(Tabela24[[#This Row],[Código  CATMAT]],'[1]CMM E VALOR'!C:L,10,0),"NÃO HÁ")</f>
        <v>NÃO HÁ</v>
      </c>
    </row>
    <row r="92" spans="1:74" ht="25.5" hidden="1" x14ac:dyDescent="0.25">
      <c r="A92" s="25">
        <v>437940</v>
      </c>
      <c r="B92" s="25">
        <v>575000</v>
      </c>
      <c r="C92" s="5" t="s">
        <v>382</v>
      </c>
      <c r="D92" s="5" t="s">
        <v>76</v>
      </c>
      <c r="E92" s="5"/>
      <c r="F92" s="5"/>
      <c r="G92" s="5" t="s">
        <v>383</v>
      </c>
      <c r="H92" s="65" t="s">
        <v>384</v>
      </c>
      <c r="I92" s="27" t="s">
        <v>79</v>
      </c>
      <c r="J92" s="28">
        <v>0</v>
      </c>
      <c r="K92" s="28">
        <v>0</v>
      </c>
      <c r="L92" s="28">
        <v>37</v>
      </c>
      <c r="M92" s="28">
        <v>132</v>
      </c>
      <c r="N92" s="28">
        <v>339</v>
      </c>
      <c r="O92" s="28">
        <v>274</v>
      </c>
      <c r="P92" s="28">
        <v>316</v>
      </c>
      <c r="Q92" s="28">
        <v>446</v>
      </c>
      <c r="R92" s="28">
        <f t="shared" si="33"/>
        <v>193</v>
      </c>
      <c r="S92" s="28">
        <f t="shared" si="34"/>
        <v>173.02766087701534</v>
      </c>
      <c r="T92" s="28">
        <f>(S92/R92)*100</f>
        <v>89.651637760111569</v>
      </c>
      <c r="U92" s="28">
        <f>MEDIAN(J92:Q92)</f>
        <v>203</v>
      </c>
      <c r="V92" s="28">
        <v>400</v>
      </c>
      <c r="W92" s="25">
        <v>6505</v>
      </c>
      <c r="X92" s="30">
        <v>112</v>
      </c>
      <c r="Y92" s="30">
        <f t="shared" si="26"/>
        <v>145.6</v>
      </c>
      <c r="Z92" s="30">
        <f t="shared" si="35"/>
        <v>101920</v>
      </c>
      <c r="AA92" s="30">
        <f t="shared" si="27"/>
        <v>44800</v>
      </c>
      <c r="AB92" s="31">
        <f t="shared" si="28"/>
        <v>4480000</v>
      </c>
      <c r="AC92" s="32">
        <f t="shared" si="29"/>
        <v>1.1884489678792909</v>
      </c>
      <c r="AD92" s="25">
        <v>6</v>
      </c>
      <c r="AE92" s="28">
        <f t="shared" si="36"/>
        <v>33.333333333333336</v>
      </c>
      <c r="AF92" s="28">
        <f>AE92*((1/2)*AD92)</f>
        <v>100</v>
      </c>
      <c r="AG92" s="28">
        <f t="shared" si="37"/>
        <v>700</v>
      </c>
      <c r="AH92" s="30">
        <f t="shared" si="30"/>
        <v>78400</v>
      </c>
      <c r="AI92" s="28">
        <v>300</v>
      </c>
      <c r="AJ92" s="28">
        <v>300</v>
      </c>
      <c r="AK92" s="28">
        <v>300</v>
      </c>
      <c r="AL92" s="28">
        <v>600</v>
      </c>
      <c r="AM92" s="28">
        <v>600</v>
      </c>
      <c r="AN92" s="28">
        <v>700</v>
      </c>
      <c r="AO92" s="28">
        <v>4</v>
      </c>
      <c r="AP92" s="28">
        <v>28</v>
      </c>
      <c r="AQ92" s="28">
        <v>2</v>
      </c>
      <c r="AR92" s="28">
        <v>4</v>
      </c>
      <c r="AT92" s="28">
        <f t="shared" si="39"/>
        <v>136.66666666666669</v>
      </c>
      <c r="AU92" s="28">
        <f t="shared" si="40"/>
        <v>300</v>
      </c>
      <c r="AV92" s="28">
        <f t="shared" si="41"/>
        <v>233.33333333333334</v>
      </c>
      <c r="AX92" s="33" t="s">
        <v>91</v>
      </c>
      <c r="AY92" s="34" t="s">
        <v>140</v>
      </c>
      <c r="AZ92" s="35">
        <v>45876</v>
      </c>
      <c r="BA92" s="35">
        <f t="shared" si="44"/>
        <v>46241</v>
      </c>
      <c r="BB92" s="33" t="s">
        <v>92</v>
      </c>
      <c r="BC92" s="33" t="s">
        <v>141</v>
      </c>
      <c r="BD92" s="34"/>
      <c r="BE92" s="25" t="s">
        <v>112</v>
      </c>
      <c r="BF92" s="25" t="s">
        <v>83</v>
      </c>
      <c r="BG92" s="32" t="s">
        <v>112</v>
      </c>
      <c r="BH92" s="32" t="s">
        <v>112</v>
      </c>
      <c r="BI92" s="32">
        <f>BI90+AC92</f>
        <v>3.4384945086203347</v>
      </c>
      <c r="BJ92" s="25" t="s">
        <v>94</v>
      </c>
      <c r="BP92" s="25" t="str">
        <f>IFERROR(VLOOKUP(Tabela24[[#This Row],[Código  CATMAT]],'[1]GRADE HFL'!A:K,1,0),"NÃO")</f>
        <v>NÃO</v>
      </c>
      <c r="BQ92" s="36"/>
      <c r="BR92" s="36" t="str">
        <f>IFERROR(VLOOKUP(Tabela24[[#This Row],[Código  CATMAT]],'[1]CMM E VALOR'!C:L,5,0),"NÃO HÁ")</f>
        <v>NÃO HÁ</v>
      </c>
      <c r="BS92" s="37" t="str">
        <f>IFERROR(VLOOKUP(Tabela24[[#This Row],[Código  CATMAT]],'[1]CMM E VALOR'!C:L,6,0),"NÃO HÁ")</f>
        <v>NÃO HÁ</v>
      </c>
      <c r="BT92" s="37" t="str">
        <f>IFERROR(VLOOKUP(Tabela24[[#This Row],[Código  CATMAT]],'[1]CMM E VALOR'!C:L,7,0),"NÃO HÁ")</f>
        <v>NÃO HÁ</v>
      </c>
      <c r="BU92" s="38" t="str">
        <f>IFERROR(VLOOKUP(Tabela24[[#This Row],[Código  CATMAT]],'[1]CMM E VALOR'!C:L,9,0),"NÃO HÁ")</f>
        <v>NÃO HÁ</v>
      </c>
      <c r="BV92" s="32" t="str">
        <f>IFERROR(VLOOKUP(Tabela24[[#This Row],[Código  CATMAT]],'[1]CMM E VALOR'!C:L,10,0),"NÃO HÁ")</f>
        <v>NÃO HÁ</v>
      </c>
    </row>
    <row r="93" spans="1:74" ht="25.5" hidden="1" x14ac:dyDescent="0.25">
      <c r="A93" s="25">
        <v>348347</v>
      </c>
      <c r="B93" s="25">
        <v>575900</v>
      </c>
      <c r="C93" s="5" t="s">
        <v>385</v>
      </c>
      <c r="D93" s="5" t="s">
        <v>86</v>
      </c>
      <c r="E93" s="5"/>
      <c r="F93" s="5"/>
      <c r="G93" s="5" t="s">
        <v>386</v>
      </c>
      <c r="H93" s="65" t="s">
        <v>384</v>
      </c>
      <c r="I93" s="27" t="s">
        <v>275</v>
      </c>
      <c r="J93" s="28">
        <v>36</v>
      </c>
      <c r="K93" s="28">
        <v>24</v>
      </c>
      <c r="L93" s="28">
        <v>28</v>
      </c>
      <c r="M93" s="28">
        <v>31</v>
      </c>
      <c r="N93" s="28">
        <v>27</v>
      </c>
      <c r="R93" s="28">
        <f t="shared" si="33"/>
        <v>29.2</v>
      </c>
      <c r="S93" s="28">
        <f t="shared" si="34"/>
        <v>4.5497252664309356</v>
      </c>
      <c r="T93" s="28">
        <f t="shared" si="43"/>
        <v>15.58125091243471</v>
      </c>
      <c r="U93" s="28">
        <f t="shared" si="38"/>
        <v>28</v>
      </c>
      <c r="V93" s="28">
        <v>96</v>
      </c>
      <c r="W93" s="25" t="s">
        <v>90</v>
      </c>
      <c r="X93" s="30">
        <v>5.5</v>
      </c>
      <c r="Y93" s="30">
        <f t="shared" si="26"/>
        <v>7.15</v>
      </c>
      <c r="Z93" s="30">
        <f t="shared" si="35"/>
        <v>0</v>
      </c>
      <c r="AA93" s="30">
        <f t="shared" si="27"/>
        <v>528</v>
      </c>
      <c r="AB93" s="31">
        <f t="shared" si="28"/>
        <v>52800</v>
      </c>
      <c r="AC93" s="32">
        <f t="shared" si="29"/>
        <v>1.4006719978577357E-2</v>
      </c>
      <c r="AD93" s="25">
        <v>6</v>
      </c>
      <c r="AE93" s="28">
        <f t="shared" si="36"/>
        <v>8</v>
      </c>
      <c r="AF93" s="28">
        <f>AD93*AE93</f>
        <v>48</v>
      </c>
      <c r="AG93" s="28">
        <f t="shared" si="37"/>
        <v>192</v>
      </c>
      <c r="AH93" s="30">
        <f t="shared" si="30"/>
        <v>1056</v>
      </c>
      <c r="AI93" s="28">
        <v>55</v>
      </c>
      <c r="AJ93" s="28">
        <v>55</v>
      </c>
      <c r="AK93" s="28">
        <v>55</v>
      </c>
      <c r="AL93" s="28">
        <v>100</v>
      </c>
      <c r="AN93" s="28">
        <v>0</v>
      </c>
      <c r="AO93" s="28">
        <v>4</v>
      </c>
      <c r="AP93" s="28">
        <v>28</v>
      </c>
      <c r="AQ93" s="28">
        <v>2</v>
      </c>
      <c r="AR93" s="28">
        <v>4</v>
      </c>
      <c r="AT93" s="28">
        <f t="shared" si="39"/>
        <v>56.8</v>
      </c>
      <c r="AU93" s="28">
        <f t="shared" si="40"/>
        <v>96</v>
      </c>
      <c r="AV93" s="28">
        <f t="shared" si="41"/>
        <v>80</v>
      </c>
      <c r="AX93" s="33" t="s">
        <v>91</v>
      </c>
      <c r="AY93" s="34"/>
      <c r="BA93" s="35">
        <f t="shared" si="44"/>
        <v>365</v>
      </c>
      <c r="BB93" s="33" t="s">
        <v>92</v>
      </c>
      <c r="BC93" s="33" t="s">
        <v>93</v>
      </c>
      <c r="BD93" s="34"/>
      <c r="BE93" s="25" t="s">
        <v>83</v>
      </c>
      <c r="BF93" s="25" t="s">
        <v>83</v>
      </c>
      <c r="BG93" s="32" t="s">
        <v>83</v>
      </c>
      <c r="BH93" s="32" t="s">
        <v>83</v>
      </c>
      <c r="BI93" s="32">
        <f t="shared" si="42"/>
        <v>3.4525012285989121</v>
      </c>
      <c r="BJ93" s="25" t="s">
        <v>94</v>
      </c>
      <c r="BK93" s="25">
        <v>8</v>
      </c>
      <c r="BP93" s="25" t="str">
        <f>IFERROR(VLOOKUP(Tabela24[[#This Row],[Código  CATMAT]],'[1]GRADE HFL'!A:K,1,0),"NÃO")</f>
        <v>NÃO</v>
      </c>
      <c r="BQ93" s="36"/>
      <c r="BR93" s="36" t="str">
        <f>IFERROR(VLOOKUP(Tabela24[[#This Row],[Código  CATMAT]],'[1]CMM E VALOR'!C:L,5,0),"NÃO HÁ")</f>
        <v>NÃO HÁ</v>
      </c>
      <c r="BS93" s="37" t="str">
        <f>IFERROR(VLOOKUP(Tabela24[[#This Row],[Código  CATMAT]],'[1]CMM E VALOR'!C:L,6,0),"NÃO HÁ")</f>
        <v>NÃO HÁ</v>
      </c>
      <c r="BT93" s="37" t="str">
        <f>IFERROR(VLOOKUP(Tabela24[[#This Row],[Código  CATMAT]],'[1]CMM E VALOR'!C:L,7,0),"NÃO HÁ")</f>
        <v>NÃO HÁ</v>
      </c>
      <c r="BU93" s="38" t="str">
        <f>IFERROR(VLOOKUP(Tabela24[[#This Row],[Código  CATMAT]],'[1]CMM E VALOR'!C:L,9,0),"NÃO HÁ")</f>
        <v>NÃO HÁ</v>
      </c>
      <c r="BV93" s="32" t="str">
        <f>IFERROR(VLOOKUP(Tabela24[[#This Row],[Código  CATMAT]],'[1]CMM E VALOR'!C:L,10,0),"NÃO HÁ")</f>
        <v>NÃO HÁ</v>
      </c>
    </row>
    <row r="94" spans="1:74" x14ac:dyDescent="0.25">
      <c r="A94" s="25">
        <v>267613</v>
      </c>
      <c r="B94" s="25">
        <v>61000</v>
      </c>
      <c r="C94" s="5" t="s">
        <v>387</v>
      </c>
      <c r="D94" s="5" t="s">
        <v>96</v>
      </c>
      <c r="E94" s="5"/>
      <c r="F94" s="5"/>
      <c r="G94" s="27" t="s">
        <v>388</v>
      </c>
      <c r="H94" s="27" t="s">
        <v>278</v>
      </c>
      <c r="I94" s="27" t="s">
        <v>96</v>
      </c>
      <c r="J94" s="28">
        <v>8280</v>
      </c>
      <c r="K94" s="28">
        <v>8620</v>
      </c>
      <c r="L94" s="28">
        <v>6186</v>
      </c>
      <c r="M94" s="28">
        <v>5738</v>
      </c>
      <c r="N94" s="28">
        <v>5970</v>
      </c>
      <c r="O94" s="28">
        <v>5489</v>
      </c>
      <c r="P94" s="28">
        <v>4832</v>
      </c>
      <c r="Q94" s="28">
        <v>2327</v>
      </c>
      <c r="R94" s="28">
        <f t="shared" si="33"/>
        <v>5930.25</v>
      </c>
      <c r="S94" s="28">
        <f t="shared" si="34"/>
        <v>1972.8258738599889</v>
      </c>
      <c r="T94" s="28">
        <f t="shared" si="43"/>
        <v>33.267161989123373</v>
      </c>
      <c r="U94" s="28">
        <f t="shared" si="38"/>
        <v>5854</v>
      </c>
      <c r="V94" s="28">
        <v>6000</v>
      </c>
      <c r="W94" s="25">
        <v>6505</v>
      </c>
      <c r="X94" s="67">
        <v>0.04</v>
      </c>
      <c r="Y94" s="30">
        <f t="shared" si="26"/>
        <v>5.2000000000000005E-2</v>
      </c>
      <c r="Z94" s="30">
        <f t="shared" si="35"/>
        <v>676.00000000000011</v>
      </c>
      <c r="AA94" s="30">
        <f t="shared" si="27"/>
        <v>240</v>
      </c>
      <c r="AB94" s="31">
        <f t="shared" si="28"/>
        <v>24000</v>
      </c>
      <c r="AC94" s="32">
        <f t="shared" si="29"/>
        <v>6.3666908993533448E-3</v>
      </c>
      <c r="AD94" s="25">
        <v>6</v>
      </c>
      <c r="AE94" s="28">
        <f>V94/12</f>
        <v>500</v>
      </c>
      <c r="AF94" s="28">
        <f>AD94*AE94</f>
        <v>3000</v>
      </c>
      <c r="AG94" s="28">
        <f>((AE94*12)+(AE94*AD94)+AF94)</f>
        <v>12000</v>
      </c>
      <c r="AH94" s="30">
        <f t="shared" si="30"/>
        <v>480</v>
      </c>
      <c r="AI94" s="28">
        <v>17000</v>
      </c>
      <c r="AJ94" s="28">
        <v>17000</v>
      </c>
      <c r="AK94" s="28">
        <v>17000</v>
      </c>
      <c r="AL94" s="28">
        <v>17000</v>
      </c>
      <c r="AM94" s="28">
        <v>13000</v>
      </c>
      <c r="AN94" s="28">
        <v>13000</v>
      </c>
      <c r="AO94" s="28">
        <v>4</v>
      </c>
      <c r="AP94" s="28">
        <v>28</v>
      </c>
      <c r="AQ94" s="28">
        <v>2</v>
      </c>
      <c r="AR94" s="28">
        <v>4</v>
      </c>
      <c r="AT94" s="28">
        <f t="shared" si="39"/>
        <v>3550</v>
      </c>
      <c r="AU94" s="28">
        <f t="shared" si="40"/>
        <v>6000</v>
      </c>
      <c r="AV94" s="28">
        <f t="shared" si="41"/>
        <v>5000</v>
      </c>
      <c r="AX94" s="33" t="s">
        <v>91</v>
      </c>
      <c r="AY94" s="34" t="s">
        <v>121</v>
      </c>
      <c r="AZ94" s="35">
        <v>45924</v>
      </c>
      <c r="BA94" s="35">
        <f t="shared" si="44"/>
        <v>46289</v>
      </c>
      <c r="BB94" s="33" t="s">
        <v>92</v>
      </c>
      <c r="BC94" s="33" t="s">
        <v>106</v>
      </c>
      <c r="BD94" s="34"/>
      <c r="BE94" s="25" t="s">
        <v>83</v>
      </c>
      <c r="BF94" s="25" t="s">
        <v>83</v>
      </c>
      <c r="BG94" s="32" t="s">
        <v>83</v>
      </c>
      <c r="BH94" s="32" t="s">
        <v>83</v>
      </c>
      <c r="BI94" s="32">
        <f t="shared" si="42"/>
        <v>3.4588679194982652</v>
      </c>
      <c r="BJ94" s="25" t="s">
        <v>94</v>
      </c>
      <c r="BK94" s="25">
        <v>807</v>
      </c>
      <c r="BP94" s="25">
        <f>IFERROR(VLOOKUP(Tabela24[[#This Row],[Código  CATMAT]],'[1]GRADE HFL'!A:K,1,0),"NÃO")</f>
        <v>267613</v>
      </c>
      <c r="BQ94" s="36"/>
      <c r="BR94" s="36">
        <f>IFERROR(VLOOKUP(Tabela24[[#This Row],[Código  CATMAT]],'[1]CMM E VALOR'!C:L,5,0),"NÃO HÁ")</f>
        <v>800</v>
      </c>
      <c r="BS94" s="37">
        <f>IFERROR(VLOOKUP(Tabela24[[#This Row],[Código  CATMAT]],'[1]CMM E VALOR'!C:L,6,0),"NÃO HÁ")</f>
        <v>614.28571428571433</v>
      </c>
      <c r="BT94" s="37">
        <f>IFERROR(VLOOKUP(Tabela24[[#This Row],[Código  CATMAT]],'[1]CMM E VALOR'!C:L,7,0),"NÃO HÁ")</f>
        <v>333.33333333333331</v>
      </c>
      <c r="BU94" s="38">
        <f>IFERROR(VLOOKUP(Tabela24[[#This Row],[Código  CATMAT]],'[1]CMM E VALOR'!C:L,9,0),"NÃO HÁ")</f>
        <v>0.03</v>
      </c>
      <c r="BV94" s="32">
        <f>IFERROR(VLOOKUP(Tabela24[[#This Row],[Código  CATMAT]],'[1]CMM E VALOR'!C:L,10,0),"NÃO HÁ")</f>
        <v>0.03</v>
      </c>
    </row>
    <row r="95" spans="1:74" hidden="1" x14ac:dyDescent="0.25">
      <c r="A95" s="25">
        <v>367579</v>
      </c>
      <c r="B95" s="25">
        <v>65900</v>
      </c>
      <c r="C95" s="5" t="s">
        <v>389</v>
      </c>
      <c r="D95" s="5" t="s">
        <v>86</v>
      </c>
      <c r="E95" s="5"/>
      <c r="F95" s="5"/>
      <c r="G95" s="5" t="s">
        <v>390</v>
      </c>
      <c r="H95" s="27" t="s">
        <v>391</v>
      </c>
      <c r="I95" s="27" t="s">
        <v>275</v>
      </c>
      <c r="J95" s="28">
        <v>138</v>
      </c>
      <c r="K95" s="28">
        <v>89</v>
      </c>
      <c r="L95" s="28">
        <v>131</v>
      </c>
      <c r="M95" s="28">
        <v>96</v>
      </c>
      <c r="N95" s="28">
        <v>83</v>
      </c>
      <c r="R95" s="28">
        <f t="shared" si="33"/>
        <v>107.4</v>
      </c>
      <c r="S95" s="28">
        <f t="shared" si="34"/>
        <v>25.284382531515362</v>
      </c>
      <c r="T95" s="28">
        <f t="shared" si="43"/>
        <v>23.542255615936089</v>
      </c>
      <c r="U95" s="28">
        <f t="shared" si="38"/>
        <v>96</v>
      </c>
      <c r="V95" s="28">
        <v>120</v>
      </c>
      <c r="W95" s="25" t="s">
        <v>90</v>
      </c>
      <c r="X95" s="30">
        <v>5.58</v>
      </c>
      <c r="Y95" s="30">
        <f t="shared" si="26"/>
        <v>7.2540000000000004</v>
      </c>
      <c r="Z95" s="30">
        <f t="shared" si="35"/>
        <v>0</v>
      </c>
      <c r="AA95" s="30">
        <f t="shared" si="27"/>
        <v>669.6</v>
      </c>
      <c r="AB95" s="31">
        <f t="shared" si="28"/>
        <v>66960</v>
      </c>
      <c r="AC95" s="32">
        <f t="shared" si="29"/>
        <v>1.776306760919583E-2</v>
      </c>
      <c r="AD95" s="25">
        <v>6</v>
      </c>
      <c r="AE95" s="28">
        <f t="shared" si="36"/>
        <v>10</v>
      </c>
      <c r="AF95" s="28">
        <f>AD95*AE95</f>
        <v>60</v>
      </c>
      <c r="AG95" s="28">
        <f t="shared" si="37"/>
        <v>240</v>
      </c>
      <c r="AH95" s="30">
        <f t="shared" si="30"/>
        <v>1339.2</v>
      </c>
      <c r="AI95" s="28">
        <v>250</v>
      </c>
      <c r="AJ95" s="28">
        <v>250</v>
      </c>
      <c r="AK95" s="28">
        <v>250</v>
      </c>
      <c r="AL95" s="28">
        <v>200</v>
      </c>
      <c r="AN95" s="28">
        <v>0</v>
      </c>
      <c r="AO95" s="28">
        <v>4</v>
      </c>
      <c r="AP95" s="28">
        <v>28</v>
      </c>
      <c r="AQ95" s="28">
        <v>2</v>
      </c>
      <c r="AR95" s="28">
        <v>4</v>
      </c>
      <c r="AT95" s="28">
        <f t="shared" si="39"/>
        <v>71</v>
      </c>
      <c r="AU95" s="28">
        <f t="shared" si="40"/>
        <v>120</v>
      </c>
      <c r="AV95" s="28">
        <f t="shared" si="41"/>
        <v>100</v>
      </c>
      <c r="AX95" s="33" t="s">
        <v>91</v>
      </c>
      <c r="AY95" s="34"/>
      <c r="BA95" s="35">
        <f t="shared" si="44"/>
        <v>365</v>
      </c>
      <c r="BB95" s="33" t="s">
        <v>92</v>
      </c>
      <c r="BC95" s="33" t="s">
        <v>93</v>
      </c>
      <c r="BD95" s="34"/>
      <c r="BE95" s="25" t="s">
        <v>83</v>
      </c>
      <c r="BF95" s="25" t="s">
        <v>83</v>
      </c>
      <c r="BG95" s="32" t="s">
        <v>83</v>
      </c>
      <c r="BH95" s="32" t="s">
        <v>83</v>
      </c>
      <c r="BI95" s="32">
        <f t="shared" si="42"/>
        <v>3.4766309871074612</v>
      </c>
      <c r="BJ95" s="25" t="s">
        <v>94</v>
      </c>
      <c r="BK95" s="25">
        <v>36</v>
      </c>
      <c r="BP95" s="25" t="str">
        <f>IFERROR(VLOOKUP(Tabela24[[#This Row],[Código  CATMAT]],'[1]GRADE HFL'!A:K,1,0),"NÃO")</f>
        <v>NÃO</v>
      </c>
      <c r="BQ95" s="36"/>
      <c r="BR95" s="36" t="str">
        <f>IFERROR(VLOOKUP(Tabela24[[#This Row],[Código  CATMAT]],'[1]CMM E VALOR'!C:L,5,0),"NÃO HÁ")</f>
        <v>NÃO HÁ</v>
      </c>
      <c r="BS95" s="37" t="str">
        <f>IFERROR(VLOOKUP(Tabela24[[#This Row],[Código  CATMAT]],'[1]CMM E VALOR'!C:L,6,0),"NÃO HÁ")</f>
        <v>NÃO HÁ</v>
      </c>
      <c r="BT95" s="37" t="str">
        <f>IFERROR(VLOOKUP(Tabela24[[#This Row],[Código  CATMAT]],'[1]CMM E VALOR'!C:L,7,0),"NÃO HÁ")</f>
        <v>NÃO HÁ</v>
      </c>
      <c r="BU95" s="38" t="str">
        <f>IFERROR(VLOOKUP(Tabela24[[#This Row],[Código  CATMAT]],'[1]CMM E VALOR'!C:L,9,0),"NÃO HÁ")</f>
        <v>NÃO HÁ</v>
      </c>
      <c r="BV95" s="32" t="str">
        <f>IFERROR(VLOOKUP(Tabela24[[#This Row],[Código  CATMAT]],'[1]CMM E VALOR'!C:L,10,0),"NÃO HÁ")</f>
        <v>NÃO HÁ</v>
      </c>
    </row>
    <row r="96" spans="1:74" ht="25.5" x14ac:dyDescent="0.25">
      <c r="A96" s="25">
        <v>272454</v>
      </c>
      <c r="B96" s="25">
        <v>2625900</v>
      </c>
      <c r="C96" s="5" t="s">
        <v>392</v>
      </c>
      <c r="D96" s="5" t="s">
        <v>86</v>
      </c>
      <c r="E96" s="5"/>
      <c r="F96" s="5"/>
      <c r="G96" s="27" t="s">
        <v>393</v>
      </c>
      <c r="H96" s="27" t="s">
        <v>384</v>
      </c>
      <c r="I96" s="27" t="s">
        <v>144</v>
      </c>
      <c r="J96" s="28">
        <v>1969</v>
      </c>
      <c r="K96" s="28">
        <v>1974</v>
      </c>
      <c r="L96" s="28">
        <v>1995</v>
      </c>
      <c r="N96" s="28">
        <v>1331</v>
      </c>
      <c r="O96" s="28">
        <v>1202</v>
      </c>
      <c r="P96" s="28">
        <v>1131</v>
      </c>
      <c r="Q96" s="28">
        <v>1516</v>
      </c>
      <c r="R96" s="28">
        <f t="shared" si="33"/>
        <v>1588.2857142857142</v>
      </c>
      <c r="S96" s="28">
        <f t="shared" si="34"/>
        <v>384.89899726452677</v>
      </c>
      <c r="T96" s="28">
        <f t="shared" si="43"/>
        <v>24.233611988232482</v>
      </c>
      <c r="U96" s="28">
        <f t="shared" si="38"/>
        <v>1516</v>
      </c>
      <c r="V96" s="28">
        <v>2000</v>
      </c>
      <c r="W96" s="25">
        <v>6505</v>
      </c>
      <c r="X96" s="30">
        <v>7.1</v>
      </c>
      <c r="Y96" s="30">
        <f t="shared" si="26"/>
        <v>9.23</v>
      </c>
      <c r="Z96" s="30">
        <f t="shared" si="35"/>
        <v>27690</v>
      </c>
      <c r="AA96" s="30">
        <f t="shared" si="27"/>
        <v>14200</v>
      </c>
      <c r="AB96" s="31">
        <f t="shared" si="28"/>
        <v>1420000</v>
      </c>
      <c r="AC96" s="32">
        <f t="shared" si="29"/>
        <v>0.37669587821173955</v>
      </c>
      <c r="AD96" s="25">
        <v>6</v>
      </c>
      <c r="AE96" s="28">
        <f t="shared" si="36"/>
        <v>166.66666666666666</v>
      </c>
      <c r="AF96" s="28">
        <f>AE96*((1/2)*AD96)</f>
        <v>500</v>
      </c>
      <c r="AG96" s="28">
        <f t="shared" si="37"/>
        <v>3500</v>
      </c>
      <c r="AH96" s="30">
        <f t="shared" si="30"/>
        <v>24850</v>
      </c>
      <c r="AI96" s="28">
        <v>3600</v>
      </c>
      <c r="AJ96" s="28">
        <v>3000</v>
      </c>
      <c r="AK96" s="28">
        <v>3000</v>
      </c>
      <c r="AL96" s="28">
        <v>3000</v>
      </c>
      <c r="AM96" s="28">
        <v>3000</v>
      </c>
      <c r="AN96" s="28">
        <v>3000</v>
      </c>
      <c r="AO96" s="28">
        <v>4</v>
      </c>
      <c r="AP96" s="28">
        <v>28</v>
      </c>
      <c r="AQ96" s="28">
        <v>2</v>
      </c>
      <c r="AR96" s="28">
        <v>4</v>
      </c>
      <c r="AT96" s="28">
        <f t="shared" si="39"/>
        <v>683.33333333333337</v>
      </c>
      <c r="AU96" s="28">
        <f t="shared" si="40"/>
        <v>1500</v>
      </c>
      <c r="AV96" s="28">
        <f t="shared" si="41"/>
        <v>1166.6666666666665</v>
      </c>
      <c r="AX96" s="33" t="s">
        <v>91</v>
      </c>
      <c r="AY96" s="34" t="s">
        <v>247</v>
      </c>
      <c r="AZ96" s="35">
        <v>46008</v>
      </c>
      <c r="BA96" s="35">
        <f t="shared" si="44"/>
        <v>46373</v>
      </c>
      <c r="BB96" s="33" t="s">
        <v>92</v>
      </c>
      <c r="BC96" s="33" t="s">
        <v>248</v>
      </c>
      <c r="BD96" s="34"/>
      <c r="BE96" s="25" t="s">
        <v>192</v>
      </c>
      <c r="BF96" s="25" t="s">
        <v>112</v>
      </c>
      <c r="BG96" s="32" t="s">
        <v>192</v>
      </c>
      <c r="BH96" s="32" t="s">
        <v>112</v>
      </c>
      <c r="BI96" s="32">
        <f t="shared" si="42"/>
        <v>3.8533268653192008</v>
      </c>
      <c r="BJ96" s="25" t="s">
        <v>94</v>
      </c>
      <c r="BK96" s="25">
        <v>421</v>
      </c>
      <c r="BP96" s="25">
        <f>IFERROR(VLOOKUP(Tabela24[[#This Row],[Código  CATMAT]],'[1]GRADE HFL'!A:K,1,0),"NÃO")</f>
        <v>272454</v>
      </c>
      <c r="BQ96" s="36"/>
      <c r="BR96" s="36">
        <f>IFERROR(VLOOKUP(Tabela24[[#This Row],[Código  CATMAT]],'[1]CMM E VALOR'!C:L,5,0),"NÃO HÁ")</f>
        <v>84</v>
      </c>
      <c r="BS96" s="37">
        <f>IFERROR(VLOOKUP(Tabela24[[#This Row],[Código  CATMAT]],'[1]CMM E VALOR'!C:L,6,0),"NÃO HÁ")</f>
        <v>77.099999999999994</v>
      </c>
      <c r="BT96" s="37">
        <f>IFERROR(VLOOKUP(Tabela24[[#This Row],[Código  CATMAT]],'[1]CMM E VALOR'!C:L,7,0),"NÃO HÁ")</f>
        <v>33.333333333333336</v>
      </c>
      <c r="BU96" s="38">
        <f>IFERROR(VLOOKUP(Tabela24[[#This Row],[Código  CATMAT]],'[1]CMM E VALOR'!C:L,9,0),"NÃO HÁ")</f>
        <v>9.23</v>
      </c>
      <c r="BV96" s="32">
        <f>IFERROR(VLOOKUP(Tabela24[[#This Row],[Código  CATMAT]],'[1]CMM E VALOR'!C:L,10,0),"NÃO HÁ")</f>
        <v>9.23</v>
      </c>
    </row>
    <row r="97" spans="1:74" x14ac:dyDescent="0.25">
      <c r="A97" s="25">
        <v>267618</v>
      </c>
      <c r="B97" s="25">
        <v>2621000</v>
      </c>
      <c r="C97" s="5" t="s">
        <v>394</v>
      </c>
      <c r="D97" s="5" t="s">
        <v>96</v>
      </c>
      <c r="E97" s="5"/>
      <c r="F97" s="25">
        <v>500</v>
      </c>
      <c r="G97" s="27" t="s">
        <v>393</v>
      </c>
      <c r="H97" s="27" t="s">
        <v>104</v>
      </c>
      <c r="I97" s="27" t="s">
        <v>96</v>
      </c>
      <c r="J97" s="28">
        <v>45300</v>
      </c>
      <c r="K97" s="28">
        <v>42473</v>
      </c>
      <c r="L97" s="28">
        <v>36127</v>
      </c>
      <c r="M97" s="28">
        <v>21397</v>
      </c>
      <c r="N97" s="28">
        <v>24990</v>
      </c>
      <c r="O97" s="28">
        <v>26300</v>
      </c>
      <c r="P97" s="28">
        <v>25317</v>
      </c>
      <c r="Q97" s="28">
        <v>27548</v>
      </c>
      <c r="R97" s="28">
        <f t="shared" si="33"/>
        <v>31181.5</v>
      </c>
      <c r="S97" s="28">
        <f t="shared" si="34"/>
        <v>8918.5426580163385</v>
      </c>
      <c r="T97" s="28">
        <f t="shared" si="43"/>
        <v>28.602032160147328</v>
      </c>
      <c r="U97" s="28">
        <f t="shared" si="38"/>
        <v>26924</v>
      </c>
      <c r="V97" s="28">
        <v>28000</v>
      </c>
      <c r="W97" s="25">
        <v>6505</v>
      </c>
      <c r="X97" s="30">
        <v>0.14000000000000001</v>
      </c>
      <c r="Y97" s="30">
        <f t="shared" si="26"/>
        <v>0.18200000000000002</v>
      </c>
      <c r="Z97" s="30">
        <f t="shared" si="35"/>
        <v>9100.0000000000018</v>
      </c>
      <c r="AA97" s="30">
        <f t="shared" si="27"/>
        <v>3920.0000000000005</v>
      </c>
      <c r="AB97" s="31">
        <f t="shared" si="28"/>
        <v>392000.00000000006</v>
      </c>
      <c r="AC97" s="32">
        <f t="shared" si="29"/>
        <v>0.10398928468943798</v>
      </c>
      <c r="AD97" s="25">
        <v>6</v>
      </c>
      <c r="AE97" s="28">
        <f>V97/12</f>
        <v>2333.3333333333335</v>
      </c>
      <c r="AF97" s="28">
        <f>AE97*((1/2)*AD97)</f>
        <v>7000</v>
      </c>
      <c r="AG97" s="28">
        <f>((AE97*12)+(AE97*AD97)+AF97)</f>
        <v>49000</v>
      </c>
      <c r="AH97" s="30">
        <f t="shared" si="30"/>
        <v>6860.0000000000009</v>
      </c>
      <c r="AI97" s="28">
        <v>80000</v>
      </c>
      <c r="AJ97" s="28">
        <v>80000</v>
      </c>
      <c r="AK97" s="28">
        <v>80000</v>
      </c>
      <c r="AL97" s="28">
        <v>80000</v>
      </c>
      <c r="AM97" s="28">
        <v>80000</v>
      </c>
      <c r="AN97" s="28">
        <v>50000</v>
      </c>
      <c r="AO97" s="28">
        <v>4</v>
      </c>
      <c r="AP97" s="28">
        <v>28</v>
      </c>
      <c r="AQ97" s="28">
        <v>2</v>
      </c>
      <c r="AR97" s="28">
        <v>4</v>
      </c>
      <c r="AT97" s="28">
        <f t="shared" si="39"/>
        <v>9566.6666666666679</v>
      </c>
      <c r="AU97" s="28">
        <f t="shared" si="40"/>
        <v>21000</v>
      </c>
      <c r="AV97" s="28">
        <f t="shared" si="41"/>
        <v>16333.333333333334</v>
      </c>
      <c r="AX97" s="33" t="s">
        <v>91</v>
      </c>
      <c r="AY97" s="34" t="s">
        <v>395</v>
      </c>
      <c r="AZ97" s="35">
        <v>46111</v>
      </c>
      <c r="BA97" s="35">
        <f t="shared" si="44"/>
        <v>46476</v>
      </c>
      <c r="BB97" s="33" t="s">
        <v>92</v>
      </c>
      <c r="BC97" s="33" t="s">
        <v>396</v>
      </c>
      <c r="BD97" s="34"/>
      <c r="BE97" s="25" t="s">
        <v>112</v>
      </c>
      <c r="BF97" s="25" t="s">
        <v>83</v>
      </c>
      <c r="BG97" s="32" t="s">
        <v>83</v>
      </c>
      <c r="BH97" s="32" t="s">
        <v>112</v>
      </c>
      <c r="BI97" s="32">
        <f t="shared" si="42"/>
        <v>3.9573161500086389</v>
      </c>
      <c r="BJ97" s="25" t="s">
        <v>94</v>
      </c>
      <c r="BK97" s="25">
        <v>8612</v>
      </c>
      <c r="BP97" s="25">
        <f>IFERROR(VLOOKUP(Tabela24[[#This Row],[Código  CATMAT]],'[1]GRADE HFL'!A:K,1,0),"NÃO")</f>
        <v>267618</v>
      </c>
      <c r="BQ97" s="36"/>
      <c r="BR97" s="36">
        <f>IFERROR(VLOOKUP(Tabela24[[#This Row],[Código  CATMAT]],'[1]CMM E VALOR'!C:L,5,0),"NÃO HÁ")</f>
        <v>10200</v>
      </c>
      <c r="BS97" s="37">
        <f>IFERROR(VLOOKUP(Tabela24[[#This Row],[Código  CATMAT]],'[1]CMM E VALOR'!C:L,6,0),"NÃO HÁ")</f>
        <v>4937.5</v>
      </c>
      <c r="BT97" s="37">
        <f>IFERROR(VLOOKUP(Tabela24[[#This Row],[Código  CATMAT]],'[1]CMM E VALOR'!C:L,7,0),"NÃO HÁ")</f>
        <v>666.66666666666663</v>
      </c>
      <c r="BU97" s="38">
        <f>IFERROR(VLOOKUP(Tabela24[[#This Row],[Código  CATMAT]],'[1]CMM E VALOR'!C:L,9,0),"NÃO HÁ")</f>
        <v>0.161</v>
      </c>
      <c r="BV97" s="32">
        <f>IFERROR(VLOOKUP(Tabela24[[#This Row],[Código  CATMAT]],'[1]CMM E VALOR'!C:L,10,0),"NÃO HÁ")</f>
        <v>0.161</v>
      </c>
    </row>
    <row r="98" spans="1:74" ht="51" hidden="1" x14ac:dyDescent="0.25">
      <c r="A98" s="25">
        <v>270895</v>
      </c>
      <c r="B98" s="25">
        <v>2631000</v>
      </c>
      <c r="C98" s="5" t="s">
        <v>397</v>
      </c>
      <c r="D98" s="5" t="s">
        <v>96</v>
      </c>
      <c r="E98" s="5"/>
      <c r="F98" s="5"/>
      <c r="G98" s="27" t="s">
        <v>398</v>
      </c>
      <c r="H98" s="27" t="s">
        <v>399</v>
      </c>
      <c r="I98" s="27" t="s">
        <v>208</v>
      </c>
      <c r="J98" s="28">
        <v>25642</v>
      </c>
      <c r="K98" s="28">
        <v>34098</v>
      </c>
      <c r="L98" s="28">
        <v>32761</v>
      </c>
      <c r="M98" s="28">
        <v>32995</v>
      </c>
      <c r="N98" s="28">
        <v>39250</v>
      </c>
      <c r="O98" s="28">
        <v>29672</v>
      </c>
      <c r="P98" s="28">
        <v>35962</v>
      </c>
      <c r="Q98" s="28">
        <v>22218</v>
      </c>
      <c r="R98" s="28">
        <f t="shared" si="33"/>
        <v>31574.75</v>
      </c>
      <c r="S98" s="28">
        <f t="shared" si="34"/>
        <v>5533.2148431088417</v>
      </c>
      <c r="T98" s="28">
        <f t="shared" si="43"/>
        <v>17.524176258272327</v>
      </c>
      <c r="U98" s="28">
        <f t="shared" si="38"/>
        <v>32878</v>
      </c>
      <c r="V98" s="28">
        <v>33000</v>
      </c>
      <c r="W98" s="25">
        <v>6505</v>
      </c>
      <c r="X98" s="30">
        <v>0.09</v>
      </c>
      <c r="Y98" s="30">
        <f t="shared" si="26"/>
        <v>0.11699999999999999</v>
      </c>
      <c r="Z98" s="30">
        <f t="shared" si="35"/>
        <v>7020</v>
      </c>
      <c r="AA98" s="30">
        <f t="shared" si="27"/>
        <v>2970</v>
      </c>
      <c r="AB98" s="31">
        <f t="shared" si="28"/>
        <v>297000</v>
      </c>
      <c r="AC98" s="32">
        <f t="shared" si="29"/>
        <v>7.8787799879497633E-2</v>
      </c>
      <c r="AD98" s="25">
        <v>6</v>
      </c>
      <c r="AE98" s="28">
        <f t="shared" si="36"/>
        <v>2750</v>
      </c>
      <c r="AF98" s="28">
        <f>AD98*AE98</f>
        <v>16500</v>
      </c>
      <c r="AG98" s="28">
        <f t="shared" si="37"/>
        <v>66000</v>
      </c>
      <c r="AH98" s="30">
        <f t="shared" si="30"/>
        <v>5940</v>
      </c>
      <c r="AI98" s="28">
        <v>60000</v>
      </c>
      <c r="AJ98" s="28">
        <v>60000</v>
      </c>
      <c r="AK98" s="28">
        <v>60000</v>
      </c>
      <c r="AL98" s="28">
        <v>60000</v>
      </c>
      <c r="AM98" s="28">
        <v>60000</v>
      </c>
      <c r="AN98" s="28">
        <v>60000</v>
      </c>
      <c r="AO98" s="28">
        <v>4</v>
      </c>
      <c r="AP98" s="28">
        <v>28</v>
      </c>
      <c r="AQ98" s="28">
        <v>2</v>
      </c>
      <c r="AR98" s="28">
        <v>4</v>
      </c>
      <c r="AT98" s="28">
        <f t="shared" si="39"/>
        <v>19525</v>
      </c>
      <c r="AU98" s="28">
        <f t="shared" si="40"/>
        <v>33000</v>
      </c>
      <c r="AV98" s="28">
        <f t="shared" si="41"/>
        <v>27500</v>
      </c>
      <c r="AW98" s="28">
        <v>15000</v>
      </c>
      <c r="AX98" s="33" t="s">
        <v>80</v>
      </c>
      <c r="AY98" s="34" t="s">
        <v>400</v>
      </c>
      <c r="AZ98" s="35">
        <v>45602</v>
      </c>
      <c r="BA98" s="35">
        <f t="shared" si="44"/>
        <v>45967</v>
      </c>
      <c r="BB98" s="33" t="s">
        <v>81</v>
      </c>
      <c r="BC98" s="33" t="s">
        <v>130</v>
      </c>
      <c r="BD98" s="34"/>
      <c r="BE98" s="25" t="s">
        <v>112</v>
      </c>
      <c r="BF98" s="25" t="s">
        <v>83</v>
      </c>
      <c r="BG98" s="32" t="s">
        <v>83</v>
      </c>
      <c r="BH98" s="32" t="s">
        <v>83</v>
      </c>
      <c r="BI98" s="32">
        <f t="shared" si="42"/>
        <v>4.0361039498881368</v>
      </c>
      <c r="BJ98" s="25" t="s">
        <v>94</v>
      </c>
      <c r="BK98" s="25">
        <v>7655</v>
      </c>
      <c r="BP98" s="25" t="str">
        <f>IFERROR(VLOOKUP(Tabela24[[#This Row],[Código  CATMAT]],'[1]GRADE HFL'!A:K,1,0),"NÃO")</f>
        <v>NÃO</v>
      </c>
      <c r="BQ98" s="36" t="s">
        <v>401</v>
      </c>
      <c r="BR98" s="36" t="str">
        <f>IFERROR(VLOOKUP(Tabela24[[#This Row],[Código  CATMAT]],'[1]CMM E VALOR'!C:L,5,0),"NÃO HÁ")</f>
        <v>NÃO HÁ</v>
      </c>
      <c r="BS98" s="37" t="str">
        <f>IFERROR(VLOOKUP(Tabela24[[#This Row],[Código  CATMAT]],'[1]CMM E VALOR'!C:L,6,0),"NÃO HÁ")</f>
        <v>NÃO HÁ</v>
      </c>
      <c r="BT98" s="37" t="str">
        <f>IFERROR(VLOOKUP(Tabela24[[#This Row],[Código  CATMAT]],'[1]CMM E VALOR'!C:L,7,0),"NÃO HÁ")</f>
        <v>NÃO HÁ</v>
      </c>
      <c r="BU98" s="38" t="str">
        <f>IFERROR(VLOOKUP(Tabela24[[#This Row],[Código  CATMAT]],'[1]CMM E VALOR'!C:L,9,0),"NÃO HÁ")</f>
        <v>NÃO HÁ</v>
      </c>
      <c r="BV98" s="32" t="str">
        <f>IFERROR(VLOOKUP(Tabela24[[#This Row],[Código  CATMAT]],'[1]CMM E VALOR'!C:L,10,0),"NÃO HÁ")</f>
        <v>NÃO HÁ</v>
      </c>
    </row>
    <row r="99" spans="1:74" hidden="1" x14ac:dyDescent="0.25">
      <c r="A99" s="25">
        <v>386275</v>
      </c>
      <c r="B99" s="25">
        <v>2645900</v>
      </c>
      <c r="C99" s="5" t="s">
        <v>402</v>
      </c>
      <c r="D99" s="5" t="s">
        <v>86</v>
      </c>
      <c r="E99" s="5"/>
      <c r="F99" s="5"/>
      <c r="G99" s="5" t="s">
        <v>403</v>
      </c>
      <c r="H99" s="27" t="s">
        <v>404</v>
      </c>
      <c r="I99" s="27" t="s">
        <v>275</v>
      </c>
      <c r="J99" s="28">
        <v>19</v>
      </c>
      <c r="K99" s="28">
        <v>9</v>
      </c>
      <c r="L99" s="28">
        <v>9</v>
      </c>
      <c r="M99" s="28">
        <v>9</v>
      </c>
      <c r="N99" s="28">
        <v>4</v>
      </c>
      <c r="R99" s="28">
        <f t="shared" si="33"/>
        <v>10</v>
      </c>
      <c r="S99" s="28">
        <f t="shared" si="34"/>
        <v>5.4772255750516612</v>
      </c>
      <c r="T99" s="28">
        <f t="shared" si="43"/>
        <v>54.772255750516607</v>
      </c>
      <c r="U99" s="28">
        <f t="shared" si="38"/>
        <v>9</v>
      </c>
      <c r="V99" s="29">
        <v>20</v>
      </c>
      <c r="W99" s="25" t="s">
        <v>90</v>
      </c>
      <c r="X99" s="30">
        <v>5.9</v>
      </c>
      <c r="Y99" s="30">
        <f t="shared" si="26"/>
        <v>7.6700000000000008</v>
      </c>
      <c r="Z99" s="30">
        <f t="shared" si="35"/>
        <v>0</v>
      </c>
      <c r="AA99" s="30">
        <f t="shared" si="27"/>
        <v>118</v>
      </c>
      <c r="AB99" s="31">
        <f t="shared" si="28"/>
        <v>11800</v>
      </c>
      <c r="AC99" s="32">
        <f t="shared" si="29"/>
        <v>3.1302896921820609E-3</v>
      </c>
      <c r="AD99" s="25">
        <v>6</v>
      </c>
      <c r="AE99" s="28">
        <f t="shared" si="36"/>
        <v>1.6666666666666667</v>
      </c>
      <c r="AF99" s="28">
        <f>AD99*AE99</f>
        <v>10</v>
      </c>
      <c r="AG99" s="28">
        <f>((AE99*12)+(AE99*AD99)+AF99)</f>
        <v>40</v>
      </c>
      <c r="AH99" s="30">
        <f t="shared" si="30"/>
        <v>236</v>
      </c>
      <c r="AI99" s="28">
        <v>30</v>
      </c>
      <c r="AJ99" s="28">
        <v>30</v>
      </c>
      <c r="AK99" s="28">
        <v>30</v>
      </c>
      <c r="AL99" s="28">
        <v>50</v>
      </c>
      <c r="AN99" s="28">
        <v>0</v>
      </c>
      <c r="AO99" s="28">
        <v>4</v>
      </c>
      <c r="AP99" s="28">
        <v>28</v>
      </c>
      <c r="AQ99" s="28">
        <v>2</v>
      </c>
      <c r="AR99" s="28">
        <v>4</v>
      </c>
      <c r="AT99" s="28">
        <f t="shared" si="39"/>
        <v>11.833333333333334</v>
      </c>
      <c r="AU99" s="28">
        <f t="shared" si="40"/>
        <v>20</v>
      </c>
      <c r="AV99" s="28">
        <f t="shared" si="41"/>
        <v>16.666666666666668</v>
      </c>
      <c r="AX99" s="33" t="s">
        <v>91</v>
      </c>
      <c r="AY99" s="34"/>
      <c r="BA99" s="35">
        <f t="shared" si="44"/>
        <v>365</v>
      </c>
      <c r="BB99" s="33" t="s">
        <v>92</v>
      </c>
      <c r="BC99" s="33" t="s">
        <v>93</v>
      </c>
      <c r="BD99" s="34"/>
      <c r="BE99" s="25" t="s">
        <v>83</v>
      </c>
      <c r="BF99" s="25" t="s">
        <v>83</v>
      </c>
      <c r="BG99" s="32" t="s">
        <v>83</v>
      </c>
      <c r="BH99" s="32" t="s">
        <v>83</v>
      </c>
      <c r="BI99" s="32">
        <f t="shared" si="42"/>
        <v>4.0392342395803187</v>
      </c>
      <c r="BJ99" s="25" t="s">
        <v>94</v>
      </c>
      <c r="BP99" s="25" t="str">
        <f>IFERROR(VLOOKUP(Tabela24[[#This Row],[Código  CATMAT]],'[1]GRADE HFL'!A:K,1,0),"NÃO")</f>
        <v>NÃO</v>
      </c>
      <c r="BQ99" s="36"/>
      <c r="BR99" s="36" t="str">
        <f>IFERROR(VLOOKUP(Tabela24[[#This Row],[Código  CATMAT]],'[1]CMM E VALOR'!C:L,5,0),"NÃO HÁ")</f>
        <v>NÃO HÁ</v>
      </c>
      <c r="BS99" s="37" t="str">
        <f>IFERROR(VLOOKUP(Tabela24[[#This Row],[Código  CATMAT]],'[1]CMM E VALOR'!C:L,6,0),"NÃO HÁ")</f>
        <v>NÃO HÁ</v>
      </c>
      <c r="BT99" s="37" t="str">
        <f>IFERROR(VLOOKUP(Tabela24[[#This Row],[Código  CATMAT]],'[1]CMM E VALOR'!C:L,7,0),"NÃO HÁ")</f>
        <v>NÃO HÁ</v>
      </c>
      <c r="BU99" s="38" t="str">
        <f>IFERROR(VLOOKUP(Tabela24[[#This Row],[Código  CATMAT]],'[1]CMM E VALOR'!C:L,9,0),"NÃO HÁ")</f>
        <v>NÃO HÁ</v>
      </c>
      <c r="BV99" s="32" t="str">
        <f>IFERROR(VLOOKUP(Tabela24[[#This Row],[Código  CATMAT]],'[1]CMM E VALOR'!C:L,10,0),"NÃO HÁ")</f>
        <v>NÃO HÁ</v>
      </c>
    </row>
    <row r="100" spans="1:74" ht="38.25" x14ac:dyDescent="0.25">
      <c r="A100" s="25">
        <v>331555</v>
      </c>
      <c r="B100" s="25">
        <v>2663600</v>
      </c>
      <c r="C100" s="5" t="s">
        <v>405</v>
      </c>
      <c r="D100" s="5" t="s">
        <v>86</v>
      </c>
      <c r="E100" s="5"/>
      <c r="F100" s="25">
        <v>50</v>
      </c>
      <c r="G100" s="27" t="s">
        <v>406</v>
      </c>
      <c r="H100" s="27" t="s">
        <v>88</v>
      </c>
      <c r="I100" s="27" t="s">
        <v>283</v>
      </c>
      <c r="J100" s="28">
        <v>1812</v>
      </c>
      <c r="K100" s="28">
        <v>2690</v>
      </c>
      <c r="L100" s="28">
        <v>2391</v>
      </c>
      <c r="M100" s="28">
        <v>1623</v>
      </c>
      <c r="N100" s="28">
        <v>1881</v>
      </c>
      <c r="O100" s="28">
        <v>1764</v>
      </c>
      <c r="P100" s="28">
        <v>1880</v>
      </c>
      <c r="Q100" s="28">
        <v>906</v>
      </c>
      <c r="R100" s="28">
        <f t="shared" si="33"/>
        <v>1868.375</v>
      </c>
      <c r="S100" s="28">
        <f t="shared" si="34"/>
        <v>527.65598573854368</v>
      </c>
      <c r="T100" s="28">
        <f t="shared" si="43"/>
        <v>28.241438990488721</v>
      </c>
      <c r="U100" s="28">
        <f t="shared" si="38"/>
        <v>1846</v>
      </c>
      <c r="V100" s="28">
        <v>2500</v>
      </c>
      <c r="W100" s="25">
        <v>6505</v>
      </c>
      <c r="X100" s="48">
        <v>12.8</v>
      </c>
      <c r="Y100" s="30">
        <f t="shared" si="26"/>
        <v>16.64</v>
      </c>
      <c r="Z100" s="30">
        <f t="shared" si="35"/>
        <v>66560</v>
      </c>
      <c r="AA100" s="30">
        <f t="shared" si="27"/>
        <v>32000</v>
      </c>
      <c r="AB100" s="31">
        <f t="shared" si="28"/>
        <v>3200000</v>
      </c>
      <c r="AC100" s="32">
        <f t="shared" si="29"/>
        <v>0.84889211991377922</v>
      </c>
      <c r="AD100" s="25">
        <v>6</v>
      </c>
      <c r="AE100" s="28">
        <f t="shared" si="36"/>
        <v>208.33333333333334</v>
      </c>
      <c r="AF100" s="28">
        <f>AE100*((1/2)*AD100)</f>
        <v>625</v>
      </c>
      <c r="AG100" s="28">
        <f t="shared" si="37"/>
        <v>4375</v>
      </c>
      <c r="AH100" s="30">
        <f t="shared" si="30"/>
        <v>56000</v>
      </c>
      <c r="AI100" s="28">
        <v>4000</v>
      </c>
      <c r="AJ100" s="28">
        <v>4000</v>
      </c>
      <c r="AK100" s="28">
        <v>4000</v>
      </c>
      <c r="AL100" s="28">
        <v>4000</v>
      </c>
      <c r="AM100" s="28">
        <v>4000</v>
      </c>
      <c r="AN100" s="28">
        <v>4000</v>
      </c>
      <c r="AO100" s="28">
        <v>4</v>
      </c>
      <c r="AP100" s="28">
        <v>28</v>
      </c>
      <c r="AQ100" s="28">
        <v>2</v>
      </c>
      <c r="AR100" s="28">
        <v>4</v>
      </c>
      <c r="AT100" s="28">
        <f t="shared" si="39"/>
        <v>854.16666666666674</v>
      </c>
      <c r="AU100" s="28">
        <f t="shared" si="40"/>
        <v>1875</v>
      </c>
      <c r="AV100" s="28">
        <f t="shared" si="41"/>
        <v>1458.3333333333335</v>
      </c>
      <c r="AX100" s="33" t="s">
        <v>91</v>
      </c>
      <c r="AY100" s="34" t="s">
        <v>121</v>
      </c>
      <c r="AZ100" s="35">
        <v>45960</v>
      </c>
      <c r="BA100" s="35">
        <f t="shared" si="44"/>
        <v>46325</v>
      </c>
      <c r="BB100" s="33" t="s">
        <v>92</v>
      </c>
      <c r="BC100" s="33" t="s">
        <v>106</v>
      </c>
      <c r="BD100" s="34"/>
      <c r="BE100" s="25" t="s">
        <v>192</v>
      </c>
      <c r="BF100" s="25" t="s">
        <v>83</v>
      </c>
      <c r="BG100" s="32" t="s">
        <v>192</v>
      </c>
      <c r="BH100" s="32" t="s">
        <v>112</v>
      </c>
      <c r="BI100" s="32">
        <f t="shared" si="42"/>
        <v>4.8881263594940982</v>
      </c>
      <c r="BJ100" s="25" t="s">
        <v>84</v>
      </c>
      <c r="BK100" s="25">
        <v>605</v>
      </c>
      <c r="BP100" s="25">
        <f>IFERROR(VLOOKUP(Tabela24[[#This Row],[Código  CATMAT]],'[1]GRADE HFL'!A:K,1,0),"NÃO")</f>
        <v>331555</v>
      </c>
      <c r="BQ100" s="36"/>
      <c r="BR100" s="36">
        <f>IFERROR(VLOOKUP(Tabela24[[#This Row],[Código  CATMAT]],'[1]CMM E VALOR'!C:L,5,0),"NÃO HÁ")</f>
        <v>60</v>
      </c>
      <c r="BS100" s="37">
        <f>IFERROR(VLOOKUP(Tabela24[[#This Row],[Código  CATMAT]],'[1]CMM E VALOR'!C:L,6,0),"NÃO HÁ")</f>
        <v>25.428571428571427</v>
      </c>
      <c r="BT100" s="37">
        <f>IFERROR(VLOOKUP(Tabela24[[#This Row],[Código  CATMAT]],'[1]CMM E VALOR'!C:L,7,0),"NÃO HÁ")</f>
        <v>23.333333333333332</v>
      </c>
      <c r="BU100" s="38">
        <f>IFERROR(VLOOKUP(Tabela24[[#This Row],[Código  CATMAT]],'[1]CMM E VALOR'!C:L,9,0),"NÃO HÁ")</f>
        <v>10.85</v>
      </c>
      <c r="BV100" s="32">
        <f>IFERROR(VLOOKUP(Tabela24[[#This Row],[Código  CATMAT]],'[1]CMM E VALOR'!C:L,10,0),"NÃO HÁ")</f>
        <v>10.85</v>
      </c>
    </row>
    <row r="101" spans="1:74" x14ac:dyDescent="0.25">
      <c r="A101" s="25">
        <v>267625</v>
      </c>
      <c r="B101" s="25">
        <v>2661010</v>
      </c>
      <c r="C101" s="5" t="s">
        <v>407</v>
      </c>
      <c r="D101" s="5" t="s">
        <v>96</v>
      </c>
      <c r="E101" s="5"/>
      <c r="F101" s="5"/>
      <c r="G101" s="27" t="s">
        <v>408</v>
      </c>
      <c r="H101" s="27" t="s">
        <v>293</v>
      </c>
      <c r="I101" s="27" t="s">
        <v>409</v>
      </c>
      <c r="J101" s="28">
        <v>12542</v>
      </c>
      <c r="K101" s="28">
        <v>12225</v>
      </c>
      <c r="L101" s="28">
        <v>10148</v>
      </c>
      <c r="M101" s="28">
        <v>7628</v>
      </c>
      <c r="N101" s="28">
        <v>8717</v>
      </c>
      <c r="O101" s="28">
        <v>7782</v>
      </c>
      <c r="P101" s="28">
        <v>7648</v>
      </c>
      <c r="Q101" s="28">
        <v>8558</v>
      </c>
      <c r="R101" s="28">
        <f t="shared" si="33"/>
        <v>9406</v>
      </c>
      <c r="S101" s="28">
        <f t="shared" si="34"/>
        <v>2014.7623043071712</v>
      </c>
      <c r="T101" s="28">
        <f t="shared" si="43"/>
        <v>21.419969214407519</v>
      </c>
      <c r="U101" s="28">
        <f t="shared" si="38"/>
        <v>8637.5</v>
      </c>
      <c r="V101" s="28">
        <v>10200</v>
      </c>
      <c r="W101" s="25">
        <v>6505</v>
      </c>
      <c r="X101" s="64">
        <v>0.6</v>
      </c>
      <c r="Y101" s="30">
        <f t="shared" si="26"/>
        <v>0.78</v>
      </c>
      <c r="Z101" s="30">
        <f t="shared" si="35"/>
        <v>15600</v>
      </c>
      <c r="AA101" s="30">
        <f t="shared" si="27"/>
        <v>6120</v>
      </c>
      <c r="AB101" s="31">
        <f t="shared" si="28"/>
        <v>612000</v>
      </c>
      <c r="AC101" s="32">
        <f t="shared" si="29"/>
        <v>0.16235061793351027</v>
      </c>
      <c r="AD101" s="25">
        <v>6</v>
      </c>
      <c r="AE101" s="28">
        <f t="shared" si="36"/>
        <v>850</v>
      </c>
      <c r="AF101" s="28">
        <f>AD101*AE101</f>
        <v>5100</v>
      </c>
      <c r="AG101" s="28">
        <f t="shared" si="37"/>
        <v>20400</v>
      </c>
      <c r="AH101" s="30">
        <f t="shared" si="30"/>
        <v>12240</v>
      </c>
      <c r="AI101" s="28">
        <v>20000</v>
      </c>
      <c r="AJ101" s="28">
        <v>20000</v>
      </c>
      <c r="AK101" s="28">
        <v>20000</v>
      </c>
      <c r="AL101" s="28">
        <v>20000</v>
      </c>
      <c r="AM101" s="28">
        <v>20000</v>
      </c>
      <c r="AN101" s="28">
        <v>20000</v>
      </c>
      <c r="AO101" s="28">
        <v>4</v>
      </c>
      <c r="AP101" s="28">
        <v>28</v>
      </c>
      <c r="AQ101" s="28">
        <v>2</v>
      </c>
      <c r="AR101" s="28">
        <v>4</v>
      </c>
      <c r="AT101" s="28">
        <f t="shared" si="39"/>
        <v>6035</v>
      </c>
      <c r="AU101" s="28">
        <f t="shared" si="40"/>
        <v>10200</v>
      </c>
      <c r="AV101" s="28">
        <f t="shared" si="41"/>
        <v>8500</v>
      </c>
      <c r="AX101" s="33" t="s">
        <v>91</v>
      </c>
      <c r="AY101" s="34" t="s">
        <v>121</v>
      </c>
      <c r="AZ101" s="35">
        <v>45924</v>
      </c>
      <c r="BA101" s="35">
        <f t="shared" si="44"/>
        <v>46289</v>
      </c>
      <c r="BB101" s="33" t="s">
        <v>92</v>
      </c>
      <c r="BC101" s="33" t="s">
        <v>106</v>
      </c>
      <c r="BD101" s="34"/>
      <c r="BE101" s="25" t="s">
        <v>112</v>
      </c>
      <c r="BF101" s="25" t="s">
        <v>83</v>
      </c>
      <c r="BG101" s="32" t="s">
        <v>83</v>
      </c>
      <c r="BH101" s="32" t="s">
        <v>83</v>
      </c>
      <c r="BI101" s="32">
        <f t="shared" si="42"/>
        <v>5.0504769774276088</v>
      </c>
      <c r="BJ101" s="25" t="s">
        <v>84</v>
      </c>
      <c r="BK101" s="25">
        <v>2775</v>
      </c>
      <c r="BP101" s="25">
        <f>IFERROR(VLOOKUP(Tabela24[[#This Row],[Código  CATMAT]],'[1]GRADE HFL'!A:K,1,0),"NÃO")</f>
        <v>267625</v>
      </c>
      <c r="BQ101" s="36"/>
      <c r="BR101" s="36">
        <f>IFERROR(VLOOKUP(Tabela24[[#This Row],[Código  CATMAT]],'[1]CMM E VALOR'!C:L,5,0),"NÃO HÁ")</f>
        <v>3400</v>
      </c>
      <c r="BS101" s="37">
        <f>IFERROR(VLOOKUP(Tabela24[[#This Row],[Código  CATMAT]],'[1]CMM E VALOR'!C:L,6,0),"NÃO HÁ")</f>
        <v>1790.909090909091</v>
      </c>
      <c r="BT101" s="37">
        <f>IFERROR(VLOOKUP(Tabela24[[#This Row],[Código  CATMAT]],'[1]CMM E VALOR'!C:L,7,0),"NÃO HÁ")</f>
        <v>1333.3333333333333</v>
      </c>
      <c r="BU101" s="38">
        <f>IFERROR(VLOOKUP(Tabela24[[#This Row],[Código  CATMAT]],'[1]CMM E VALOR'!C:L,9,0),"NÃO HÁ")</f>
        <v>0.57999999999999996</v>
      </c>
      <c r="BV101" s="32">
        <f>IFERROR(VLOOKUP(Tabela24[[#This Row],[Código  CATMAT]],'[1]CMM E VALOR'!C:L,10,0),"NÃO HÁ")</f>
        <v>0.57999999999999996</v>
      </c>
    </row>
    <row r="102" spans="1:74" ht="25.5" x14ac:dyDescent="0.25">
      <c r="A102" s="25">
        <v>442693</v>
      </c>
      <c r="B102" s="25">
        <v>2680800</v>
      </c>
      <c r="C102" s="5" t="s">
        <v>410</v>
      </c>
      <c r="D102" s="5" t="s">
        <v>108</v>
      </c>
      <c r="E102" s="5"/>
      <c r="F102" s="5"/>
      <c r="G102" s="27" t="s">
        <v>411</v>
      </c>
      <c r="H102" s="27" t="s">
        <v>412</v>
      </c>
      <c r="I102" s="27" t="s">
        <v>109</v>
      </c>
      <c r="J102" s="28">
        <v>4500</v>
      </c>
      <c r="K102" s="28">
        <v>3520</v>
      </c>
      <c r="L102" s="28">
        <v>3934</v>
      </c>
      <c r="M102" s="28">
        <v>3771</v>
      </c>
      <c r="N102" s="28">
        <v>3813</v>
      </c>
      <c r="O102" s="28">
        <v>4230</v>
      </c>
      <c r="P102" s="28">
        <v>3920</v>
      </c>
      <c r="Q102" s="28">
        <v>3525</v>
      </c>
      <c r="R102" s="28">
        <f t="shared" si="33"/>
        <v>3901.625</v>
      </c>
      <c r="S102" s="28">
        <f t="shared" si="34"/>
        <v>333.73853645374203</v>
      </c>
      <c r="T102" s="28">
        <f t="shared" si="43"/>
        <v>8.5538342729950223</v>
      </c>
      <c r="U102" s="28">
        <f t="shared" si="38"/>
        <v>3866.5</v>
      </c>
      <c r="V102" s="28">
        <v>3500</v>
      </c>
      <c r="W102" s="25">
        <v>6505</v>
      </c>
      <c r="X102" s="30">
        <v>3.9</v>
      </c>
      <c r="Y102" s="30">
        <f t="shared" si="26"/>
        <v>5.07</v>
      </c>
      <c r="Z102" s="30">
        <f t="shared" si="35"/>
        <v>32955</v>
      </c>
      <c r="AA102" s="30">
        <f t="shared" si="27"/>
        <v>13650</v>
      </c>
      <c r="AB102" s="31">
        <f t="shared" si="28"/>
        <v>1365000</v>
      </c>
      <c r="AC102" s="32">
        <f t="shared" si="29"/>
        <v>0.36210554490072144</v>
      </c>
      <c r="AD102" s="25">
        <v>6</v>
      </c>
      <c r="AE102" s="28">
        <f t="shared" si="36"/>
        <v>291.66666666666669</v>
      </c>
      <c r="AF102" s="28">
        <f>AE102*((1/2)*AD102)</f>
        <v>875</v>
      </c>
      <c r="AG102" s="28">
        <f t="shared" si="37"/>
        <v>6125</v>
      </c>
      <c r="AH102" s="30">
        <f t="shared" si="30"/>
        <v>23887.5</v>
      </c>
      <c r="AI102" s="28">
        <v>7000</v>
      </c>
      <c r="AJ102" s="28">
        <v>7000</v>
      </c>
      <c r="AK102" s="28">
        <v>7000</v>
      </c>
      <c r="AL102" s="28">
        <v>7000</v>
      </c>
      <c r="AM102" s="28">
        <v>7000</v>
      </c>
      <c r="AN102" s="28">
        <v>6500</v>
      </c>
      <c r="AO102" s="28">
        <v>4</v>
      </c>
      <c r="AP102" s="28">
        <v>28</v>
      </c>
      <c r="AQ102" s="28">
        <v>2</v>
      </c>
      <c r="AR102" s="28">
        <v>4</v>
      </c>
      <c r="AS102" s="28">
        <v>1100</v>
      </c>
      <c r="AT102" s="28">
        <f t="shared" si="39"/>
        <v>1195.8333333333335</v>
      </c>
      <c r="AU102" s="28">
        <f t="shared" si="40"/>
        <v>1525</v>
      </c>
      <c r="AV102" s="28">
        <f t="shared" si="41"/>
        <v>2041.6666666666667</v>
      </c>
      <c r="AW102" s="28">
        <v>2000</v>
      </c>
      <c r="AX102" s="33" t="s">
        <v>91</v>
      </c>
      <c r="AY102" s="34" t="s">
        <v>110</v>
      </c>
      <c r="AZ102" s="35">
        <v>46049</v>
      </c>
      <c r="BA102" s="35">
        <f t="shared" si="44"/>
        <v>46414</v>
      </c>
      <c r="BB102" s="33" t="s">
        <v>92</v>
      </c>
      <c r="BC102" s="33" t="s">
        <v>111</v>
      </c>
      <c r="BD102" s="34"/>
      <c r="BE102" s="25" t="s">
        <v>83</v>
      </c>
      <c r="BF102" s="25" t="s">
        <v>192</v>
      </c>
      <c r="BG102" s="32" t="s">
        <v>192</v>
      </c>
      <c r="BH102" s="32" t="s">
        <v>112</v>
      </c>
      <c r="BI102" s="32">
        <f t="shared" si="42"/>
        <v>5.4125825223283304</v>
      </c>
      <c r="BJ102" s="25" t="s">
        <v>84</v>
      </c>
      <c r="BK102" s="25">
        <v>857</v>
      </c>
      <c r="BP102" s="25">
        <f>IFERROR(VLOOKUP(Tabela24[[#This Row],[Código  CATMAT]],'[1]GRADE HFL'!A:K,1,0),"NÃO")</f>
        <v>442693</v>
      </c>
      <c r="BQ102" s="36"/>
      <c r="BR102" s="36">
        <f>IFERROR(VLOOKUP(Tabela24[[#This Row],[Código  CATMAT]],'[1]CMM E VALOR'!C:L,5,0),"NÃO HÁ")</f>
        <v>1200</v>
      </c>
      <c r="BS102" s="37">
        <f>IFERROR(VLOOKUP(Tabela24[[#This Row],[Código  CATMAT]],'[1]CMM E VALOR'!C:L,6,0),"NÃO HÁ")</f>
        <v>805.58333333333337</v>
      </c>
      <c r="BT102" s="37">
        <f>IFERROR(VLOOKUP(Tabela24[[#This Row],[Código  CATMAT]],'[1]CMM E VALOR'!C:L,7,0),"NÃO HÁ")</f>
        <v>770</v>
      </c>
      <c r="BU102" s="38">
        <f>IFERROR(VLOOKUP(Tabela24[[#This Row],[Código  CATMAT]],'[1]CMM E VALOR'!C:L,9,0),"NÃO HÁ")</f>
        <v>3.9</v>
      </c>
      <c r="BV102" s="32">
        <f>IFERROR(VLOOKUP(Tabela24[[#This Row],[Código  CATMAT]],'[1]CMM E VALOR'!C:L,10,0),"NÃO HÁ")</f>
        <v>3.899302</v>
      </c>
    </row>
    <row r="103" spans="1:74" ht="25.5" x14ac:dyDescent="0.25">
      <c r="A103" s="25">
        <v>339846</v>
      </c>
      <c r="B103" s="25">
        <v>2690800</v>
      </c>
      <c r="C103" s="5" t="s">
        <v>413</v>
      </c>
      <c r="D103" s="5" t="s">
        <v>108</v>
      </c>
      <c r="E103" s="5"/>
      <c r="F103" s="5"/>
      <c r="G103" s="27" t="s">
        <v>414</v>
      </c>
      <c r="H103" s="27" t="s">
        <v>412</v>
      </c>
      <c r="I103" s="27" t="s">
        <v>109</v>
      </c>
      <c r="J103" s="28">
        <v>3670</v>
      </c>
      <c r="K103" s="28">
        <v>2291</v>
      </c>
      <c r="L103" s="28">
        <v>3911</v>
      </c>
      <c r="M103" s="28">
        <v>1669</v>
      </c>
      <c r="N103" s="28">
        <v>3105</v>
      </c>
      <c r="O103" s="28">
        <v>2141</v>
      </c>
      <c r="P103" s="28">
        <v>2384</v>
      </c>
      <c r="Q103" s="28">
        <v>2304</v>
      </c>
      <c r="R103" s="28">
        <f t="shared" si="33"/>
        <v>2684.375</v>
      </c>
      <c r="S103" s="28">
        <f t="shared" si="34"/>
        <v>790.01698670706719</v>
      </c>
      <c r="T103" s="28">
        <f t="shared" si="43"/>
        <v>29.430202065921012</v>
      </c>
      <c r="U103" s="28">
        <f t="shared" si="38"/>
        <v>2344</v>
      </c>
      <c r="V103" s="28">
        <v>2500</v>
      </c>
      <c r="W103" s="25">
        <v>6505</v>
      </c>
      <c r="X103" s="30">
        <v>6.81</v>
      </c>
      <c r="Y103" s="30">
        <f t="shared" si="26"/>
        <v>8.8529999999999998</v>
      </c>
      <c r="Z103" s="30">
        <f t="shared" si="35"/>
        <v>42494.400000000001</v>
      </c>
      <c r="AA103" s="30">
        <f t="shared" si="27"/>
        <v>17025</v>
      </c>
      <c r="AB103" s="31">
        <f t="shared" si="28"/>
        <v>1702500</v>
      </c>
      <c r="AC103" s="32">
        <f t="shared" si="29"/>
        <v>0.45163713567287789</v>
      </c>
      <c r="AD103" s="25">
        <v>6</v>
      </c>
      <c r="AE103" s="28">
        <f t="shared" si="36"/>
        <v>208.33333333333334</v>
      </c>
      <c r="AF103" s="28">
        <f>AE103*((1/2)*AD103)</f>
        <v>625</v>
      </c>
      <c r="AG103" s="28">
        <f t="shared" si="37"/>
        <v>4375</v>
      </c>
      <c r="AH103" s="30">
        <f t="shared" si="30"/>
        <v>29793.75</v>
      </c>
      <c r="AI103" s="28">
        <v>6500</v>
      </c>
      <c r="AJ103" s="28">
        <v>6000</v>
      </c>
      <c r="AK103" s="28">
        <v>6000</v>
      </c>
      <c r="AL103" s="28">
        <v>6000</v>
      </c>
      <c r="AM103" s="28">
        <v>6000</v>
      </c>
      <c r="AN103" s="28">
        <v>4800</v>
      </c>
      <c r="AO103" s="28">
        <v>4</v>
      </c>
      <c r="AP103" s="28">
        <v>28</v>
      </c>
      <c r="AQ103" s="28">
        <v>2</v>
      </c>
      <c r="AR103" s="28">
        <v>4</v>
      </c>
      <c r="AT103" s="28">
        <f t="shared" si="39"/>
        <v>854.16666666666674</v>
      </c>
      <c r="AU103" s="28">
        <f t="shared" si="40"/>
        <v>1875</v>
      </c>
      <c r="AV103" s="28">
        <f t="shared" si="41"/>
        <v>1458.3333333333335</v>
      </c>
      <c r="AX103" s="33" t="s">
        <v>91</v>
      </c>
      <c r="AY103" s="34" t="s">
        <v>110</v>
      </c>
      <c r="AZ103" s="35">
        <v>46049</v>
      </c>
      <c r="BA103" s="35">
        <f t="shared" si="44"/>
        <v>46414</v>
      </c>
      <c r="BB103" s="33" t="s">
        <v>92</v>
      </c>
      <c r="BC103" s="33" t="s">
        <v>111</v>
      </c>
      <c r="BD103" s="34"/>
      <c r="BE103" s="25" t="s">
        <v>112</v>
      </c>
      <c r="BF103" s="25" t="s">
        <v>192</v>
      </c>
      <c r="BG103" s="32" t="s">
        <v>192</v>
      </c>
      <c r="BH103" s="32" t="s">
        <v>112</v>
      </c>
      <c r="BI103" s="32">
        <f t="shared" si="42"/>
        <v>5.8642196580012085</v>
      </c>
      <c r="BJ103" s="25" t="s">
        <v>84</v>
      </c>
      <c r="BK103" s="25">
        <v>783</v>
      </c>
      <c r="BP103" s="25">
        <f>IFERROR(VLOOKUP(Tabela24[[#This Row],[Código  CATMAT]],'[1]GRADE HFL'!A:K,1,0),"NÃO")</f>
        <v>339846</v>
      </c>
      <c r="BQ103" s="36"/>
      <c r="BR103" s="36">
        <f>IFERROR(VLOOKUP(Tabela24[[#This Row],[Código  CATMAT]],'[1]CMM E VALOR'!C:L,5,0),"NÃO HÁ")</f>
        <v>300</v>
      </c>
      <c r="BS103" s="37">
        <f>IFERROR(VLOOKUP(Tabela24[[#This Row],[Código  CATMAT]],'[1]CMM E VALOR'!C:L,6,0),"NÃO HÁ")</f>
        <v>189.25</v>
      </c>
      <c r="BT103" s="37">
        <f>IFERROR(VLOOKUP(Tabela24[[#This Row],[Código  CATMAT]],'[1]CMM E VALOR'!C:L,7,0),"NÃO HÁ")</f>
        <v>133.33333333333334</v>
      </c>
      <c r="BU103" s="38">
        <f>IFERROR(VLOOKUP(Tabela24[[#This Row],[Código  CATMAT]],'[1]CMM E VALOR'!C:L,9,0),"NÃO HÁ")</f>
        <v>6.81</v>
      </c>
      <c r="BV103" s="32">
        <f>IFERROR(VLOOKUP(Tabela24[[#This Row],[Código  CATMAT]],'[1]CMM E VALOR'!C:L,10,0),"NÃO HÁ")</f>
        <v>6.81</v>
      </c>
    </row>
    <row r="104" spans="1:74" ht="25.5" x14ac:dyDescent="0.2">
      <c r="A104" s="25">
        <v>442694</v>
      </c>
      <c r="B104" s="25">
        <v>2720800</v>
      </c>
      <c r="C104" s="5" t="s">
        <v>415</v>
      </c>
      <c r="D104" s="5" t="s">
        <v>108</v>
      </c>
      <c r="E104" s="5"/>
      <c r="F104" s="26">
        <v>50</v>
      </c>
      <c r="G104" s="27" t="s">
        <v>416</v>
      </c>
      <c r="H104" s="27" t="s">
        <v>412</v>
      </c>
      <c r="I104" s="27" t="s">
        <v>109</v>
      </c>
      <c r="J104" s="28">
        <v>1886</v>
      </c>
      <c r="K104" s="28">
        <v>1732</v>
      </c>
      <c r="L104" s="28">
        <v>2203</v>
      </c>
      <c r="M104" s="28">
        <v>1960</v>
      </c>
      <c r="N104" s="28">
        <v>2700</v>
      </c>
      <c r="O104" s="28">
        <v>2802</v>
      </c>
      <c r="P104" s="28">
        <v>3140</v>
      </c>
      <c r="Q104" s="28">
        <v>1280</v>
      </c>
      <c r="R104" s="28">
        <f t="shared" si="33"/>
        <v>2212.875</v>
      </c>
      <c r="S104" s="28">
        <f t="shared" si="34"/>
        <v>622.93164896777739</v>
      </c>
      <c r="T104" s="28">
        <f t="shared" si="43"/>
        <v>28.150331535571482</v>
      </c>
      <c r="U104" s="28">
        <f t="shared" si="38"/>
        <v>2081.5</v>
      </c>
      <c r="V104" s="28">
        <v>2000</v>
      </c>
      <c r="W104" s="25">
        <v>6505</v>
      </c>
      <c r="X104" s="51">
        <v>18.05</v>
      </c>
      <c r="Y104" s="30">
        <f t="shared" si="26"/>
        <v>23.465000000000003</v>
      </c>
      <c r="Z104" s="30">
        <f t="shared" si="35"/>
        <v>82127.500000000015</v>
      </c>
      <c r="AA104" s="30">
        <f t="shared" si="27"/>
        <v>36100</v>
      </c>
      <c r="AB104" s="31">
        <f t="shared" si="28"/>
        <v>3610000</v>
      </c>
      <c r="AC104" s="32">
        <f t="shared" si="29"/>
        <v>0.95765642277773222</v>
      </c>
      <c r="AD104" s="25">
        <v>6</v>
      </c>
      <c r="AE104" s="28">
        <f t="shared" si="36"/>
        <v>166.66666666666666</v>
      </c>
      <c r="AF104" s="28">
        <f>AE104*((1/2)*AD104)</f>
        <v>500</v>
      </c>
      <c r="AG104" s="28">
        <f t="shared" si="37"/>
        <v>3500</v>
      </c>
      <c r="AH104" s="30">
        <f t="shared" si="30"/>
        <v>63175</v>
      </c>
      <c r="AI104" s="28">
        <v>4000</v>
      </c>
      <c r="AJ104" s="28">
        <v>4000</v>
      </c>
      <c r="AK104" s="28">
        <v>4000</v>
      </c>
      <c r="AL104" s="28">
        <v>4000</v>
      </c>
      <c r="AM104" s="28">
        <v>4000</v>
      </c>
      <c r="AN104" s="28">
        <v>3500</v>
      </c>
      <c r="AO104" s="28">
        <v>4</v>
      </c>
      <c r="AP104" s="28">
        <v>28</v>
      </c>
      <c r="AQ104" s="28">
        <v>2</v>
      </c>
      <c r="AR104" s="28">
        <v>4</v>
      </c>
      <c r="AT104" s="28">
        <f t="shared" si="39"/>
        <v>683.33333333333337</v>
      </c>
      <c r="AU104" s="28">
        <f t="shared" si="40"/>
        <v>1500</v>
      </c>
      <c r="AV104" s="28">
        <f t="shared" si="41"/>
        <v>1166.6666666666665</v>
      </c>
      <c r="AX104" s="33" t="s">
        <v>91</v>
      </c>
      <c r="AY104" s="34" t="s">
        <v>140</v>
      </c>
      <c r="AZ104" s="35">
        <v>45876</v>
      </c>
      <c r="BA104" s="35">
        <f t="shared" si="44"/>
        <v>46241</v>
      </c>
      <c r="BB104" s="33" t="s">
        <v>92</v>
      </c>
      <c r="BC104" s="33" t="s">
        <v>141</v>
      </c>
      <c r="BD104" s="34"/>
      <c r="BE104" s="25" t="s">
        <v>112</v>
      </c>
      <c r="BF104" s="25" t="s">
        <v>83</v>
      </c>
      <c r="BG104" s="32" t="s">
        <v>192</v>
      </c>
      <c r="BH104" s="32" t="s">
        <v>112</v>
      </c>
      <c r="BI104" s="32">
        <f t="shared" si="42"/>
        <v>6.8218760807789405</v>
      </c>
      <c r="BJ104" s="25" t="s">
        <v>84</v>
      </c>
      <c r="BK104" s="25">
        <v>423</v>
      </c>
      <c r="BP104" s="25">
        <f>IFERROR(VLOOKUP(Tabela24[[#This Row],[Código  CATMAT]],'[1]GRADE HFL'!A:K,1,0),"NÃO")</f>
        <v>442694</v>
      </c>
      <c r="BQ104" s="36"/>
      <c r="BR104" s="36">
        <f>IFERROR(VLOOKUP(Tabela24[[#This Row],[Código  CATMAT]],'[1]CMM E VALOR'!C:L,5,0),"NÃO HÁ")</f>
        <v>25</v>
      </c>
      <c r="BS104" s="37">
        <f>IFERROR(VLOOKUP(Tabela24[[#This Row],[Código  CATMAT]],'[1]CMM E VALOR'!C:L,6,0),"NÃO HÁ")</f>
        <v>80</v>
      </c>
      <c r="BT104" s="37">
        <f>IFERROR(VLOOKUP(Tabela24[[#This Row],[Código  CATMAT]],'[1]CMM E VALOR'!C:L,7,0),"NÃO HÁ")</f>
        <v>0</v>
      </c>
      <c r="BU104" s="38">
        <f>IFERROR(VLOOKUP(Tabela24[[#This Row],[Código  CATMAT]],'[1]CMM E VALOR'!C:L,9,0),"NÃO HÁ")</f>
        <v>18.05</v>
      </c>
      <c r="BV104" s="32">
        <f>IFERROR(VLOOKUP(Tabela24[[#This Row],[Código  CATMAT]],'[1]CMM E VALOR'!C:L,10,0),"NÃO HÁ")</f>
        <v>18.05</v>
      </c>
    </row>
    <row r="105" spans="1:74" ht="30" x14ac:dyDescent="0.25">
      <c r="A105" s="25">
        <v>442701</v>
      </c>
      <c r="B105" s="68">
        <v>2730800</v>
      </c>
      <c r="C105" s="69" t="s">
        <v>417</v>
      </c>
      <c r="D105" s="40" t="s">
        <v>108</v>
      </c>
      <c r="E105" s="40"/>
      <c r="F105" s="5"/>
      <c r="G105" s="27" t="s">
        <v>418</v>
      </c>
      <c r="H105" s="27" t="s">
        <v>419</v>
      </c>
      <c r="I105" s="27" t="s">
        <v>109</v>
      </c>
      <c r="J105" s="28">
        <v>250</v>
      </c>
      <c r="K105" s="28">
        <v>891</v>
      </c>
      <c r="L105" s="28">
        <v>876</v>
      </c>
      <c r="M105" s="28">
        <v>234</v>
      </c>
      <c r="N105" s="28">
        <v>508</v>
      </c>
      <c r="O105" s="28">
        <v>288</v>
      </c>
      <c r="P105" s="28">
        <v>589</v>
      </c>
      <c r="Q105" s="28">
        <v>468</v>
      </c>
      <c r="R105" s="28">
        <f t="shared" si="33"/>
        <v>513</v>
      </c>
      <c r="S105" s="28">
        <f t="shared" si="34"/>
        <v>261.8925624864408</v>
      </c>
      <c r="T105" s="28">
        <f t="shared" si="43"/>
        <v>51.051181771236017</v>
      </c>
      <c r="U105" s="28">
        <f t="shared" si="38"/>
        <v>488</v>
      </c>
      <c r="V105" s="28">
        <v>550</v>
      </c>
      <c r="W105" s="25">
        <v>6505</v>
      </c>
      <c r="X105" s="51">
        <v>4.4400000000000004</v>
      </c>
      <c r="Y105" s="30">
        <f t="shared" si="26"/>
        <v>5.7720000000000011</v>
      </c>
      <c r="Z105" s="30">
        <f t="shared" si="35"/>
        <v>6926.4000000000015</v>
      </c>
      <c r="AA105" s="30">
        <f t="shared" si="27"/>
        <v>2442</v>
      </c>
      <c r="AB105" s="31">
        <f t="shared" si="28"/>
        <v>244200</v>
      </c>
      <c r="AC105" s="32">
        <f t="shared" si="29"/>
        <v>6.4781079900920274E-2</v>
      </c>
      <c r="AD105" s="25">
        <v>6</v>
      </c>
      <c r="AE105" s="28">
        <f t="shared" si="36"/>
        <v>45.833333333333336</v>
      </c>
      <c r="AF105" s="28">
        <f>AD105*AE105</f>
        <v>275</v>
      </c>
      <c r="AG105" s="28">
        <f t="shared" si="37"/>
        <v>1100</v>
      </c>
      <c r="AH105" s="30">
        <f t="shared" si="30"/>
        <v>4884</v>
      </c>
      <c r="AI105" s="28">
        <v>1800</v>
      </c>
      <c r="AJ105" s="28">
        <v>1800</v>
      </c>
      <c r="AK105" s="28">
        <v>2000</v>
      </c>
      <c r="AL105" s="28">
        <v>2000</v>
      </c>
      <c r="AM105" s="42">
        <v>1500</v>
      </c>
      <c r="AN105" s="42">
        <v>1200</v>
      </c>
      <c r="AO105" s="28">
        <v>4</v>
      </c>
      <c r="AP105" s="28">
        <v>28</v>
      </c>
      <c r="AQ105" s="28">
        <v>2</v>
      </c>
      <c r="AR105" s="28">
        <v>4</v>
      </c>
      <c r="AT105" s="28">
        <f t="shared" si="39"/>
        <v>325.41666666666669</v>
      </c>
      <c r="AU105" s="28">
        <f t="shared" si="40"/>
        <v>550</v>
      </c>
      <c r="AV105" s="28">
        <f t="shared" si="41"/>
        <v>458.33333333333337</v>
      </c>
      <c r="AX105" s="33" t="s">
        <v>91</v>
      </c>
      <c r="AY105" s="34" t="s">
        <v>110</v>
      </c>
      <c r="AZ105" s="35">
        <v>46049</v>
      </c>
      <c r="BA105" s="35">
        <f t="shared" si="44"/>
        <v>46414</v>
      </c>
      <c r="BB105" s="33" t="s">
        <v>92</v>
      </c>
      <c r="BC105" s="33" t="s">
        <v>111</v>
      </c>
      <c r="BD105" s="34"/>
      <c r="BE105" s="25" t="s">
        <v>112</v>
      </c>
      <c r="BF105" s="25" t="s">
        <v>83</v>
      </c>
      <c r="BG105" s="32" t="s">
        <v>83</v>
      </c>
      <c r="BH105" s="32" t="s">
        <v>83</v>
      </c>
      <c r="BI105" s="32">
        <f t="shared" si="42"/>
        <v>6.886657160679861</v>
      </c>
      <c r="BJ105" s="25" t="s">
        <v>84</v>
      </c>
      <c r="BK105" s="25">
        <v>181</v>
      </c>
      <c r="BP105" s="25">
        <f>IFERROR(VLOOKUP(Tabela24[[#This Row],[Código  CATMAT]],'[1]GRADE HFL'!A:K,1,0),"NÃO")</f>
        <v>442701</v>
      </c>
      <c r="BQ105" s="36"/>
      <c r="BR105" s="36">
        <f>IFERROR(VLOOKUP(Tabela24[[#This Row],[Código  CATMAT]],'[1]CMM E VALOR'!C:L,5,0),"NÃO HÁ")</f>
        <v>160</v>
      </c>
      <c r="BS105" s="37">
        <f>IFERROR(VLOOKUP(Tabela24[[#This Row],[Código  CATMAT]],'[1]CMM E VALOR'!C:L,6,0),"NÃO HÁ")</f>
        <v>411.36363636363637</v>
      </c>
      <c r="BT105" s="37">
        <f>IFERROR(VLOOKUP(Tabela24[[#This Row],[Código  CATMAT]],'[1]CMM E VALOR'!C:L,7,0),"NÃO HÁ")</f>
        <v>400</v>
      </c>
      <c r="BU105" s="38">
        <f>IFERROR(VLOOKUP(Tabela24[[#This Row],[Código  CATMAT]],'[1]CMM E VALOR'!C:L,9,0),"NÃO HÁ")</f>
        <v>3.68</v>
      </c>
      <c r="BV105" s="32">
        <f>IFERROR(VLOOKUP(Tabela24[[#This Row],[Código  CATMAT]],'[1]CMM E VALOR'!C:L,10,0),"NÃO HÁ")</f>
        <v>3.68</v>
      </c>
    </row>
    <row r="106" spans="1:74" ht="25.5" hidden="1" x14ac:dyDescent="0.2">
      <c r="A106" s="25">
        <v>442703</v>
      </c>
      <c r="B106" s="25">
        <v>2730810</v>
      </c>
      <c r="C106" s="5" t="s">
        <v>420</v>
      </c>
      <c r="D106" s="5" t="s">
        <v>108</v>
      </c>
      <c r="E106" s="5"/>
      <c r="F106" s="26">
        <v>1</v>
      </c>
      <c r="G106" s="27" t="s">
        <v>421</v>
      </c>
      <c r="H106" s="27" t="s">
        <v>293</v>
      </c>
      <c r="I106" s="27" t="s">
        <v>109</v>
      </c>
      <c r="J106" s="28">
        <v>1750</v>
      </c>
      <c r="M106" s="28">
        <v>703</v>
      </c>
      <c r="N106" s="28">
        <v>1128</v>
      </c>
      <c r="O106" s="28">
        <v>1590</v>
      </c>
      <c r="P106" s="28">
        <v>1351</v>
      </c>
      <c r="Q106" s="28">
        <v>2265</v>
      </c>
      <c r="R106" s="28">
        <f t="shared" si="33"/>
        <v>1464.5</v>
      </c>
      <c r="S106" s="28">
        <f t="shared" si="34"/>
        <v>537.41185323734715</v>
      </c>
      <c r="T106" s="28">
        <f t="shared" si="43"/>
        <v>36.695927158576112</v>
      </c>
      <c r="U106" s="28">
        <f t="shared" si="38"/>
        <v>1470.5</v>
      </c>
      <c r="V106" s="28">
        <v>1500</v>
      </c>
      <c r="W106" s="25">
        <v>6505</v>
      </c>
      <c r="X106" s="30">
        <v>6.8</v>
      </c>
      <c r="Y106" s="30">
        <f t="shared" si="26"/>
        <v>8.84</v>
      </c>
      <c r="Z106" s="30">
        <f t="shared" si="35"/>
        <v>22100</v>
      </c>
      <c r="AA106" s="30">
        <f t="shared" si="27"/>
        <v>10200</v>
      </c>
      <c r="AB106" s="31">
        <f t="shared" si="28"/>
        <v>1020000</v>
      </c>
      <c r="AC106" s="32">
        <f t="shared" si="29"/>
        <v>0.27058436322251717</v>
      </c>
      <c r="AD106" s="25">
        <v>6</v>
      </c>
      <c r="AE106" s="28">
        <f t="shared" si="36"/>
        <v>125</v>
      </c>
      <c r="AF106" s="28">
        <f>AE106*((1/2)*AD106)</f>
        <v>375</v>
      </c>
      <c r="AG106" s="28">
        <f>((AE106*12)+(AE106*AD106)+AF106)</f>
        <v>2625</v>
      </c>
      <c r="AH106" s="30">
        <f t="shared" si="30"/>
        <v>17850</v>
      </c>
      <c r="AI106" s="28">
        <f>56*50</f>
        <v>2800</v>
      </c>
      <c r="AJ106" s="28">
        <v>2800</v>
      </c>
      <c r="AK106" s="28">
        <v>2800</v>
      </c>
      <c r="AL106" s="28">
        <v>2800</v>
      </c>
      <c r="AM106" s="28">
        <v>2500</v>
      </c>
      <c r="AN106" s="28">
        <v>2500</v>
      </c>
      <c r="AO106" s="28">
        <v>4</v>
      </c>
      <c r="AP106" s="28">
        <v>28</v>
      </c>
      <c r="AQ106" s="28">
        <v>2</v>
      </c>
      <c r="AR106" s="28">
        <v>4</v>
      </c>
      <c r="AT106" s="28">
        <f t="shared" si="39"/>
        <v>512.5</v>
      </c>
      <c r="AU106" s="28">
        <f t="shared" si="40"/>
        <v>1125</v>
      </c>
      <c r="AV106" s="28">
        <f t="shared" si="41"/>
        <v>875</v>
      </c>
      <c r="AX106" s="33" t="s">
        <v>91</v>
      </c>
      <c r="AY106" s="34" t="s">
        <v>140</v>
      </c>
      <c r="AZ106" s="35">
        <v>45876</v>
      </c>
      <c r="BA106" s="35">
        <f t="shared" si="44"/>
        <v>46241</v>
      </c>
      <c r="BB106" s="33" t="s">
        <v>92</v>
      </c>
      <c r="BC106" s="33" t="s">
        <v>141</v>
      </c>
      <c r="BD106" s="34"/>
      <c r="BE106" s="25" t="s">
        <v>112</v>
      </c>
      <c r="BF106" s="25" t="s">
        <v>83</v>
      </c>
      <c r="BG106" s="32" t="s">
        <v>112</v>
      </c>
      <c r="BH106" s="32" t="s">
        <v>112</v>
      </c>
      <c r="BI106" s="32">
        <f t="shared" si="42"/>
        <v>7.1572415239023783</v>
      </c>
      <c r="BJ106" s="25" t="s">
        <v>84</v>
      </c>
      <c r="BP106" s="25" t="str">
        <f>IFERROR(VLOOKUP(Tabela24[[#This Row],[Código  CATMAT]],'[1]GRADE HFL'!A:K,1,0),"NÃO")</f>
        <v>NÃO</v>
      </c>
      <c r="BQ106" s="36" t="s">
        <v>422</v>
      </c>
      <c r="BR106" s="36" t="str">
        <f>IFERROR(VLOOKUP(Tabela24[[#This Row],[Código  CATMAT]],'[1]CMM E VALOR'!C:L,5,0),"NÃO HÁ")</f>
        <v>NÃO HÁ</v>
      </c>
      <c r="BS106" s="37" t="str">
        <f>IFERROR(VLOOKUP(Tabela24[[#This Row],[Código  CATMAT]],'[1]CMM E VALOR'!C:L,6,0),"NÃO HÁ")</f>
        <v>NÃO HÁ</v>
      </c>
      <c r="BT106" s="37" t="str">
        <f>IFERROR(VLOOKUP(Tabela24[[#This Row],[Código  CATMAT]],'[1]CMM E VALOR'!C:L,7,0),"NÃO HÁ")</f>
        <v>NÃO HÁ</v>
      </c>
      <c r="BU106" s="38" t="str">
        <f>IFERROR(VLOOKUP(Tabela24[[#This Row],[Código  CATMAT]],'[1]CMM E VALOR'!C:L,9,0),"NÃO HÁ")</f>
        <v>NÃO HÁ</v>
      </c>
      <c r="BV106" s="32" t="str">
        <f>IFERROR(VLOOKUP(Tabela24[[#This Row],[Código  CATMAT]],'[1]CMM E VALOR'!C:L,10,0),"NÃO HÁ")</f>
        <v>NÃO HÁ</v>
      </c>
    </row>
    <row r="107" spans="1:74" ht="25.5" hidden="1" x14ac:dyDescent="0.25">
      <c r="A107" s="25">
        <v>333130</v>
      </c>
      <c r="B107" s="25">
        <v>2745900</v>
      </c>
      <c r="C107" s="5" t="s">
        <v>423</v>
      </c>
      <c r="D107" s="5" t="s">
        <v>86</v>
      </c>
      <c r="E107" s="5"/>
      <c r="F107" s="5"/>
      <c r="G107" s="27" t="s">
        <v>424</v>
      </c>
      <c r="H107" s="27" t="s">
        <v>88</v>
      </c>
      <c r="I107" s="27" t="s">
        <v>283</v>
      </c>
      <c r="J107" s="28">
        <v>30</v>
      </c>
      <c r="K107" s="28">
        <v>0</v>
      </c>
      <c r="L107" s="28">
        <v>0</v>
      </c>
      <c r="M107" s="28">
        <v>0</v>
      </c>
      <c r="N107" s="29">
        <v>0</v>
      </c>
      <c r="O107" s="29">
        <v>0</v>
      </c>
      <c r="P107" s="29"/>
      <c r="Q107" s="29"/>
      <c r="R107" s="28">
        <f t="shared" si="33"/>
        <v>5</v>
      </c>
      <c r="S107" s="28">
        <f t="shared" si="34"/>
        <v>12.24744871391589</v>
      </c>
      <c r="T107" s="28">
        <f t="shared" si="43"/>
        <v>244.94897427831779</v>
      </c>
      <c r="U107" s="28">
        <f t="shared" si="38"/>
        <v>0</v>
      </c>
      <c r="V107" s="28">
        <v>30</v>
      </c>
      <c r="W107" s="25">
        <v>6505</v>
      </c>
      <c r="X107" s="30">
        <v>47.07</v>
      </c>
      <c r="Y107" s="30">
        <f t="shared" si="26"/>
        <v>61.191000000000003</v>
      </c>
      <c r="Z107" s="30">
        <f t="shared" si="35"/>
        <v>0</v>
      </c>
      <c r="AA107" s="30">
        <f t="shared" si="27"/>
        <v>1412.1</v>
      </c>
      <c r="AB107" s="31">
        <f t="shared" si="28"/>
        <v>141210</v>
      </c>
      <c r="AC107" s="32">
        <f t="shared" si="29"/>
        <v>3.7460017579070241E-2</v>
      </c>
      <c r="AD107" s="25">
        <v>6</v>
      </c>
      <c r="AE107" s="28">
        <f t="shared" si="36"/>
        <v>2.5</v>
      </c>
      <c r="AF107" s="28">
        <f t="shared" ref="AF107:AF117" si="45">AD107*AE107</f>
        <v>15</v>
      </c>
      <c r="AG107" s="28">
        <f t="shared" si="37"/>
        <v>60</v>
      </c>
      <c r="AH107" s="30">
        <f t="shared" si="30"/>
        <v>2824.2</v>
      </c>
      <c r="AI107" s="28">
        <v>60</v>
      </c>
      <c r="AJ107" s="28">
        <v>60</v>
      </c>
      <c r="AK107" s="28">
        <v>60</v>
      </c>
      <c r="AL107" s="28">
        <v>60</v>
      </c>
      <c r="AM107" s="28">
        <v>0</v>
      </c>
      <c r="AN107" s="28">
        <v>0</v>
      </c>
      <c r="AO107" s="28">
        <v>4</v>
      </c>
      <c r="AP107" s="28">
        <v>28</v>
      </c>
      <c r="AQ107" s="28">
        <v>2</v>
      </c>
      <c r="AR107" s="28">
        <v>4</v>
      </c>
      <c r="AT107" s="28">
        <f t="shared" si="39"/>
        <v>17.75</v>
      </c>
      <c r="AU107" s="28">
        <f t="shared" si="40"/>
        <v>30</v>
      </c>
      <c r="AV107" s="28">
        <f t="shared" si="41"/>
        <v>25</v>
      </c>
      <c r="AX107" s="33" t="s">
        <v>80</v>
      </c>
      <c r="AY107" s="34"/>
      <c r="BA107" s="35">
        <f t="shared" si="44"/>
        <v>365</v>
      </c>
      <c r="BB107" s="33" t="s">
        <v>238</v>
      </c>
      <c r="BC107" s="33"/>
      <c r="BD107" s="34"/>
      <c r="BE107" s="25" t="s">
        <v>83</v>
      </c>
      <c r="BF107" s="25" t="s">
        <v>83</v>
      </c>
      <c r="BG107" s="32" t="s">
        <v>83</v>
      </c>
      <c r="BH107" s="32" t="s">
        <v>83</v>
      </c>
      <c r="BI107" s="32">
        <f t="shared" si="42"/>
        <v>7.1947015414814484</v>
      </c>
      <c r="BJ107" s="25" t="s">
        <v>94</v>
      </c>
      <c r="BP107" s="25" t="str">
        <f>IFERROR(VLOOKUP(Tabela24[[#This Row],[Código  CATMAT]],'[1]GRADE HFL'!A:K,1,0),"NÃO")</f>
        <v>NÃO</v>
      </c>
      <c r="BQ107" s="36"/>
      <c r="BR107" s="36" t="str">
        <f>IFERROR(VLOOKUP(Tabela24[[#This Row],[Código  CATMAT]],'[1]CMM E VALOR'!C:L,5,0),"NÃO HÁ")</f>
        <v>NÃO HÁ</v>
      </c>
      <c r="BS107" s="37" t="str">
        <f>IFERROR(VLOOKUP(Tabela24[[#This Row],[Código  CATMAT]],'[1]CMM E VALOR'!C:L,6,0),"NÃO HÁ")</f>
        <v>NÃO HÁ</v>
      </c>
      <c r="BT107" s="37" t="str">
        <f>IFERROR(VLOOKUP(Tabela24[[#This Row],[Código  CATMAT]],'[1]CMM E VALOR'!C:L,7,0),"NÃO HÁ")</f>
        <v>NÃO HÁ</v>
      </c>
      <c r="BU107" s="38" t="str">
        <f>IFERROR(VLOOKUP(Tabela24[[#This Row],[Código  CATMAT]],'[1]CMM E VALOR'!C:L,9,0),"NÃO HÁ")</f>
        <v>NÃO HÁ</v>
      </c>
      <c r="BV107" s="32" t="str">
        <f>IFERROR(VLOOKUP(Tabela24[[#This Row],[Código  CATMAT]],'[1]CMM E VALOR'!C:L,10,0),"NÃO HÁ")</f>
        <v>NÃO HÁ</v>
      </c>
    </row>
    <row r="108" spans="1:74" hidden="1" x14ac:dyDescent="0.25">
      <c r="A108" s="25">
        <v>271989</v>
      </c>
      <c r="B108" s="25">
        <v>2741000</v>
      </c>
      <c r="C108" s="5" t="s">
        <v>425</v>
      </c>
      <c r="D108" s="5" t="s">
        <v>96</v>
      </c>
      <c r="E108" s="5"/>
      <c r="F108" s="5"/>
      <c r="G108" s="27" t="s">
        <v>426</v>
      </c>
      <c r="H108" s="27" t="s">
        <v>293</v>
      </c>
      <c r="I108" s="27" t="s">
        <v>96</v>
      </c>
      <c r="J108" s="28">
        <v>140</v>
      </c>
      <c r="K108" s="28">
        <v>171</v>
      </c>
      <c r="L108" s="28">
        <v>173</v>
      </c>
      <c r="M108" s="28">
        <v>32</v>
      </c>
      <c r="N108" s="28">
        <v>32</v>
      </c>
      <c r="O108" s="28">
        <v>108</v>
      </c>
      <c r="P108" s="28">
        <v>173</v>
      </c>
      <c r="Q108" s="28">
        <v>23</v>
      </c>
      <c r="R108" s="28">
        <f>AVERAGE(J108:Q108)</f>
        <v>106.5</v>
      </c>
      <c r="S108" s="28">
        <f t="shared" si="34"/>
        <v>67.825406112206323</v>
      </c>
      <c r="T108" s="28">
        <f>(S108/R108)*100</f>
        <v>63.685827335405001</v>
      </c>
      <c r="U108" s="28">
        <f t="shared" si="38"/>
        <v>124</v>
      </c>
      <c r="V108" s="28">
        <v>150</v>
      </c>
      <c r="W108" s="25">
        <v>6505</v>
      </c>
      <c r="X108" s="67">
        <v>4.88</v>
      </c>
      <c r="Y108" s="30">
        <f t="shared" si="26"/>
        <v>6.3440000000000003</v>
      </c>
      <c r="Z108" s="30">
        <f t="shared" si="35"/>
        <v>1903.2</v>
      </c>
      <c r="AA108" s="30">
        <f t="shared" si="27"/>
        <v>732</v>
      </c>
      <c r="AB108" s="31">
        <f t="shared" si="28"/>
        <v>73200</v>
      </c>
      <c r="AC108" s="32">
        <f t="shared" si="29"/>
        <v>1.9418407243027701E-2</v>
      </c>
      <c r="AD108" s="25">
        <v>6</v>
      </c>
      <c r="AE108" s="28">
        <f t="shared" si="36"/>
        <v>12.5</v>
      </c>
      <c r="AF108" s="28">
        <f t="shared" si="45"/>
        <v>75</v>
      </c>
      <c r="AG108" s="28">
        <f t="shared" si="37"/>
        <v>300</v>
      </c>
      <c r="AH108" s="30">
        <f t="shared" si="30"/>
        <v>1464</v>
      </c>
      <c r="AI108" s="28">
        <v>350</v>
      </c>
      <c r="AJ108" s="28">
        <v>350</v>
      </c>
      <c r="AK108" s="28">
        <v>350</v>
      </c>
      <c r="AL108" s="28">
        <v>350</v>
      </c>
      <c r="AM108" s="28">
        <v>350</v>
      </c>
      <c r="AN108" s="28">
        <v>300</v>
      </c>
      <c r="AO108" s="28">
        <v>4</v>
      </c>
      <c r="AP108" s="28">
        <v>28</v>
      </c>
      <c r="AQ108" s="28">
        <v>2</v>
      </c>
      <c r="AR108" s="28">
        <v>4</v>
      </c>
      <c r="AT108" s="28">
        <f t="shared" si="39"/>
        <v>88.75</v>
      </c>
      <c r="AU108" s="28">
        <f t="shared" si="40"/>
        <v>150</v>
      </c>
      <c r="AV108" s="28">
        <f t="shared" si="41"/>
        <v>125</v>
      </c>
      <c r="AX108" s="33" t="s">
        <v>80</v>
      </c>
      <c r="AY108" s="34"/>
      <c r="BA108" s="35">
        <f t="shared" si="44"/>
        <v>365</v>
      </c>
      <c r="BB108" s="33" t="s">
        <v>81</v>
      </c>
      <c r="BC108" s="33" t="s">
        <v>130</v>
      </c>
      <c r="BD108" s="34"/>
      <c r="BE108" s="25" t="s">
        <v>83</v>
      </c>
      <c r="BF108" s="25" t="s">
        <v>83</v>
      </c>
      <c r="BG108" s="32" t="s">
        <v>83</v>
      </c>
      <c r="BH108" s="32" t="s">
        <v>83</v>
      </c>
      <c r="BI108" s="32">
        <f t="shared" si="42"/>
        <v>7.214119948724476</v>
      </c>
      <c r="BJ108" s="25" t="s">
        <v>94</v>
      </c>
      <c r="BK108" s="25">
        <v>34</v>
      </c>
      <c r="BP108" s="25" t="str">
        <f>IFERROR(VLOOKUP(Tabela24[[#This Row],[Código  CATMAT]],'[1]GRADE HFL'!A:K,1,0),"NÃO")</f>
        <v>NÃO</v>
      </c>
      <c r="BQ108" s="36"/>
      <c r="BR108" s="36" t="str">
        <f>IFERROR(VLOOKUP(Tabela24[[#This Row],[Código  CATMAT]],'[1]CMM E VALOR'!C:L,5,0),"NÃO HÁ")</f>
        <v>NÃO HÁ</v>
      </c>
      <c r="BS108" s="37" t="str">
        <f>IFERROR(VLOOKUP(Tabela24[[#This Row],[Código  CATMAT]],'[1]CMM E VALOR'!C:L,6,0),"NÃO HÁ")</f>
        <v>NÃO HÁ</v>
      </c>
      <c r="BT108" s="37" t="str">
        <f>IFERROR(VLOOKUP(Tabela24[[#This Row],[Código  CATMAT]],'[1]CMM E VALOR'!C:L,7,0),"NÃO HÁ")</f>
        <v>NÃO HÁ</v>
      </c>
      <c r="BU108" s="38" t="str">
        <f>IFERROR(VLOOKUP(Tabela24[[#This Row],[Código  CATMAT]],'[1]CMM E VALOR'!C:L,9,0),"NÃO HÁ")</f>
        <v>NÃO HÁ</v>
      </c>
      <c r="BV108" s="32" t="str">
        <f>IFERROR(VLOOKUP(Tabela24[[#This Row],[Código  CATMAT]],'[1]CMM E VALOR'!C:L,10,0),"NÃO HÁ")</f>
        <v>NÃO HÁ</v>
      </c>
    </row>
    <row r="109" spans="1:74" ht="25.5" x14ac:dyDescent="0.2">
      <c r="A109" s="25">
        <v>442709</v>
      </c>
      <c r="B109" s="25">
        <v>2740800</v>
      </c>
      <c r="C109" s="5" t="s">
        <v>427</v>
      </c>
      <c r="D109" s="5" t="s">
        <v>108</v>
      </c>
      <c r="E109" s="5"/>
      <c r="F109" s="26" t="s">
        <v>159</v>
      </c>
      <c r="G109" s="27" t="s">
        <v>424</v>
      </c>
      <c r="H109" s="27" t="s">
        <v>428</v>
      </c>
      <c r="I109" s="27" t="s">
        <v>109</v>
      </c>
      <c r="J109" s="28">
        <v>80</v>
      </c>
      <c r="K109" s="28">
        <v>48</v>
      </c>
      <c r="L109" s="28">
        <v>104</v>
      </c>
      <c r="M109" s="28">
        <v>126</v>
      </c>
      <c r="N109" s="28">
        <v>309</v>
      </c>
      <c r="O109" s="28">
        <v>122</v>
      </c>
      <c r="P109" s="28">
        <v>112</v>
      </c>
      <c r="Q109" s="28">
        <v>79</v>
      </c>
      <c r="R109" s="28">
        <f t="shared" si="33"/>
        <v>122.5</v>
      </c>
      <c r="S109" s="28">
        <f t="shared" si="34"/>
        <v>79.72810940045818</v>
      </c>
      <c r="T109" s="28">
        <f t="shared" si="43"/>
        <v>65.08417093914953</v>
      </c>
      <c r="U109" s="28">
        <f t="shared" si="38"/>
        <v>108</v>
      </c>
      <c r="V109" s="28">
        <v>120</v>
      </c>
      <c r="W109" s="25">
        <v>6505</v>
      </c>
      <c r="X109" s="51">
        <v>7</v>
      </c>
      <c r="Y109" s="30">
        <f t="shared" si="26"/>
        <v>9.1</v>
      </c>
      <c r="Z109" s="30">
        <f t="shared" si="35"/>
        <v>2275</v>
      </c>
      <c r="AA109" s="30">
        <f t="shared" si="27"/>
        <v>840</v>
      </c>
      <c r="AB109" s="31">
        <f t="shared" si="28"/>
        <v>84000</v>
      </c>
      <c r="AC109" s="32">
        <f t="shared" si="29"/>
        <v>2.2283418147736704E-2</v>
      </c>
      <c r="AD109" s="25">
        <v>6</v>
      </c>
      <c r="AE109" s="28">
        <f t="shared" si="36"/>
        <v>10</v>
      </c>
      <c r="AF109" s="28">
        <f t="shared" si="45"/>
        <v>60</v>
      </c>
      <c r="AG109" s="28">
        <f t="shared" si="37"/>
        <v>240</v>
      </c>
      <c r="AH109" s="30">
        <f t="shared" si="30"/>
        <v>1680</v>
      </c>
      <c r="AI109" s="28">
        <v>200</v>
      </c>
      <c r="AJ109" s="28">
        <v>200</v>
      </c>
      <c r="AK109" s="28">
        <v>200</v>
      </c>
      <c r="AL109" s="28">
        <v>200</v>
      </c>
      <c r="AM109" s="28">
        <v>250</v>
      </c>
      <c r="AN109" s="28">
        <v>250</v>
      </c>
      <c r="AO109" s="28">
        <v>4</v>
      </c>
      <c r="AP109" s="28">
        <v>28</v>
      </c>
      <c r="AQ109" s="28">
        <v>2</v>
      </c>
      <c r="AR109" s="28">
        <v>4</v>
      </c>
      <c r="AT109" s="28">
        <f t="shared" si="39"/>
        <v>71</v>
      </c>
      <c r="AU109" s="28">
        <f t="shared" si="40"/>
        <v>120</v>
      </c>
      <c r="AV109" s="28">
        <f t="shared" si="41"/>
        <v>100</v>
      </c>
      <c r="AX109" s="33" t="s">
        <v>91</v>
      </c>
      <c r="AY109" s="34" t="s">
        <v>140</v>
      </c>
      <c r="AZ109" s="35">
        <v>45876</v>
      </c>
      <c r="BA109" s="35">
        <f t="shared" si="44"/>
        <v>46241</v>
      </c>
      <c r="BB109" s="33" t="s">
        <v>92</v>
      </c>
      <c r="BC109" s="33" t="s">
        <v>141</v>
      </c>
      <c r="BD109" s="34"/>
      <c r="BE109" s="25" t="s">
        <v>83</v>
      </c>
      <c r="BF109" s="25" t="s">
        <v>83</v>
      </c>
      <c r="BG109" s="32" t="s">
        <v>83</v>
      </c>
      <c r="BH109" s="32" t="s">
        <v>83</v>
      </c>
      <c r="BI109" s="32">
        <f t="shared" si="42"/>
        <v>7.2364033668722128</v>
      </c>
      <c r="BJ109" s="25" t="s">
        <v>94</v>
      </c>
      <c r="BP109" s="25">
        <f>IFERROR(VLOOKUP(Tabela24[[#This Row],[Código  CATMAT]],'[1]GRADE HFL'!A:K,1,0),"NÃO")</f>
        <v>442709</v>
      </c>
      <c r="BQ109" s="36"/>
      <c r="BR109" s="36">
        <f>IFERROR(VLOOKUP(Tabela24[[#This Row],[Código  CATMAT]],'[1]CMM E VALOR'!C:L,5,0),"NÃO HÁ")</f>
        <v>100</v>
      </c>
      <c r="BS109" s="37">
        <f>IFERROR(VLOOKUP(Tabela24[[#This Row],[Código  CATMAT]],'[1]CMM E VALOR'!C:L,6,0),"NÃO HÁ")</f>
        <v>93.75</v>
      </c>
      <c r="BT109" s="37">
        <f>IFERROR(VLOOKUP(Tabela24[[#This Row],[Código  CATMAT]],'[1]CMM E VALOR'!C:L,7,0),"NÃO HÁ")</f>
        <v>83.333333333333329</v>
      </c>
      <c r="BU109" s="38">
        <f>IFERROR(VLOOKUP(Tabela24[[#This Row],[Código  CATMAT]],'[1]CMM E VALOR'!C:L,9,0),"NÃO HÁ")</f>
        <v>7.4</v>
      </c>
      <c r="BV109" s="32">
        <f>IFERROR(VLOOKUP(Tabela24[[#This Row],[Código  CATMAT]],'[1]CMM E VALOR'!C:L,10,0),"NÃO HÁ")</f>
        <v>0</v>
      </c>
    </row>
    <row r="110" spans="1:74" x14ac:dyDescent="0.25">
      <c r="A110" s="25">
        <v>267151</v>
      </c>
      <c r="B110" s="25">
        <v>2761000</v>
      </c>
      <c r="C110" s="5" t="s">
        <v>429</v>
      </c>
      <c r="D110" s="5" t="s">
        <v>96</v>
      </c>
      <c r="E110" s="5"/>
      <c r="F110" s="5"/>
      <c r="G110" s="27" t="s">
        <v>430</v>
      </c>
      <c r="H110" s="27" t="s">
        <v>104</v>
      </c>
      <c r="I110" s="27" t="s">
        <v>96</v>
      </c>
      <c r="J110" s="28">
        <v>100</v>
      </c>
      <c r="K110" s="28">
        <v>99</v>
      </c>
      <c r="L110" s="28">
        <v>8</v>
      </c>
      <c r="M110" s="28">
        <v>0</v>
      </c>
      <c r="N110" s="29">
        <v>0</v>
      </c>
      <c r="O110" s="28">
        <v>35</v>
      </c>
      <c r="P110" s="28">
        <v>0</v>
      </c>
      <c r="R110" s="28">
        <f t="shared" si="33"/>
        <v>34.571428571428569</v>
      </c>
      <c r="S110" s="28">
        <f t="shared" si="34"/>
        <v>46.050179669780306</v>
      </c>
      <c r="T110" s="28">
        <f t="shared" si="43"/>
        <v>133.20299904481908</v>
      </c>
      <c r="U110" s="28">
        <f t="shared" si="38"/>
        <v>8</v>
      </c>
      <c r="V110" s="28">
        <v>50</v>
      </c>
      <c r="W110" s="25">
        <v>6505</v>
      </c>
      <c r="X110" s="70">
        <v>0.34</v>
      </c>
      <c r="Y110" s="30">
        <f t="shared" si="26"/>
        <v>0.44200000000000006</v>
      </c>
      <c r="Z110" s="30">
        <f t="shared" si="35"/>
        <v>66.300000000000011</v>
      </c>
      <c r="AA110" s="30">
        <f t="shared" si="27"/>
        <v>17</v>
      </c>
      <c r="AB110" s="31">
        <f t="shared" si="28"/>
        <v>1700</v>
      </c>
      <c r="AC110" s="32">
        <f t="shared" si="29"/>
        <v>4.5097393870419523E-4</v>
      </c>
      <c r="AD110" s="25">
        <v>6</v>
      </c>
      <c r="AE110" s="28">
        <f t="shared" si="36"/>
        <v>4.166666666666667</v>
      </c>
      <c r="AF110" s="28">
        <f t="shared" si="45"/>
        <v>25</v>
      </c>
      <c r="AG110" s="28">
        <f t="shared" si="37"/>
        <v>100</v>
      </c>
      <c r="AH110" s="30">
        <f t="shared" si="30"/>
        <v>34</v>
      </c>
      <c r="AI110" s="28">
        <v>450</v>
      </c>
      <c r="AJ110" s="28">
        <v>450</v>
      </c>
      <c r="AK110" s="28">
        <v>450</v>
      </c>
      <c r="AL110" s="28">
        <v>200</v>
      </c>
      <c r="AM110" s="28">
        <v>200</v>
      </c>
      <c r="AN110" s="28">
        <v>150</v>
      </c>
      <c r="AO110" s="28">
        <v>4</v>
      </c>
      <c r="AP110" s="28">
        <v>28</v>
      </c>
      <c r="AQ110" s="28">
        <v>2</v>
      </c>
      <c r="AR110" s="28">
        <v>4</v>
      </c>
      <c r="AT110" s="28">
        <f t="shared" si="39"/>
        <v>29.583333333333336</v>
      </c>
      <c r="AU110" s="28">
        <f t="shared" si="40"/>
        <v>50</v>
      </c>
      <c r="AV110" s="28">
        <f t="shared" si="41"/>
        <v>41.666666666666671</v>
      </c>
      <c r="AX110" s="33" t="s">
        <v>80</v>
      </c>
      <c r="AY110" s="34"/>
      <c r="BA110" s="35">
        <f t="shared" si="44"/>
        <v>365</v>
      </c>
      <c r="BB110" s="33" t="s">
        <v>126</v>
      </c>
      <c r="BC110" s="33" t="s">
        <v>127</v>
      </c>
      <c r="BD110" s="34"/>
      <c r="BE110" s="25" t="s">
        <v>83</v>
      </c>
      <c r="BF110" s="25" t="s">
        <v>83</v>
      </c>
      <c r="BG110" s="32" t="s">
        <v>83</v>
      </c>
      <c r="BH110" s="32" t="s">
        <v>83</v>
      </c>
      <c r="BI110" s="32">
        <f t="shared" si="42"/>
        <v>7.2368543408109174</v>
      </c>
      <c r="BJ110" s="25" t="s">
        <v>84</v>
      </c>
      <c r="BK110" s="25">
        <v>2</v>
      </c>
      <c r="BP110" s="25">
        <f>IFERROR(VLOOKUP(Tabela24[[#This Row],[Código  CATMAT]],'[1]GRADE HFL'!A:K,1,0),"NÃO")</f>
        <v>267151</v>
      </c>
      <c r="BQ110" s="36"/>
      <c r="BR110" s="36">
        <f>IFERROR(VLOOKUP(Tabela24[[#This Row],[Código  CATMAT]],'[1]CMM E VALOR'!C:L,5,0),"NÃO HÁ")</f>
        <v>40</v>
      </c>
      <c r="BS110" s="37">
        <f>IFERROR(VLOOKUP(Tabela24[[#This Row],[Código  CATMAT]],'[1]CMM E VALOR'!C:L,6,0),"NÃO HÁ")</f>
        <v>50</v>
      </c>
      <c r="BT110" s="37">
        <f>IFERROR(VLOOKUP(Tabela24[[#This Row],[Código  CATMAT]],'[1]CMM E VALOR'!C:L,7,0),"NÃO HÁ")</f>
        <v>20</v>
      </c>
      <c r="BU110" s="38">
        <f>IFERROR(VLOOKUP(Tabela24[[#This Row],[Código  CATMAT]],'[1]CMM E VALOR'!C:L,9,0),"NÃO HÁ")</f>
        <v>0.34</v>
      </c>
      <c r="BV110" s="32">
        <f>IFERROR(VLOOKUP(Tabela24[[#This Row],[Código  CATMAT]],'[1]CMM E VALOR'!C:L,10,0),"NÃO HÁ")</f>
        <v>0</v>
      </c>
    </row>
    <row r="111" spans="1:74" ht="25.5" x14ac:dyDescent="0.25">
      <c r="A111" s="25">
        <v>308736</v>
      </c>
      <c r="B111" s="25">
        <v>2761900</v>
      </c>
      <c r="C111" s="5" t="s">
        <v>431</v>
      </c>
      <c r="D111" s="5" t="s">
        <v>152</v>
      </c>
      <c r="E111" s="5"/>
      <c r="F111" s="25">
        <v>50</v>
      </c>
      <c r="G111" s="27" t="s">
        <v>430</v>
      </c>
      <c r="H111" s="27" t="s">
        <v>432</v>
      </c>
      <c r="I111" s="27" t="s">
        <v>433</v>
      </c>
      <c r="J111" s="28">
        <v>415</v>
      </c>
      <c r="K111" s="28">
        <v>353</v>
      </c>
      <c r="L111" s="28">
        <v>216</v>
      </c>
      <c r="N111" s="28">
        <v>199</v>
      </c>
      <c r="O111" s="28">
        <v>228</v>
      </c>
      <c r="P111" s="28">
        <v>268</v>
      </c>
      <c r="Q111" s="28">
        <v>113</v>
      </c>
      <c r="R111" s="28">
        <f t="shared" si="33"/>
        <v>256</v>
      </c>
      <c r="S111" s="28">
        <f t="shared" si="34"/>
        <v>100.76044197335909</v>
      </c>
      <c r="T111" s="28">
        <f t="shared" si="43"/>
        <v>39.359547645843392</v>
      </c>
      <c r="U111" s="28">
        <f t="shared" si="38"/>
        <v>228</v>
      </c>
      <c r="V111" s="28">
        <v>250</v>
      </c>
      <c r="W111" s="25">
        <v>6505</v>
      </c>
      <c r="X111" s="41">
        <v>3.5</v>
      </c>
      <c r="Y111" s="30">
        <f t="shared" si="26"/>
        <v>4.55</v>
      </c>
      <c r="Z111" s="30">
        <f t="shared" si="35"/>
        <v>2275</v>
      </c>
      <c r="AA111" s="30">
        <f t="shared" si="27"/>
        <v>875</v>
      </c>
      <c r="AB111" s="31">
        <f t="shared" si="28"/>
        <v>87500</v>
      </c>
      <c r="AC111" s="32">
        <f t="shared" si="29"/>
        <v>2.3211893903892403E-2</v>
      </c>
      <c r="AD111" s="25">
        <v>6</v>
      </c>
      <c r="AE111" s="28">
        <f t="shared" si="36"/>
        <v>20.833333333333332</v>
      </c>
      <c r="AF111" s="28">
        <f t="shared" si="45"/>
        <v>125</v>
      </c>
      <c r="AG111" s="28">
        <f t="shared" si="37"/>
        <v>500</v>
      </c>
      <c r="AH111" s="30">
        <f t="shared" si="30"/>
        <v>1750</v>
      </c>
      <c r="AI111" s="28">
        <v>800</v>
      </c>
      <c r="AJ111" s="28">
        <v>800</v>
      </c>
      <c r="AK111" s="28">
        <v>800</v>
      </c>
      <c r="AL111" s="28">
        <v>600</v>
      </c>
      <c r="AM111" s="28">
        <v>600</v>
      </c>
      <c r="AN111" s="28">
        <v>500</v>
      </c>
      <c r="AO111" s="28">
        <v>4</v>
      </c>
      <c r="AP111" s="28">
        <v>28</v>
      </c>
      <c r="AQ111" s="28">
        <v>2</v>
      </c>
      <c r="AR111" s="28">
        <v>4</v>
      </c>
      <c r="AT111" s="28">
        <f t="shared" si="39"/>
        <v>147.91666666666666</v>
      </c>
      <c r="AU111" s="28">
        <f t="shared" si="40"/>
        <v>250</v>
      </c>
      <c r="AV111" s="28">
        <f t="shared" si="41"/>
        <v>208.33333333333331</v>
      </c>
      <c r="AX111" s="33" t="s">
        <v>91</v>
      </c>
      <c r="AY111" s="34" t="s">
        <v>320</v>
      </c>
      <c r="AZ111" s="35">
        <v>46125</v>
      </c>
      <c r="BA111" s="35">
        <f t="shared" si="44"/>
        <v>46490</v>
      </c>
      <c r="BB111" s="33" t="s">
        <v>92</v>
      </c>
      <c r="BC111" s="33" t="s">
        <v>127</v>
      </c>
      <c r="BD111" s="34"/>
      <c r="BE111" s="25" t="s">
        <v>83</v>
      </c>
      <c r="BF111" s="25" t="s">
        <v>83</v>
      </c>
      <c r="BG111" s="32" t="s">
        <v>83</v>
      </c>
      <c r="BH111" s="32" t="s">
        <v>83</v>
      </c>
      <c r="BI111" s="32">
        <f t="shared" si="42"/>
        <v>7.2600662347148095</v>
      </c>
      <c r="BJ111" s="25" t="s">
        <v>84</v>
      </c>
      <c r="BK111" s="25">
        <v>76</v>
      </c>
      <c r="BP111" s="25">
        <f>IFERROR(VLOOKUP(Tabela24[[#This Row],[Código  CATMAT]],'[1]GRADE HFL'!A:K,1,0),"NÃO")</f>
        <v>308736</v>
      </c>
      <c r="BQ111" s="36"/>
      <c r="BR111" s="36">
        <f>IFERROR(VLOOKUP(Tabela24[[#This Row],[Código  CATMAT]],'[1]CMM E VALOR'!C:L,5,0),"NÃO HÁ")</f>
        <v>40</v>
      </c>
      <c r="BS111" s="37">
        <f>IFERROR(VLOOKUP(Tabela24[[#This Row],[Código  CATMAT]],'[1]CMM E VALOR'!C:L,6,0),"NÃO HÁ")</f>
        <v>30</v>
      </c>
      <c r="BT111" s="37">
        <f>IFERROR(VLOOKUP(Tabela24[[#This Row],[Código  CATMAT]],'[1]CMM E VALOR'!C:L,7,0),"NÃO HÁ")</f>
        <v>38.333333333333336</v>
      </c>
      <c r="BU111" s="38">
        <f>IFERROR(VLOOKUP(Tabela24[[#This Row],[Código  CATMAT]],'[1]CMM E VALOR'!C:L,9,0),"NÃO HÁ")</f>
        <v>2.96</v>
      </c>
      <c r="BV111" s="32">
        <f>IFERROR(VLOOKUP(Tabela24[[#This Row],[Código  CATMAT]],'[1]CMM E VALOR'!C:L,10,0),"NÃO HÁ")</f>
        <v>2.96</v>
      </c>
    </row>
    <row r="112" spans="1:74" ht="25.5" x14ac:dyDescent="0.2">
      <c r="A112" s="25">
        <v>306465</v>
      </c>
      <c r="B112" s="25">
        <v>2775010</v>
      </c>
      <c r="C112" s="5" t="s">
        <v>434</v>
      </c>
      <c r="D112" s="5" t="s">
        <v>76</v>
      </c>
      <c r="E112" s="5"/>
      <c r="F112" s="26">
        <v>10</v>
      </c>
      <c r="G112" s="27" t="s">
        <v>435</v>
      </c>
      <c r="H112" s="27" t="s">
        <v>436</v>
      </c>
      <c r="I112" s="27" t="s">
        <v>437</v>
      </c>
      <c r="J112" s="28">
        <v>1170</v>
      </c>
      <c r="K112" s="28">
        <v>1339</v>
      </c>
      <c r="L112" s="28">
        <v>1348</v>
      </c>
      <c r="M112" s="28">
        <v>0</v>
      </c>
      <c r="N112" s="28">
        <v>1683</v>
      </c>
      <c r="O112" s="28">
        <v>2545</v>
      </c>
      <c r="P112" s="28">
        <v>2764</v>
      </c>
      <c r="Q112" s="28">
        <v>2448</v>
      </c>
      <c r="R112" s="28">
        <f t="shared" si="33"/>
        <v>1662.125</v>
      </c>
      <c r="S112" s="28">
        <f t="shared" si="34"/>
        <v>911.79280815325581</v>
      </c>
      <c r="T112" s="28">
        <f t="shared" si="43"/>
        <v>54.857053961239721</v>
      </c>
      <c r="U112" s="28">
        <f t="shared" si="38"/>
        <v>1515.5</v>
      </c>
      <c r="V112" s="28">
        <v>2000</v>
      </c>
      <c r="W112" s="25">
        <v>6505</v>
      </c>
      <c r="X112" s="30">
        <v>3.38</v>
      </c>
      <c r="Y112" s="30">
        <f t="shared" si="26"/>
        <v>4.3940000000000001</v>
      </c>
      <c r="Z112" s="30">
        <f t="shared" si="35"/>
        <v>17576</v>
      </c>
      <c r="AA112" s="30">
        <f t="shared" si="27"/>
        <v>6760</v>
      </c>
      <c r="AB112" s="31">
        <f t="shared" si="28"/>
        <v>676000</v>
      </c>
      <c r="AC112" s="32">
        <f t="shared" si="29"/>
        <v>0.17932846033178587</v>
      </c>
      <c r="AD112" s="25">
        <v>6</v>
      </c>
      <c r="AE112" s="28">
        <f t="shared" si="36"/>
        <v>166.66666666666666</v>
      </c>
      <c r="AF112" s="28">
        <f t="shared" si="45"/>
        <v>1000</v>
      </c>
      <c r="AG112" s="28">
        <f t="shared" si="37"/>
        <v>4000</v>
      </c>
      <c r="AH112" s="30">
        <f t="shared" si="30"/>
        <v>13520</v>
      </c>
      <c r="AI112" s="28">
        <v>2500</v>
      </c>
      <c r="AJ112" s="28">
        <v>2500</v>
      </c>
      <c r="AK112" s="28">
        <v>2500</v>
      </c>
      <c r="AL112" s="28">
        <v>2500</v>
      </c>
      <c r="AM112" s="28">
        <v>2600</v>
      </c>
      <c r="AN112" s="28">
        <v>4000</v>
      </c>
      <c r="AO112" s="28">
        <v>4</v>
      </c>
      <c r="AP112" s="28">
        <v>28</v>
      </c>
      <c r="AQ112" s="28">
        <v>2</v>
      </c>
      <c r="AR112" s="28">
        <v>4</v>
      </c>
      <c r="AS112" s="28">
        <v>110</v>
      </c>
      <c r="AT112" s="28">
        <f t="shared" si="39"/>
        <v>1183.3333333333333</v>
      </c>
      <c r="AU112" s="28">
        <f t="shared" si="40"/>
        <v>1890</v>
      </c>
      <c r="AV112" s="28">
        <f t="shared" si="41"/>
        <v>1666.6666666666665</v>
      </c>
      <c r="AW112" s="28">
        <v>100</v>
      </c>
      <c r="AX112" s="33" t="s">
        <v>91</v>
      </c>
      <c r="AY112" s="34" t="s">
        <v>140</v>
      </c>
      <c r="AZ112" s="35">
        <v>45876</v>
      </c>
      <c r="BA112" s="35">
        <f t="shared" si="44"/>
        <v>46241</v>
      </c>
      <c r="BB112" s="33" t="s">
        <v>92</v>
      </c>
      <c r="BC112" s="33" t="s">
        <v>141</v>
      </c>
      <c r="BD112" s="34"/>
      <c r="BE112" s="25" t="s">
        <v>112</v>
      </c>
      <c r="BF112" s="25" t="s">
        <v>83</v>
      </c>
      <c r="BG112" s="32" t="s">
        <v>83</v>
      </c>
      <c r="BH112" s="32" t="s">
        <v>83</v>
      </c>
      <c r="BI112" s="32">
        <f t="shared" si="42"/>
        <v>7.4393946950465955</v>
      </c>
      <c r="BJ112" s="25" t="s">
        <v>94</v>
      </c>
      <c r="BK112" s="25">
        <v>325</v>
      </c>
      <c r="BP112" s="25">
        <f>IFERROR(VLOOKUP(Tabela24[[#This Row],[Código  CATMAT]],'[1]GRADE HFL'!A:K,1,0),"NÃO")</f>
        <v>306465</v>
      </c>
      <c r="BQ112" s="36"/>
      <c r="BR112" s="36">
        <f>IFERROR(VLOOKUP(Tabela24[[#This Row],[Código  CATMAT]],'[1]CMM E VALOR'!C:L,5,0),"NÃO HÁ")</f>
        <v>80</v>
      </c>
      <c r="BS112" s="37">
        <f>IFERROR(VLOOKUP(Tabela24[[#This Row],[Código  CATMAT]],'[1]CMM E VALOR'!C:L,6,0),"NÃO HÁ")</f>
        <v>88.888888888888886</v>
      </c>
      <c r="BT112" s="37">
        <f>IFERROR(VLOOKUP(Tabela24[[#This Row],[Código  CATMAT]],'[1]CMM E VALOR'!C:L,7,0),"NÃO HÁ")</f>
        <v>83.333333333333329</v>
      </c>
      <c r="BU112" s="38">
        <f>IFERROR(VLOOKUP(Tabela24[[#This Row],[Código  CATMAT]],'[1]CMM E VALOR'!C:L,9,0),"NÃO HÁ")</f>
        <v>2.9</v>
      </c>
      <c r="BV112" s="32">
        <f>IFERROR(VLOOKUP(Tabela24[[#This Row],[Código  CATMAT]],'[1]CMM E VALOR'!C:L,10,0),"NÃO HÁ")</f>
        <v>2.8986329999999998</v>
      </c>
    </row>
    <row r="113" spans="1:74" ht="25.5" x14ac:dyDescent="0.25">
      <c r="A113" s="25">
        <v>273314</v>
      </c>
      <c r="B113" s="25">
        <v>2785010</v>
      </c>
      <c r="C113" s="5" t="s">
        <v>438</v>
      </c>
      <c r="D113" s="5" t="s">
        <v>76</v>
      </c>
      <c r="E113" s="5"/>
      <c r="F113" s="25">
        <v>50</v>
      </c>
      <c r="G113" s="27" t="s">
        <v>439</v>
      </c>
      <c r="H113" s="27" t="s">
        <v>440</v>
      </c>
      <c r="I113" s="27" t="s">
        <v>79</v>
      </c>
      <c r="J113" s="28">
        <v>120</v>
      </c>
      <c r="K113" s="28">
        <v>74</v>
      </c>
      <c r="L113" s="28">
        <v>90</v>
      </c>
      <c r="M113" s="28">
        <v>7</v>
      </c>
      <c r="N113" s="28">
        <v>62</v>
      </c>
      <c r="O113" s="28">
        <v>21</v>
      </c>
      <c r="P113" s="28">
        <v>11</v>
      </c>
      <c r="Q113" s="28">
        <v>0</v>
      </c>
      <c r="R113" s="28">
        <f t="shared" si="33"/>
        <v>48.125</v>
      </c>
      <c r="S113" s="28">
        <f t="shared" si="34"/>
        <v>44.565962347962376</v>
      </c>
      <c r="T113" s="28">
        <f t="shared" si="43"/>
        <v>92.604597086675071</v>
      </c>
      <c r="U113" s="28">
        <f t="shared" si="38"/>
        <v>41.5</v>
      </c>
      <c r="V113" s="28">
        <v>75</v>
      </c>
      <c r="W113" s="25">
        <v>6505</v>
      </c>
      <c r="X113" s="30">
        <v>8.1</v>
      </c>
      <c r="Y113" s="30">
        <f t="shared" si="26"/>
        <v>10.53</v>
      </c>
      <c r="Z113" s="30">
        <f t="shared" si="35"/>
        <v>1579.5</v>
      </c>
      <c r="AA113" s="30">
        <f t="shared" si="27"/>
        <v>607.5</v>
      </c>
      <c r="AB113" s="31">
        <f t="shared" si="28"/>
        <v>60750</v>
      </c>
      <c r="AC113" s="32">
        <f t="shared" si="29"/>
        <v>1.6115686338988154E-2</v>
      </c>
      <c r="AD113" s="25">
        <v>6</v>
      </c>
      <c r="AE113" s="28">
        <f t="shared" si="36"/>
        <v>6.25</v>
      </c>
      <c r="AF113" s="28">
        <f t="shared" si="45"/>
        <v>37.5</v>
      </c>
      <c r="AG113" s="28">
        <f t="shared" si="37"/>
        <v>150</v>
      </c>
      <c r="AH113" s="30">
        <f t="shared" si="30"/>
        <v>1215</v>
      </c>
      <c r="AI113" s="28">
        <v>200</v>
      </c>
      <c r="AJ113" s="28">
        <v>200</v>
      </c>
      <c r="AK113" s="28">
        <v>200</v>
      </c>
      <c r="AL113" s="28">
        <v>200</v>
      </c>
      <c r="AM113" s="28">
        <v>180</v>
      </c>
      <c r="AN113" s="28">
        <v>150</v>
      </c>
      <c r="AO113" s="28">
        <v>4</v>
      </c>
      <c r="AP113" s="28">
        <v>28</v>
      </c>
      <c r="AQ113" s="28">
        <v>2</v>
      </c>
      <c r="AR113" s="28">
        <v>4</v>
      </c>
      <c r="AT113" s="28">
        <f t="shared" si="39"/>
        <v>44.375</v>
      </c>
      <c r="AU113" s="28">
        <f t="shared" si="40"/>
        <v>75</v>
      </c>
      <c r="AV113" s="28">
        <f t="shared" si="41"/>
        <v>62.5</v>
      </c>
      <c r="AX113" s="33" t="s">
        <v>91</v>
      </c>
      <c r="AY113" s="34" t="s">
        <v>259</v>
      </c>
      <c r="AZ113" s="35">
        <v>46000</v>
      </c>
      <c r="BA113" s="35">
        <f t="shared" si="44"/>
        <v>46365</v>
      </c>
      <c r="BB113" s="33" t="s">
        <v>92</v>
      </c>
      <c r="BC113" s="33" t="s">
        <v>141</v>
      </c>
      <c r="BD113" s="34"/>
      <c r="BE113" s="25" t="s">
        <v>83</v>
      </c>
      <c r="BF113" s="25" t="s">
        <v>83</v>
      </c>
      <c r="BG113" s="32" t="s">
        <v>83</v>
      </c>
      <c r="BH113" s="32" t="s">
        <v>83</v>
      </c>
      <c r="BI113" s="32">
        <f t="shared" si="42"/>
        <v>7.4555103813855839</v>
      </c>
      <c r="BJ113" s="25" t="s">
        <v>116</v>
      </c>
      <c r="BP113" s="25">
        <f>IFERROR(VLOOKUP(Tabela24[[#This Row],[Código  CATMAT]],'[1]GRADE HFL'!A:K,1,0),"NÃO")</f>
        <v>273314</v>
      </c>
      <c r="BQ113" s="36"/>
      <c r="BR113" s="36">
        <f>IFERROR(VLOOKUP(Tabela24[[#This Row],[Código  CATMAT]],'[1]CMM E VALOR'!C:L,5,0),"NÃO HÁ")</f>
        <v>20</v>
      </c>
      <c r="BS113" s="37">
        <f>IFERROR(VLOOKUP(Tabela24[[#This Row],[Código  CATMAT]],'[1]CMM E VALOR'!C:L,6,0),"NÃO HÁ")</f>
        <v>50</v>
      </c>
      <c r="BT113" s="37">
        <f>IFERROR(VLOOKUP(Tabela24[[#This Row],[Código  CATMAT]],'[1]CMM E VALOR'!C:L,7,0),"NÃO HÁ")</f>
        <v>0</v>
      </c>
      <c r="BU113" s="38">
        <f>IFERROR(VLOOKUP(Tabela24[[#This Row],[Código  CATMAT]],'[1]CMM E VALOR'!C:L,9,0),"NÃO HÁ")</f>
        <v>7.27</v>
      </c>
      <c r="BV113" s="32">
        <f>IFERROR(VLOOKUP(Tabela24[[#This Row],[Código  CATMAT]],'[1]CMM E VALOR'!C:L,10,0),"NÃO HÁ")</f>
        <v>7.3087869999999997</v>
      </c>
    </row>
    <row r="114" spans="1:74" ht="25.5" hidden="1" x14ac:dyDescent="0.25">
      <c r="A114" s="25">
        <v>348344</v>
      </c>
      <c r="B114" s="25">
        <v>2815900</v>
      </c>
      <c r="C114" s="5" t="s">
        <v>441</v>
      </c>
      <c r="D114" s="5" t="s">
        <v>86</v>
      </c>
      <c r="E114" s="5"/>
      <c r="F114" s="5"/>
      <c r="G114" s="27" t="s">
        <v>442</v>
      </c>
      <c r="H114" s="27" t="s">
        <v>88</v>
      </c>
      <c r="I114" s="27" t="s">
        <v>275</v>
      </c>
      <c r="J114" s="28">
        <v>109</v>
      </c>
      <c r="K114" s="28">
        <v>62</v>
      </c>
      <c r="L114" s="28">
        <v>69</v>
      </c>
      <c r="M114" s="28">
        <v>0</v>
      </c>
      <c r="N114" s="28">
        <v>0</v>
      </c>
      <c r="R114" s="28">
        <f t="shared" si="33"/>
        <v>48</v>
      </c>
      <c r="S114" s="28">
        <f t="shared" si="34"/>
        <v>47.344482255063262</v>
      </c>
      <c r="T114" s="28">
        <f t="shared" si="43"/>
        <v>98.634338031381802</v>
      </c>
      <c r="U114" s="28">
        <f t="shared" si="38"/>
        <v>62</v>
      </c>
      <c r="V114" s="28">
        <v>240</v>
      </c>
      <c r="W114" s="25" t="s">
        <v>90</v>
      </c>
      <c r="X114" s="30">
        <v>20</v>
      </c>
      <c r="Y114" s="30">
        <f t="shared" si="26"/>
        <v>26</v>
      </c>
      <c r="Z114" s="30">
        <f t="shared" si="35"/>
        <v>0</v>
      </c>
      <c r="AA114" s="30">
        <f t="shared" si="27"/>
        <v>4800</v>
      </c>
      <c r="AB114" s="31">
        <f t="shared" si="28"/>
        <v>480000</v>
      </c>
      <c r="AC114" s="32">
        <f t="shared" si="29"/>
        <v>0.12733381798706689</v>
      </c>
      <c r="AD114" s="25">
        <v>6</v>
      </c>
      <c r="AE114" s="28">
        <f t="shared" si="36"/>
        <v>20</v>
      </c>
      <c r="AF114" s="28">
        <f t="shared" si="45"/>
        <v>120</v>
      </c>
      <c r="AG114" s="28">
        <f t="shared" si="37"/>
        <v>480</v>
      </c>
      <c r="AH114" s="30">
        <f t="shared" si="30"/>
        <v>9600</v>
      </c>
      <c r="AI114" s="28">
        <v>175</v>
      </c>
      <c r="AJ114" s="28">
        <v>160</v>
      </c>
      <c r="AK114" s="28">
        <v>160</v>
      </c>
      <c r="AL114" s="28">
        <v>100</v>
      </c>
      <c r="AN114" s="28">
        <v>0</v>
      </c>
      <c r="AO114" s="28">
        <v>4</v>
      </c>
      <c r="AP114" s="28">
        <v>28</v>
      </c>
      <c r="AQ114" s="28">
        <v>2</v>
      </c>
      <c r="AR114" s="28">
        <v>4</v>
      </c>
      <c r="AT114" s="28">
        <f t="shared" si="39"/>
        <v>142</v>
      </c>
      <c r="AU114" s="28">
        <f t="shared" si="40"/>
        <v>240</v>
      </c>
      <c r="AV114" s="28">
        <f t="shared" si="41"/>
        <v>200</v>
      </c>
      <c r="AX114" s="33" t="s">
        <v>91</v>
      </c>
      <c r="AY114" s="34" t="s">
        <v>443</v>
      </c>
      <c r="BA114" s="35">
        <f t="shared" si="44"/>
        <v>365</v>
      </c>
      <c r="BB114" s="33" t="s">
        <v>92</v>
      </c>
      <c r="BC114" s="33" t="s">
        <v>444</v>
      </c>
      <c r="BD114" s="34"/>
      <c r="BE114" s="25" t="s">
        <v>83</v>
      </c>
      <c r="BF114" s="25" t="s">
        <v>83</v>
      </c>
      <c r="BG114" s="32" t="s">
        <v>83</v>
      </c>
      <c r="BH114" s="32" t="s">
        <v>83</v>
      </c>
      <c r="BI114" s="32">
        <f t="shared" si="42"/>
        <v>7.5828441993726505</v>
      </c>
      <c r="BJ114" s="25" t="s">
        <v>84</v>
      </c>
      <c r="BP114" s="25" t="str">
        <f>IFERROR(VLOOKUP(Tabela24[[#This Row],[Código  CATMAT]],'[1]GRADE HFL'!A:K,1,0),"NÃO")</f>
        <v>NÃO</v>
      </c>
      <c r="BQ114" s="36"/>
      <c r="BR114" s="36" t="str">
        <f>IFERROR(VLOOKUP(Tabela24[[#This Row],[Código  CATMAT]],'[1]CMM E VALOR'!C:L,5,0),"NÃO HÁ")</f>
        <v>NÃO HÁ</v>
      </c>
      <c r="BS114" s="37" t="str">
        <f>IFERROR(VLOOKUP(Tabela24[[#This Row],[Código  CATMAT]],'[1]CMM E VALOR'!C:L,6,0),"NÃO HÁ")</f>
        <v>NÃO HÁ</v>
      </c>
      <c r="BT114" s="37" t="str">
        <f>IFERROR(VLOOKUP(Tabela24[[#This Row],[Código  CATMAT]],'[1]CMM E VALOR'!C:L,7,0),"NÃO HÁ")</f>
        <v>NÃO HÁ</v>
      </c>
      <c r="BU114" s="38" t="str">
        <f>IFERROR(VLOOKUP(Tabela24[[#This Row],[Código  CATMAT]],'[1]CMM E VALOR'!C:L,9,0),"NÃO HÁ")</f>
        <v>NÃO HÁ</v>
      </c>
      <c r="BV114" s="32" t="str">
        <f>IFERROR(VLOOKUP(Tabela24[[#This Row],[Código  CATMAT]],'[1]CMM E VALOR'!C:L,10,0),"NÃO HÁ")</f>
        <v>NÃO HÁ</v>
      </c>
    </row>
    <row r="115" spans="1:74" ht="25.5" x14ac:dyDescent="0.25">
      <c r="A115" s="25">
        <v>268431</v>
      </c>
      <c r="B115" s="25">
        <v>2815200</v>
      </c>
      <c r="C115" s="5" t="s">
        <v>445</v>
      </c>
      <c r="D115" s="5" t="s">
        <v>86</v>
      </c>
      <c r="E115" s="5"/>
      <c r="F115" s="25">
        <v>1</v>
      </c>
      <c r="G115" s="27" t="s">
        <v>446</v>
      </c>
      <c r="H115" s="65">
        <v>3.0000000000000001E-3</v>
      </c>
      <c r="I115" s="27" t="s">
        <v>317</v>
      </c>
      <c r="J115" s="28">
        <v>30</v>
      </c>
      <c r="K115" s="28">
        <v>0</v>
      </c>
      <c r="L115" s="28">
        <v>3</v>
      </c>
      <c r="N115" s="28">
        <v>2</v>
      </c>
      <c r="O115" s="28">
        <v>3</v>
      </c>
      <c r="P115" s="28">
        <v>3</v>
      </c>
      <c r="Q115" s="28">
        <v>4</v>
      </c>
      <c r="R115" s="28">
        <f t="shared" si="33"/>
        <v>6.4285714285714288</v>
      </c>
      <c r="S115" s="28">
        <f t="shared" si="34"/>
        <v>10.469911538262759</v>
      </c>
      <c r="T115" s="28">
        <f t="shared" si="43"/>
        <v>162.86529059519845</v>
      </c>
      <c r="U115" s="28">
        <f t="shared" si="38"/>
        <v>3</v>
      </c>
      <c r="V115" s="28">
        <v>15</v>
      </c>
      <c r="W115" s="25">
        <v>6505</v>
      </c>
      <c r="X115" s="30">
        <v>17.27</v>
      </c>
      <c r="Y115" s="30">
        <f t="shared" si="26"/>
        <v>22.451000000000001</v>
      </c>
      <c r="Z115" s="30">
        <f t="shared" si="35"/>
        <v>673.53</v>
      </c>
      <c r="AA115" s="30">
        <f t="shared" si="27"/>
        <v>259.05</v>
      </c>
      <c r="AB115" s="31">
        <f t="shared" si="28"/>
        <v>25905</v>
      </c>
      <c r="AC115" s="32">
        <f t="shared" si="29"/>
        <v>6.8720469894895161E-3</v>
      </c>
      <c r="AD115" s="25">
        <v>6</v>
      </c>
      <c r="AE115" s="28">
        <f t="shared" si="36"/>
        <v>1.25</v>
      </c>
      <c r="AF115" s="28">
        <f t="shared" si="45"/>
        <v>7.5</v>
      </c>
      <c r="AG115" s="28">
        <f t="shared" si="37"/>
        <v>30</v>
      </c>
      <c r="AH115" s="30">
        <f t="shared" si="30"/>
        <v>518.1</v>
      </c>
      <c r="AI115" s="28">
        <v>60</v>
      </c>
      <c r="AJ115" s="28">
        <v>70</v>
      </c>
      <c r="AK115" s="28">
        <v>70</v>
      </c>
      <c r="AL115" s="28">
        <v>50</v>
      </c>
      <c r="AM115" s="28">
        <v>50</v>
      </c>
      <c r="AN115" s="28">
        <v>30</v>
      </c>
      <c r="AO115" s="28">
        <v>4</v>
      </c>
      <c r="AP115" s="28">
        <v>28</v>
      </c>
      <c r="AQ115" s="28">
        <v>2</v>
      </c>
      <c r="AR115" s="28">
        <v>4</v>
      </c>
      <c r="AT115" s="28">
        <f t="shared" si="39"/>
        <v>8.875</v>
      </c>
      <c r="AU115" s="28">
        <f t="shared" si="40"/>
        <v>15</v>
      </c>
      <c r="AV115" s="28">
        <f t="shared" si="41"/>
        <v>12.5</v>
      </c>
      <c r="AX115" s="33" t="s">
        <v>91</v>
      </c>
      <c r="AY115" s="34" t="s">
        <v>196</v>
      </c>
      <c r="AZ115" s="35">
        <v>45895</v>
      </c>
      <c r="BA115" s="35">
        <f t="shared" si="44"/>
        <v>46260</v>
      </c>
      <c r="BB115" s="33" t="s">
        <v>92</v>
      </c>
      <c r="BC115" s="33" t="s">
        <v>127</v>
      </c>
      <c r="BD115" s="34"/>
      <c r="BE115" s="25" t="s">
        <v>83</v>
      </c>
      <c r="BF115" s="25" t="s">
        <v>83</v>
      </c>
      <c r="BG115" s="32" t="s">
        <v>83</v>
      </c>
      <c r="BH115" s="32" t="s">
        <v>83</v>
      </c>
      <c r="BI115" s="32">
        <f t="shared" si="42"/>
        <v>7.5897162463621397</v>
      </c>
      <c r="BJ115" s="25" t="s">
        <v>84</v>
      </c>
      <c r="BP115" s="25">
        <f>IFERROR(VLOOKUP(Tabela24[[#This Row],[Código  CATMAT]],'[1]GRADE HFL'!A:K,1,0),"NÃO")</f>
        <v>268431</v>
      </c>
      <c r="BQ115" s="36"/>
      <c r="BR115" s="36">
        <f>IFERROR(VLOOKUP(Tabela24[[#This Row],[Código  CATMAT]],'[1]CMM E VALOR'!C:L,5,0),"NÃO HÁ")</f>
        <v>16</v>
      </c>
      <c r="BS115" s="37">
        <f>IFERROR(VLOOKUP(Tabela24[[#This Row],[Código  CATMAT]],'[1]CMM E VALOR'!C:L,6,0),"NÃO HÁ")</f>
        <v>10</v>
      </c>
      <c r="BT115" s="37">
        <f>IFERROR(VLOOKUP(Tabela24[[#This Row],[Código  CATMAT]],'[1]CMM E VALOR'!C:L,7,0),"NÃO HÁ")</f>
        <v>0</v>
      </c>
      <c r="BU115" s="38">
        <f>IFERROR(VLOOKUP(Tabela24[[#This Row],[Código  CATMAT]],'[1]CMM E VALOR'!C:L,9,0),"NÃO HÁ")</f>
        <v>16.34</v>
      </c>
      <c r="BV115" s="32">
        <f>IFERROR(VLOOKUP(Tabela24[[#This Row],[Código  CATMAT]],'[1]CMM E VALOR'!C:L,10,0),"NÃO HÁ")</f>
        <v>0</v>
      </c>
    </row>
    <row r="116" spans="1:74" ht="25.5" x14ac:dyDescent="0.25">
      <c r="A116" s="25">
        <v>292418</v>
      </c>
      <c r="B116" s="25">
        <v>2815000</v>
      </c>
      <c r="C116" s="5" t="s">
        <v>447</v>
      </c>
      <c r="D116" s="5" t="s">
        <v>86</v>
      </c>
      <c r="E116" s="5"/>
      <c r="F116" s="5"/>
      <c r="G116" s="27" t="s">
        <v>448</v>
      </c>
      <c r="H116" s="27" t="s">
        <v>449</v>
      </c>
      <c r="I116" s="27" t="s">
        <v>79</v>
      </c>
      <c r="J116" s="28">
        <v>364</v>
      </c>
      <c r="K116" s="28">
        <v>417</v>
      </c>
      <c r="L116" s="28">
        <v>362</v>
      </c>
      <c r="M116" s="28">
        <v>285</v>
      </c>
      <c r="N116" s="28">
        <v>473</v>
      </c>
      <c r="O116" s="28">
        <v>159</v>
      </c>
      <c r="P116" s="28">
        <v>221</v>
      </c>
      <c r="Q116" s="28">
        <v>59</v>
      </c>
      <c r="R116" s="28">
        <f t="shared" si="33"/>
        <v>292.5</v>
      </c>
      <c r="S116" s="28">
        <f t="shared" si="34"/>
        <v>139.14843051319593</v>
      </c>
      <c r="T116" s="28">
        <f t="shared" si="43"/>
        <v>47.572112995964424</v>
      </c>
      <c r="U116" s="28">
        <f t="shared" si="38"/>
        <v>323.5</v>
      </c>
      <c r="V116" s="28">
        <v>370</v>
      </c>
      <c r="W116" s="25">
        <v>6505</v>
      </c>
      <c r="X116" s="30">
        <v>5.5</v>
      </c>
      <c r="Y116" s="30">
        <f t="shared" si="26"/>
        <v>7.15</v>
      </c>
      <c r="Z116" s="30">
        <f t="shared" si="35"/>
        <v>5720</v>
      </c>
      <c r="AA116" s="30">
        <f t="shared" si="27"/>
        <v>2035</v>
      </c>
      <c r="AB116" s="31">
        <f t="shared" si="28"/>
        <v>203500</v>
      </c>
      <c r="AC116" s="32">
        <f t="shared" si="29"/>
        <v>5.39842332507669E-2</v>
      </c>
      <c r="AD116" s="25">
        <v>6</v>
      </c>
      <c r="AE116" s="28">
        <f t="shared" si="36"/>
        <v>30.833333333333332</v>
      </c>
      <c r="AF116" s="28">
        <f t="shared" si="45"/>
        <v>185</v>
      </c>
      <c r="AG116" s="28">
        <f t="shared" si="37"/>
        <v>740</v>
      </c>
      <c r="AH116" s="30">
        <f t="shared" si="30"/>
        <v>4070</v>
      </c>
      <c r="AI116" s="28">
        <v>800</v>
      </c>
      <c r="AJ116" s="28">
        <v>800</v>
      </c>
      <c r="AK116" s="28">
        <v>800</v>
      </c>
      <c r="AL116" s="28">
        <v>800</v>
      </c>
      <c r="AM116" s="28">
        <v>800</v>
      </c>
      <c r="AN116" s="28">
        <v>800</v>
      </c>
      <c r="AO116" s="28">
        <v>4</v>
      </c>
      <c r="AP116" s="28">
        <v>28</v>
      </c>
      <c r="AQ116" s="28">
        <v>2</v>
      </c>
      <c r="AR116" s="28">
        <v>4</v>
      </c>
      <c r="AT116" s="28">
        <f t="shared" si="39"/>
        <v>218.91666666666669</v>
      </c>
      <c r="AU116" s="28">
        <f t="shared" si="40"/>
        <v>370</v>
      </c>
      <c r="AV116" s="28">
        <f t="shared" si="41"/>
        <v>308.33333333333331</v>
      </c>
      <c r="AX116" s="33" t="s">
        <v>91</v>
      </c>
      <c r="AY116" s="34" t="s">
        <v>110</v>
      </c>
      <c r="AZ116" s="35">
        <v>46049</v>
      </c>
      <c r="BA116" s="35">
        <f t="shared" si="44"/>
        <v>46414</v>
      </c>
      <c r="BB116" s="33" t="s">
        <v>92</v>
      </c>
      <c r="BC116" s="33" t="s">
        <v>111</v>
      </c>
      <c r="BD116" s="34"/>
      <c r="BE116" s="25" t="s">
        <v>112</v>
      </c>
      <c r="BF116" s="25" t="s">
        <v>83</v>
      </c>
      <c r="BG116" s="32" t="s">
        <v>83</v>
      </c>
      <c r="BH116" s="32" t="s">
        <v>83</v>
      </c>
      <c r="BI116" s="32">
        <f t="shared" si="42"/>
        <v>7.6437004796129067</v>
      </c>
      <c r="BJ116" s="25" t="s">
        <v>94</v>
      </c>
      <c r="BP116" s="25">
        <f>IFERROR(VLOOKUP(Tabela24[[#This Row],[Código  CATMAT]],'[1]GRADE HFL'!A:K,1,0),"NÃO")</f>
        <v>292418</v>
      </c>
      <c r="BQ116" s="36"/>
      <c r="BR116" s="36">
        <f>IFERROR(VLOOKUP(Tabela24[[#This Row],[Código  CATMAT]],'[1]CMM E VALOR'!C:L,5,0),"NÃO HÁ")</f>
        <v>400</v>
      </c>
      <c r="BS116" s="37">
        <f>IFERROR(VLOOKUP(Tabela24[[#This Row],[Código  CATMAT]],'[1]CMM E VALOR'!C:L,6,0),"NÃO HÁ")</f>
        <v>330</v>
      </c>
      <c r="BT116" s="37">
        <f>IFERROR(VLOOKUP(Tabela24[[#This Row],[Código  CATMAT]],'[1]CMM E VALOR'!C:L,7,0),"NÃO HÁ")</f>
        <v>280</v>
      </c>
      <c r="BU116" s="38">
        <f>IFERROR(VLOOKUP(Tabela24[[#This Row],[Código  CATMAT]],'[1]CMM E VALOR'!C:L,9,0),"NÃO HÁ")</f>
        <v>5.5</v>
      </c>
      <c r="BV116" s="32">
        <f>IFERROR(VLOOKUP(Tabela24[[#This Row],[Código  CATMAT]],'[1]CMM E VALOR'!C:L,10,0),"NÃO HÁ")</f>
        <v>5.5366660000000003</v>
      </c>
    </row>
    <row r="117" spans="1:74" ht="25.5" x14ac:dyDescent="0.25">
      <c r="A117" s="25">
        <v>267632</v>
      </c>
      <c r="B117" s="25">
        <v>2811010</v>
      </c>
      <c r="C117" s="5" t="s">
        <v>450</v>
      </c>
      <c r="D117" s="5" t="s">
        <v>96</v>
      </c>
      <c r="E117" s="5"/>
      <c r="F117" s="5"/>
      <c r="G117" s="27" t="s">
        <v>448</v>
      </c>
      <c r="H117" s="27" t="s">
        <v>293</v>
      </c>
      <c r="I117" s="27" t="s">
        <v>279</v>
      </c>
      <c r="J117" s="28">
        <v>11010</v>
      </c>
      <c r="K117" s="28">
        <v>10523</v>
      </c>
      <c r="L117" s="28">
        <v>7089</v>
      </c>
      <c r="M117" s="28">
        <v>8152</v>
      </c>
      <c r="N117" s="28">
        <v>9037</v>
      </c>
      <c r="O117" s="28">
        <v>8420</v>
      </c>
      <c r="P117" s="28">
        <v>8245</v>
      </c>
      <c r="Q117" s="28">
        <v>4262</v>
      </c>
      <c r="R117" s="28">
        <f t="shared" si="33"/>
        <v>8342.25</v>
      </c>
      <c r="S117" s="28">
        <f t="shared" si="34"/>
        <v>2091.6846081567842</v>
      </c>
      <c r="T117" s="28">
        <f t="shared" si="43"/>
        <v>25.073386774033196</v>
      </c>
      <c r="U117" s="28">
        <f t="shared" si="38"/>
        <v>8332.5</v>
      </c>
      <c r="V117" s="28">
        <v>9000</v>
      </c>
      <c r="W117" s="25">
        <v>6505</v>
      </c>
      <c r="X117" s="71">
        <v>0.17549999999999999</v>
      </c>
      <c r="Y117" s="30">
        <f t="shared" si="26"/>
        <v>0.22814999999999999</v>
      </c>
      <c r="Z117" s="30">
        <f t="shared" si="35"/>
        <v>4106.7</v>
      </c>
      <c r="AA117" s="30">
        <f t="shared" si="27"/>
        <v>1579.5</v>
      </c>
      <c r="AB117" s="31">
        <f t="shared" si="28"/>
        <v>157950</v>
      </c>
      <c r="AC117" s="32">
        <f t="shared" si="29"/>
        <v>4.1900784481369198E-2</v>
      </c>
      <c r="AD117" s="25">
        <v>6</v>
      </c>
      <c r="AE117" s="28">
        <f t="shared" si="36"/>
        <v>750</v>
      </c>
      <c r="AF117" s="28">
        <f t="shared" si="45"/>
        <v>4500</v>
      </c>
      <c r="AG117" s="28">
        <f t="shared" si="37"/>
        <v>18000</v>
      </c>
      <c r="AH117" s="30">
        <f t="shared" si="30"/>
        <v>3159</v>
      </c>
      <c r="AI117" s="28">
        <v>22000</v>
      </c>
      <c r="AJ117" s="28">
        <v>20000</v>
      </c>
      <c r="AK117" s="28">
        <v>20000</v>
      </c>
      <c r="AL117" s="28">
        <v>20000</v>
      </c>
      <c r="AM117" s="28">
        <v>20000</v>
      </c>
      <c r="AN117" s="28">
        <v>18000</v>
      </c>
      <c r="AO117" s="28">
        <v>4</v>
      </c>
      <c r="AP117" s="28">
        <v>28</v>
      </c>
      <c r="AQ117" s="28">
        <v>2</v>
      </c>
      <c r="AR117" s="28">
        <v>4</v>
      </c>
      <c r="AT117" s="28">
        <f t="shared" si="39"/>
        <v>5325</v>
      </c>
      <c r="AU117" s="28">
        <f t="shared" si="40"/>
        <v>9000</v>
      </c>
      <c r="AV117" s="28">
        <f t="shared" si="41"/>
        <v>7500</v>
      </c>
      <c r="AX117" s="33" t="s">
        <v>91</v>
      </c>
      <c r="AY117" s="34" t="s">
        <v>121</v>
      </c>
      <c r="AZ117" s="35">
        <v>45924</v>
      </c>
      <c r="BA117" s="35">
        <f t="shared" si="44"/>
        <v>46289</v>
      </c>
      <c r="BB117" s="33" t="s">
        <v>92</v>
      </c>
      <c r="BC117" s="33" t="s">
        <v>106</v>
      </c>
      <c r="BD117" s="34"/>
      <c r="BE117" s="25" t="s">
        <v>83</v>
      </c>
      <c r="BF117" s="25" t="s">
        <v>83</v>
      </c>
      <c r="BG117" s="32" t="s">
        <v>83</v>
      </c>
      <c r="BH117" s="32" t="s">
        <v>83</v>
      </c>
      <c r="BI117" s="32">
        <f t="shared" si="42"/>
        <v>7.6856012640942755</v>
      </c>
      <c r="BJ117" s="25" t="s">
        <v>84</v>
      </c>
      <c r="BK117" s="25">
        <v>1219</v>
      </c>
      <c r="BP117" s="25">
        <f>IFERROR(VLOOKUP(Tabela24[[#This Row],[Código  CATMAT]],'[1]GRADE HFL'!A:K,1,0),"NÃO")</f>
        <v>267632</v>
      </c>
      <c r="BQ117" s="36"/>
      <c r="BR117" s="36">
        <f>IFERROR(VLOOKUP(Tabela24[[#This Row],[Código  CATMAT]],'[1]CMM E VALOR'!C:L,5,0),"NÃO HÁ")</f>
        <v>200</v>
      </c>
      <c r="BS117" s="37">
        <f>IFERROR(VLOOKUP(Tabela24[[#This Row],[Código  CATMAT]],'[1]CMM E VALOR'!C:L,6,0),"NÃO HÁ")</f>
        <v>324</v>
      </c>
      <c r="BT117" s="37">
        <f>IFERROR(VLOOKUP(Tabela24[[#This Row],[Código  CATMAT]],'[1]CMM E VALOR'!C:L,7,0),"NÃO HÁ")</f>
        <v>200</v>
      </c>
      <c r="BU117" s="38">
        <f>IFERROR(VLOOKUP(Tabela24[[#This Row],[Código  CATMAT]],'[1]CMM E VALOR'!C:L,9,0),"NÃO HÁ")</f>
        <v>0.23</v>
      </c>
      <c r="BV117" s="32">
        <f>IFERROR(VLOOKUP(Tabela24[[#This Row],[Código  CATMAT]],'[1]CMM E VALOR'!C:L,10,0),"NÃO HÁ")</f>
        <v>0.23</v>
      </c>
    </row>
    <row r="118" spans="1:74" ht="25.5" x14ac:dyDescent="0.25">
      <c r="A118" s="25">
        <v>340178</v>
      </c>
      <c r="B118" s="25">
        <v>2825000</v>
      </c>
      <c r="C118" s="5" t="s">
        <v>451</v>
      </c>
      <c r="D118" s="5" t="s">
        <v>76</v>
      </c>
      <c r="E118" s="5"/>
      <c r="F118" s="25" t="s">
        <v>452</v>
      </c>
      <c r="G118" s="5" t="s">
        <v>453</v>
      </c>
      <c r="H118" s="5" t="s">
        <v>449</v>
      </c>
      <c r="I118" s="27" t="s">
        <v>79</v>
      </c>
      <c r="J118" s="28">
        <v>1250</v>
      </c>
      <c r="K118" s="28">
        <v>1641.5</v>
      </c>
      <c r="L118" s="28">
        <v>1767.5</v>
      </c>
      <c r="M118" s="28">
        <v>55</v>
      </c>
      <c r="N118" s="28">
        <v>666</v>
      </c>
      <c r="O118" s="28">
        <v>710</v>
      </c>
      <c r="P118" s="28">
        <v>748</v>
      </c>
      <c r="Q118" s="28">
        <v>359</v>
      </c>
      <c r="R118" s="28">
        <f t="shared" si="33"/>
        <v>899.625</v>
      </c>
      <c r="S118" s="28">
        <f t="shared" si="34"/>
        <v>603.03321100203812</v>
      </c>
      <c r="T118" s="28">
        <f t="shared" si="43"/>
        <v>67.031619952984641</v>
      </c>
      <c r="U118" s="28">
        <f t="shared" si="38"/>
        <v>729</v>
      </c>
      <c r="V118" s="28">
        <v>800</v>
      </c>
      <c r="W118" s="25">
        <v>6505</v>
      </c>
      <c r="X118" s="30">
        <v>7.2</v>
      </c>
      <c r="Y118" s="30">
        <f t="shared" si="26"/>
        <v>9.3600000000000012</v>
      </c>
      <c r="Z118" s="30">
        <f t="shared" si="35"/>
        <v>14040.000000000002</v>
      </c>
      <c r="AA118" s="30">
        <f t="shared" si="27"/>
        <v>5760</v>
      </c>
      <c r="AB118" s="31">
        <f t="shared" si="28"/>
        <v>576000</v>
      </c>
      <c r="AC118" s="32">
        <f t="shared" si="29"/>
        <v>0.15280058158448026</v>
      </c>
      <c r="AD118" s="25">
        <v>6</v>
      </c>
      <c r="AE118" s="28">
        <f t="shared" si="36"/>
        <v>66.666666666666671</v>
      </c>
      <c r="AF118" s="28">
        <f>AE118*((1/2)*AD118)</f>
        <v>200</v>
      </c>
      <c r="AG118" s="28">
        <f t="shared" si="37"/>
        <v>1400</v>
      </c>
      <c r="AH118" s="30">
        <f t="shared" si="30"/>
        <v>10080</v>
      </c>
      <c r="AI118" s="28">
        <v>50</v>
      </c>
      <c r="AJ118" s="28" t="s">
        <v>454</v>
      </c>
      <c r="AK118" s="28">
        <v>2600</v>
      </c>
      <c r="AL118" s="28">
        <v>2000</v>
      </c>
      <c r="AM118" s="28">
        <v>2000</v>
      </c>
      <c r="AN118" s="28">
        <v>1500</v>
      </c>
      <c r="AO118" s="28">
        <v>4</v>
      </c>
      <c r="AP118" s="28">
        <v>28</v>
      </c>
      <c r="AQ118" s="28">
        <v>2</v>
      </c>
      <c r="AR118" s="28">
        <v>4</v>
      </c>
      <c r="AT118" s="28">
        <f t="shared" si="39"/>
        <v>273.33333333333337</v>
      </c>
      <c r="AU118" s="28">
        <f t="shared" si="40"/>
        <v>600</v>
      </c>
      <c r="AV118" s="28">
        <f t="shared" si="41"/>
        <v>466.66666666666669</v>
      </c>
      <c r="AX118" s="33" t="s">
        <v>91</v>
      </c>
      <c r="AY118" s="34" t="s">
        <v>140</v>
      </c>
      <c r="AZ118" s="35">
        <v>45876</v>
      </c>
      <c r="BA118" s="35">
        <f t="shared" si="44"/>
        <v>46241</v>
      </c>
      <c r="BB118" s="33" t="s">
        <v>92</v>
      </c>
      <c r="BC118" s="33" t="s">
        <v>141</v>
      </c>
      <c r="BD118" s="34"/>
      <c r="BE118" s="25" t="s">
        <v>83</v>
      </c>
      <c r="BF118" s="25" t="s">
        <v>83</v>
      </c>
      <c r="BG118" s="32" t="s">
        <v>83</v>
      </c>
      <c r="BH118" s="32" t="s">
        <v>112</v>
      </c>
      <c r="BI118" s="32">
        <f t="shared" si="42"/>
        <v>7.8384018456787556</v>
      </c>
      <c r="BJ118" s="25" t="s">
        <v>94</v>
      </c>
      <c r="BK118" s="25">
        <v>5</v>
      </c>
      <c r="BP118" s="25">
        <f>IFERROR(VLOOKUP(Tabela24[[#This Row],[Código  CATMAT]],'[1]GRADE HFL'!A:K,1,0),"NÃO")</f>
        <v>340178</v>
      </c>
      <c r="BQ118" s="36"/>
      <c r="BR118" s="36">
        <f>IFERROR(VLOOKUP(Tabela24[[#This Row],[Código  CATMAT]],'[1]CMM E VALOR'!C:L,5,0),"NÃO HÁ")</f>
        <v>70</v>
      </c>
      <c r="BS118" s="37">
        <f>IFERROR(VLOOKUP(Tabela24[[#This Row],[Código  CATMAT]],'[1]CMM E VALOR'!C:L,6,0),"NÃO HÁ")</f>
        <v>50</v>
      </c>
      <c r="BT118" s="37">
        <f>IFERROR(VLOOKUP(Tabela24[[#This Row],[Código  CATMAT]],'[1]CMM E VALOR'!C:L,7,0),"NÃO HÁ")</f>
        <v>0</v>
      </c>
      <c r="BU118" s="38">
        <f>IFERROR(VLOOKUP(Tabela24[[#This Row],[Código  CATMAT]],'[1]CMM E VALOR'!C:L,9,0),"NÃO HÁ")</f>
        <v>9.1999999999999993</v>
      </c>
      <c r="BV118" s="32">
        <f>IFERROR(VLOOKUP(Tabela24[[#This Row],[Código  CATMAT]],'[1]CMM E VALOR'!C:L,10,0),"NÃO HÁ")</f>
        <v>9.1999999999999993</v>
      </c>
    </row>
    <row r="119" spans="1:74" ht="25.5" hidden="1" x14ac:dyDescent="0.25">
      <c r="A119" s="25">
        <v>416266</v>
      </c>
      <c r="B119" s="25">
        <v>2833800</v>
      </c>
      <c r="C119" s="5" t="s">
        <v>455</v>
      </c>
      <c r="D119" s="5" t="s">
        <v>456</v>
      </c>
      <c r="E119" s="5"/>
      <c r="F119" s="5"/>
      <c r="G119" s="5" t="s">
        <v>457</v>
      </c>
      <c r="H119" s="27" t="s">
        <v>207</v>
      </c>
      <c r="I119" s="27" t="s">
        <v>458</v>
      </c>
      <c r="J119" s="28">
        <v>34</v>
      </c>
      <c r="K119" s="28">
        <v>37</v>
      </c>
      <c r="L119" s="28">
        <v>33</v>
      </c>
      <c r="M119" s="28">
        <v>0</v>
      </c>
      <c r="N119" s="28">
        <v>0</v>
      </c>
      <c r="R119" s="28">
        <f t="shared" si="33"/>
        <v>20.8</v>
      </c>
      <c r="S119" s="28">
        <f t="shared" si="34"/>
        <v>19.044684297724654</v>
      </c>
      <c r="T119" s="28">
        <f t="shared" si="43"/>
        <v>91.560982200599298</v>
      </c>
      <c r="U119" s="28">
        <f t="shared" si="38"/>
        <v>33</v>
      </c>
      <c r="V119" s="28">
        <v>30</v>
      </c>
      <c r="W119" s="25" t="s">
        <v>90</v>
      </c>
      <c r="X119" s="30">
        <v>9.9600000000000009</v>
      </c>
      <c r="Y119" s="30">
        <f t="shared" si="26"/>
        <v>12.948000000000002</v>
      </c>
      <c r="Z119" s="30">
        <f t="shared" si="35"/>
        <v>0</v>
      </c>
      <c r="AA119" s="30">
        <f t="shared" si="27"/>
        <v>298.8</v>
      </c>
      <c r="AB119" s="31">
        <f t="shared" si="28"/>
        <v>29880</v>
      </c>
      <c r="AC119" s="32">
        <f t="shared" si="29"/>
        <v>7.9265301696949137E-3</v>
      </c>
      <c r="AD119" s="25">
        <v>6</v>
      </c>
      <c r="AE119" s="28">
        <f t="shared" si="36"/>
        <v>2.5</v>
      </c>
      <c r="AF119" s="28">
        <f t="shared" ref="AF119:AF127" si="46">AD119*AE119</f>
        <v>15</v>
      </c>
      <c r="AG119" s="28">
        <f t="shared" si="37"/>
        <v>60</v>
      </c>
      <c r="AH119" s="30">
        <f t="shared" si="30"/>
        <v>597.6</v>
      </c>
      <c r="AI119" s="28">
        <v>80</v>
      </c>
      <c r="AJ119" s="28">
        <v>80</v>
      </c>
      <c r="AK119" s="28">
        <v>80</v>
      </c>
      <c r="AL119" s="28">
        <v>80</v>
      </c>
      <c r="AN119" s="28">
        <v>0</v>
      </c>
      <c r="AO119" s="28">
        <v>4</v>
      </c>
      <c r="AP119" s="28">
        <v>28</v>
      </c>
      <c r="AQ119" s="28">
        <v>2</v>
      </c>
      <c r="AR119" s="28">
        <v>4</v>
      </c>
      <c r="AT119" s="28">
        <f t="shared" si="39"/>
        <v>17.75</v>
      </c>
      <c r="AU119" s="28">
        <f t="shared" si="40"/>
        <v>30</v>
      </c>
      <c r="AV119" s="28">
        <f t="shared" si="41"/>
        <v>25</v>
      </c>
      <c r="AX119" s="33" t="s">
        <v>91</v>
      </c>
      <c r="AY119" s="34"/>
      <c r="BA119" s="35">
        <f t="shared" si="44"/>
        <v>365</v>
      </c>
      <c r="BB119" s="33" t="s">
        <v>92</v>
      </c>
      <c r="BC119" s="33" t="s">
        <v>93</v>
      </c>
      <c r="BD119" s="34"/>
      <c r="BE119" s="25" t="s">
        <v>83</v>
      </c>
      <c r="BF119" s="25" t="s">
        <v>83</v>
      </c>
      <c r="BG119" s="32" t="s">
        <v>83</v>
      </c>
      <c r="BH119" s="32" t="s">
        <v>83</v>
      </c>
      <c r="BI119" s="32">
        <f t="shared" si="42"/>
        <v>7.8463283758484508</v>
      </c>
      <c r="BJ119" s="25" t="s">
        <v>94</v>
      </c>
      <c r="BK119" s="25">
        <v>30</v>
      </c>
      <c r="BP119" s="25" t="str">
        <f>IFERROR(VLOOKUP(Tabela24[[#This Row],[Código  CATMAT]],'[1]GRADE HFL'!A:K,1,0),"NÃO")</f>
        <v>NÃO</v>
      </c>
      <c r="BQ119" s="36"/>
      <c r="BR119" s="36" t="str">
        <f>IFERROR(VLOOKUP(Tabela24[[#This Row],[Código  CATMAT]],'[1]CMM E VALOR'!C:L,5,0),"NÃO HÁ")</f>
        <v>NÃO HÁ</v>
      </c>
      <c r="BS119" s="37" t="str">
        <f>IFERROR(VLOOKUP(Tabela24[[#This Row],[Código  CATMAT]],'[1]CMM E VALOR'!C:L,6,0),"NÃO HÁ")</f>
        <v>NÃO HÁ</v>
      </c>
      <c r="BT119" s="37" t="str">
        <f>IFERROR(VLOOKUP(Tabela24[[#This Row],[Código  CATMAT]],'[1]CMM E VALOR'!C:L,7,0),"NÃO HÁ")</f>
        <v>NÃO HÁ</v>
      </c>
      <c r="BU119" s="38" t="str">
        <f>IFERROR(VLOOKUP(Tabela24[[#This Row],[Código  CATMAT]],'[1]CMM E VALOR'!C:L,9,0),"NÃO HÁ")</f>
        <v>NÃO HÁ</v>
      </c>
      <c r="BV119" s="32" t="str">
        <f>IFERROR(VLOOKUP(Tabela24[[#This Row],[Código  CATMAT]],'[1]CMM E VALOR'!C:L,10,0),"NÃO HÁ")</f>
        <v>NÃO HÁ</v>
      </c>
    </row>
    <row r="120" spans="1:74" ht="25.5" hidden="1" x14ac:dyDescent="0.25">
      <c r="A120" s="25">
        <v>348371</v>
      </c>
      <c r="B120" s="25">
        <v>2845300</v>
      </c>
      <c r="C120" s="5" t="s">
        <v>459</v>
      </c>
      <c r="D120" s="5" t="s">
        <v>86</v>
      </c>
      <c r="E120" s="5"/>
      <c r="F120" s="5"/>
      <c r="G120" s="5" t="s">
        <v>460</v>
      </c>
      <c r="H120" s="27" t="s">
        <v>461</v>
      </c>
      <c r="I120" s="27" t="s">
        <v>125</v>
      </c>
      <c r="J120" s="28">
        <v>91</v>
      </c>
      <c r="K120" s="28">
        <v>79</v>
      </c>
      <c r="L120" s="28">
        <v>123</v>
      </c>
      <c r="M120" s="28">
        <v>35</v>
      </c>
      <c r="N120" s="28">
        <v>10</v>
      </c>
      <c r="R120" s="28">
        <f t="shared" si="33"/>
        <v>67.599999999999994</v>
      </c>
      <c r="S120" s="28">
        <f t="shared" si="34"/>
        <v>45.075492232475952</v>
      </c>
      <c r="T120" s="28">
        <f t="shared" si="43"/>
        <v>66.679722237390465</v>
      </c>
      <c r="U120" s="28">
        <f t="shared" si="38"/>
        <v>79</v>
      </c>
      <c r="V120" s="28">
        <v>80</v>
      </c>
      <c r="W120" s="25" t="s">
        <v>90</v>
      </c>
      <c r="X120" s="30">
        <v>9.9</v>
      </c>
      <c r="Y120" s="30">
        <f t="shared" si="26"/>
        <v>12.870000000000001</v>
      </c>
      <c r="Z120" s="30">
        <f t="shared" si="35"/>
        <v>0</v>
      </c>
      <c r="AA120" s="30">
        <f t="shared" si="27"/>
        <v>792</v>
      </c>
      <c r="AB120" s="31">
        <f t="shared" si="28"/>
        <v>79200</v>
      </c>
      <c r="AC120" s="32">
        <f t="shared" si="29"/>
        <v>2.1010079967866038E-2</v>
      </c>
      <c r="AD120" s="25">
        <v>6</v>
      </c>
      <c r="AE120" s="28">
        <f t="shared" si="36"/>
        <v>6.666666666666667</v>
      </c>
      <c r="AF120" s="28">
        <f t="shared" si="46"/>
        <v>40</v>
      </c>
      <c r="AG120" s="28">
        <f t="shared" si="37"/>
        <v>160</v>
      </c>
      <c r="AH120" s="30">
        <f t="shared" si="30"/>
        <v>1584</v>
      </c>
      <c r="AI120" s="28">
        <v>250</v>
      </c>
      <c r="AJ120" s="28">
        <v>250</v>
      </c>
      <c r="AK120" s="28">
        <v>250</v>
      </c>
      <c r="AL120" s="28">
        <v>150</v>
      </c>
      <c r="AN120" s="28">
        <v>0</v>
      </c>
      <c r="AO120" s="28">
        <v>4</v>
      </c>
      <c r="AP120" s="28">
        <v>28</v>
      </c>
      <c r="AQ120" s="28">
        <v>2</v>
      </c>
      <c r="AR120" s="28">
        <v>4</v>
      </c>
      <c r="AT120" s="28">
        <f t="shared" si="39"/>
        <v>47.333333333333336</v>
      </c>
      <c r="AU120" s="28">
        <f t="shared" si="40"/>
        <v>80</v>
      </c>
      <c r="AV120" s="28">
        <f t="shared" si="41"/>
        <v>66.666666666666671</v>
      </c>
      <c r="AX120" s="33" t="s">
        <v>91</v>
      </c>
      <c r="AY120" s="34"/>
      <c r="BA120" s="35">
        <f t="shared" si="44"/>
        <v>365</v>
      </c>
      <c r="BB120" s="33" t="s">
        <v>92</v>
      </c>
      <c r="BC120" s="33" t="s">
        <v>93</v>
      </c>
      <c r="BD120" s="34"/>
      <c r="BE120" s="25" t="s">
        <v>83</v>
      </c>
      <c r="BF120" s="25" t="s">
        <v>83</v>
      </c>
      <c r="BG120" s="32" t="s">
        <v>83</v>
      </c>
      <c r="BH120" s="32" t="s">
        <v>83</v>
      </c>
      <c r="BI120" s="32">
        <f t="shared" si="42"/>
        <v>7.8673384558163164</v>
      </c>
      <c r="BJ120" s="25" t="s">
        <v>94</v>
      </c>
      <c r="BK120" s="25">
        <v>39</v>
      </c>
      <c r="BP120" s="25" t="str">
        <f>IFERROR(VLOOKUP(Tabela24[[#This Row],[Código  CATMAT]],'[1]GRADE HFL'!A:K,1,0),"NÃO")</f>
        <v>NÃO</v>
      </c>
      <c r="BQ120" s="36"/>
      <c r="BR120" s="36" t="str">
        <f>IFERROR(VLOOKUP(Tabela24[[#This Row],[Código  CATMAT]],'[1]CMM E VALOR'!C:L,5,0),"NÃO HÁ")</f>
        <v>NÃO HÁ</v>
      </c>
      <c r="BS120" s="37" t="str">
        <f>IFERROR(VLOOKUP(Tabela24[[#This Row],[Código  CATMAT]],'[1]CMM E VALOR'!C:L,6,0),"NÃO HÁ")</f>
        <v>NÃO HÁ</v>
      </c>
      <c r="BT120" s="37" t="str">
        <f>IFERROR(VLOOKUP(Tabela24[[#This Row],[Código  CATMAT]],'[1]CMM E VALOR'!C:L,7,0),"NÃO HÁ")</f>
        <v>NÃO HÁ</v>
      </c>
      <c r="BU120" s="38" t="str">
        <f>IFERROR(VLOOKUP(Tabela24[[#This Row],[Código  CATMAT]],'[1]CMM E VALOR'!C:L,9,0),"NÃO HÁ")</f>
        <v>NÃO HÁ</v>
      </c>
      <c r="BV120" s="32" t="str">
        <f>IFERROR(VLOOKUP(Tabela24[[#This Row],[Código  CATMAT]],'[1]CMM E VALOR'!C:L,10,0),"NÃO HÁ")</f>
        <v>NÃO HÁ</v>
      </c>
    </row>
    <row r="121" spans="1:74" ht="25.5" hidden="1" x14ac:dyDescent="0.25">
      <c r="A121" s="25">
        <v>348369</v>
      </c>
      <c r="B121" s="25">
        <v>2855300</v>
      </c>
      <c r="C121" s="5" t="s">
        <v>462</v>
      </c>
      <c r="D121" s="5" t="s">
        <v>86</v>
      </c>
      <c r="E121" s="5"/>
      <c r="F121" s="5"/>
      <c r="G121" s="5" t="s">
        <v>463</v>
      </c>
      <c r="H121" s="27" t="s">
        <v>464</v>
      </c>
      <c r="I121" s="27" t="s">
        <v>125</v>
      </c>
      <c r="J121" s="28">
        <v>471</v>
      </c>
      <c r="K121" s="28">
        <v>507</v>
      </c>
      <c r="L121" s="28">
        <v>504</v>
      </c>
      <c r="M121" s="28">
        <v>428</v>
      </c>
      <c r="N121" s="28">
        <v>430</v>
      </c>
      <c r="R121" s="28">
        <f t="shared" si="33"/>
        <v>468</v>
      </c>
      <c r="S121" s="28">
        <f t="shared" si="34"/>
        <v>38.307962618755909</v>
      </c>
      <c r="T121" s="28">
        <f t="shared" si="43"/>
        <v>8.1854620980247663</v>
      </c>
      <c r="U121" s="28">
        <f t="shared" si="38"/>
        <v>471</v>
      </c>
      <c r="V121" s="28">
        <v>480</v>
      </c>
      <c r="W121" s="25" t="s">
        <v>90</v>
      </c>
      <c r="X121" s="30">
        <v>14.9</v>
      </c>
      <c r="Y121" s="30">
        <f t="shared" si="26"/>
        <v>19.37</v>
      </c>
      <c r="Z121" s="30">
        <f t="shared" si="35"/>
        <v>0</v>
      </c>
      <c r="AA121" s="30">
        <f t="shared" si="27"/>
        <v>7152</v>
      </c>
      <c r="AB121" s="31">
        <f t="shared" si="28"/>
        <v>715200</v>
      </c>
      <c r="AC121" s="32">
        <f t="shared" si="29"/>
        <v>0.18972738880072967</v>
      </c>
      <c r="AD121" s="25">
        <v>6</v>
      </c>
      <c r="AE121" s="28">
        <f t="shared" si="36"/>
        <v>40</v>
      </c>
      <c r="AF121" s="28">
        <f>AD121*AE121</f>
        <v>240</v>
      </c>
      <c r="AG121" s="28">
        <f t="shared" si="37"/>
        <v>960</v>
      </c>
      <c r="AH121" s="30">
        <f t="shared" si="30"/>
        <v>14304</v>
      </c>
      <c r="AI121" s="28">
        <v>1200</v>
      </c>
      <c r="AJ121" s="28">
        <v>1200</v>
      </c>
      <c r="AK121" s="28">
        <v>1200</v>
      </c>
      <c r="AL121" s="28">
        <v>800</v>
      </c>
      <c r="AN121" s="28">
        <v>0</v>
      </c>
      <c r="AO121" s="28">
        <v>4</v>
      </c>
      <c r="AP121" s="28">
        <v>28</v>
      </c>
      <c r="AQ121" s="28">
        <v>2</v>
      </c>
      <c r="AR121" s="28">
        <v>4</v>
      </c>
      <c r="AT121" s="28">
        <f t="shared" si="39"/>
        <v>284</v>
      </c>
      <c r="AU121" s="28">
        <f t="shared" si="40"/>
        <v>480</v>
      </c>
      <c r="AV121" s="28">
        <f t="shared" si="41"/>
        <v>400</v>
      </c>
      <c r="AX121" s="33" t="s">
        <v>91</v>
      </c>
      <c r="AY121" s="34"/>
      <c r="BA121" s="35">
        <f t="shared" si="44"/>
        <v>365</v>
      </c>
      <c r="BB121" s="33" t="s">
        <v>92</v>
      </c>
      <c r="BC121" s="33" t="s">
        <v>93</v>
      </c>
      <c r="BD121" s="34"/>
      <c r="BE121" s="25" t="s">
        <v>112</v>
      </c>
      <c r="BF121" s="25" t="s">
        <v>83</v>
      </c>
      <c r="BG121" s="32" t="s">
        <v>83</v>
      </c>
      <c r="BH121" s="32" t="s">
        <v>83</v>
      </c>
      <c r="BI121" s="32">
        <f t="shared" si="42"/>
        <v>8.0570658446170462</v>
      </c>
      <c r="BJ121" s="25" t="s">
        <v>94</v>
      </c>
      <c r="BK121" s="25">
        <v>125</v>
      </c>
      <c r="BP121" s="25" t="str">
        <f>IFERROR(VLOOKUP(Tabela24[[#This Row],[Código  CATMAT]],'[1]GRADE HFL'!A:K,1,0),"NÃO")</f>
        <v>NÃO</v>
      </c>
      <c r="BQ121" s="36"/>
      <c r="BR121" s="36" t="str">
        <f>IFERROR(VLOOKUP(Tabela24[[#This Row],[Código  CATMAT]],'[1]CMM E VALOR'!C:L,5,0),"NÃO HÁ")</f>
        <v>NÃO HÁ</v>
      </c>
      <c r="BS121" s="37" t="str">
        <f>IFERROR(VLOOKUP(Tabela24[[#This Row],[Código  CATMAT]],'[1]CMM E VALOR'!C:L,6,0),"NÃO HÁ")</f>
        <v>NÃO HÁ</v>
      </c>
      <c r="BT121" s="37" t="str">
        <f>IFERROR(VLOOKUP(Tabela24[[#This Row],[Código  CATMAT]],'[1]CMM E VALOR'!C:L,7,0),"NÃO HÁ")</f>
        <v>NÃO HÁ</v>
      </c>
      <c r="BU121" s="38" t="str">
        <f>IFERROR(VLOOKUP(Tabela24[[#This Row],[Código  CATMAT]],'[1]CMM E VALOR'!C:L,9,0),"NÃO HÁ")</f>
        <v>NÃO HÁ</v>
      </c>
      <c r="BV121" s="32" t="str">
        <f>IFERROR(VLOOKUP(Tabela24[[#This Row],[Código  CATMAT]],'[1]CMM E VALOR'!C:L,10,0),"NÃO HÁ")</f>
        <v>NÃO HÁ</v>
      </c>
    </row>
    <row r="122" spans="1:74" ht="25.5" hidden="1" x14ac:dyDescent="0.25">
      <c r="A122" s="25">
        <v>269986</v>
      </c>
      <c r="B122" s="25">
        <v>2863600</v>
      </c>
      <c r="C122" s="5" t="s">
        <v>465</v>
      </c>
      <c r="D122" s="5" t="s">
        <v>86</v>
      </c>
      <c r="E122" s="5"/>
      <c r="F122" s="5"/>
      <c r="G122" s="27" t="s">
        <v>466</v>
      </c>
      <c r="H122" s="27" t="s">
        <v>88</v>
      </c>
      <c r="I122" s="27" t="s">
        <v>283</v>
      </c>
      <c r="J122" s="28">
        <v>88</v>
      </c>
      <c r="K122" s="28">
        <v>34</v>
      </c>
      <c r="L122" s="28">
        <v>18</v>
      </c>
      <c r="M122" s="28">
        <v>2</v>
      </c>
      <c r="N122" s="28">
        <v>2</v>
      </c>
      <c r="O122" s="28">
        <v>2</v>
      </c>
      <c r="P122" s="28">
        <v>9</v>
      </c>
      <c r="Q122" s="28">
        <v>0</v>
      </c>
      <c r="R122" s="28">
        <f t="shared" si="33"/>
        <v>19.375</v>
      </c>
      <c r="S122" s="28">
        <f t="shared" si="34"/>
        <v>30.033017544981107</v>
      </c>
      <c r="T122" s="28">
        <f t="shared" si="43"/>
        <v>155.00912281280571</v>
      </c>
      <c r="U122" s="28">
        <f t="shared" si="38"/>
        <v>5.5</v>
      </c>
      <c r="V122" s="28">
        <v>75</v>
      </c>
      <c r="W122" s="25">
        <v>6505</v>
      </c>
      <c r="X122" s="43">
        <v>47.46</v>
      </c>
      <c r="Y122" s="30">
        <f>X122*1.3</f>
        <v>61.698</v>
      </c>
      <c r="Z122" s="30">
        <f t="shared" si="35"/>
        <v>9871.68</v>
      </c>
      <c r="AA122" s="30">
        <f t="shared" si="27"/>
        <v>3559.5</v>
      </c>
      <c r="AB122" s="31">
        <f t="shared" si="28"/>
        <v>355950</v>
      </c>
      <c r="AC122" s="32">
        <f t="shared" si="29"/>
        <v>9.4425984401034294E-2</v>
      </c>
      <c r="AD122" s="25">
        <v>6</v>
      </c>
      <c r="AE122" s="28">
        <f t="shared" si="36"/>
        <v>6.25</v>
      </c>
      <c r="AF122" s="28">
        <f t="shared" si="46"/>
        <v>37.5</v>
      </c>
      <c r="AG122" s="28">
        <f t="shared" si="37"/>
        <v>150</v>
      </c>
      <c r="AH122" s="30">
        <f t="shared" si="30"/>
        <v>7119</v>
      </c>
      <c r="AI122" s="28">
        <v>150</v>
      </c>
      <c r="AJ122" s="28">
        <v>150</v>
      </c>
      <c r="AK122" s="28">
        <v>150</v>
      </c>
      <c r="AL122" s="28">
        <v>150</v>
      </c>
      <c r="AM122" s="28">
        <v>160</v>
      </c>
      <c r="AN122" s="28">
        <v>160</v>
      </c>
      <c r="AO122" s="28">
        <v>4</v>
      </c>
      <c r="AP122" s="28">
        <v>28</v>
      </c>
      <c r="AQ122" s="28">
        <v>2</v>
      </c>
      <c r="AR122" s="28">
        <v>4</v>
      </c>
      <c r="AT122" s="28">
        <f t="shared" si="39"/>
        <v>44.375</v>
      </c>
      <c r="AU122" s="28">
        <f t="shared" si="40"/>
        <v>75</v>
      </c>
      <c r="AV122" s="28">
        <f t="shared" si="41"/>
        <v>62.5</v>
      </c>
      <c r="AX122" s="33" t="s">
        <v>91</v>
      </c>
      <c r="AY122" s="34" t="s">
        <v>121</v>
      </c>
      <c r="AZ122" s="35">
        <v>45924</v>
      </c>
      <c r="BA122" s="35">
        <f t="shared" si="44"/>
        <v>46289</v>
      </c>
      <c r="BB122" s="33" t="s">
        <v>92</v>
      </c>
      <c r="BC122" s="33" t="s">
        <v>106</v>
      </c>
      <c r="BD122" s="34"/>
      <c r="BE122" s="25" t="s">
        <v>83</v>
      </c>
      <c r="BF122" s="25" t="s">
        <v>83</v>
      </c>
      <c r="BG122" s="32" t="s">
        <v>83</v>
      </c>
      <c r="BH122" s="32" t="s">
        <v>83</v>
      </c>
      <c r="BI122" s="32">
        <f t="shared" si="42"/>
        <v>8.1514918290180809</v>
      </c>
      <c r="BJ122" s="25" t="s">
        <v>94</v>
      </c>
      <c r="BK122" s="25">
        <v>1</v>
      </c>
      <c r="BP122" s="25" t="str">
        <f>IFERROR(VLOOKUP(Tabela24[[#This Row],[Código  CATMAT]],'[1]GRADE HFL'!A:K,1,0),"NÃO")</f>
        <v>NÃO</v>
      </c>
      <c r="BQ122" s="36"/>
      <c r="BR122" s="36" t="str">
        <f>IFERROR(VLOOKUP(Tabela24[[#This Row],[Código  CATMAT]],'[1]CMM E VALOR'!C:L,5,0),"NÃO HÁ")</f>
        <v>NÃO HÁ</v>
      </c>
      <c r="BS122" s="37" t="str">
        <f>IFERROR(VLOOKUP(Tabela24[[#This Row],[Código  CATMAT]],'[1]CMM E VALOR'!C:L,6,0),"NÃO HÁ")</f>
        <v>NÃO HÁ</v>
      </c>
      <c r="BT122" s="37" t="str">
        <f>IFERROR(VLOOKUP(Tabela24[[#This Row],[Código  CATMAT]],'[1]CMM E VALOR'!C:L,7,0),"NÃO HÁ")</f>
        <v>NÃO HÁ</v>
      </c>
      <c r="BU122" s="38" t="str">
        <f>IFERROR(VLOOKUP(Tabela24[[#This Row],[Código  CATMAT]],'[1]CMM E VALOR'!C:L,9,0),"NÃO HÁ")</f>
        <v>NÃO HÁ</v>
      </c>
      <c r="BV122" s="32" t="str">
        <f>IFERROR(VLOOKUP(Tabela24[[#This Row],[Código  CATMAT]],'[1]CMM E VALOR'!C:L,10,0),"NÃO HÁ")</f>
        <v>NÃO HÁ</v>
      </c>
    </row>
    <row r="123" spans="1:74" ht="25.5" x14ac:dyDescent="0.25">
      <c r="A123" s="25">
        <v>268440</v>
      </c>
      <c r="B123" s="25">
        <v>2860800</v>
      </c>
      <c r="C123" s="5" t="s">
        <v>467</v>
      </c>
      <c r="D123" s="5" t="s">
        <v>108</v>
      </c>
      <c r="E123" s="5"/>
      <c r="F123" s="5"/>
      <c r="G123" s="27" t="s">
        <v>466</v>
      </c>
      <c r="H123" s="27" t="s">
        <v>293</v>
      </c>
      <c r="I123" s="27" t="s">
        <v>109</v>
      </c>
      <c r="J123" s="28">
        <v>20</v>
      </c>
      <c r="K123" s="28">
        <v>25</v>
      </c>
      <c r="L123" s="28">
        <v>31</v>
      </c>
      <c r="M123" s="28">
        <v>15</v>
      </c>
      <c r="N123" s="29">
        <v>0</v>
      </c>
      <c r="O123" s="28">
        <v>1</v>
      </c>
      <c r="P123" s="28">
        <v>1</v>
      </c>
      <c r="Q123" s="28">
        <v>0</v>
      </c>
      <c r="R123" s="28">
        <f t="shared" si="33"/>
        <v>11.625</v>
      </c>
      <c r="S123" s="28">
        <f t="shared" si="34"/>
        <v>12.715991057382377</v>
      </c>
      <c r="T123" s="28">
        <f t="shared" si="43"/>
        <v>109.38486931081614</v>
      </c>
      <c r="U123" s="28">
        <f t="shared" si="38"/>
        <v>8</v>
      </c>
      <c r="V123" s="28">
        <v>20</v>
      </c>
      <c r="W123" s="25">
        <v>6505</v>
      </c>
      <c r="X123" s="30">
        <v>32</v>
      </c>
      <c r="Y123" s="30">
        <f t="shared" si="26"/>
        <v>41.6</v>
      </c>
      <c r="Z123" s="30">
        <f t="shared" si="35"/>
        <v>3328</v>
      </c>
      <c r="AA123" s="30">
        <f t="shared" si="27"/>
        <v>640</v>
      </c>
      <c r="AB123" s="31">
        <f t="shared" si="28"/>
        <v>64000</v>
      </c>
      <c r="AC123" s="32">
        <f t="shared" si="29"/>
        <v>1.6977842398275586E-2</v>
      </c>
      <c r="AD123" s="25">
        <v>6</v>
      </c>
      <c r="AE123" s="28">
        <f t="shared" si="36"/>
        <v>1.6666666666666667</v>
      </c>
      <c r="AF123" s="28">
        <f t="shared" si="46"/>
        <v>10</v>
      </c>
      <c r="AG123" s="28">
        <f t="shared" si="37"/>
        <v>40</v>
      </c>
      <c r="AH123" s="30">
        <f t="shared" si="30"/>
        <v>1280</v>
      </c>
      <c r="AI123" s="28">
        <v>80</v>
      </c>
      <c r="AJ123" s="28">
        <v>120</v>
      </c>
      <c r="AK123" s="28">
        <v>120</v>
      </c>
      <c r="AL123" s="28">
        <v>120</v>
      </c>
      <c r="AM123" s="28">
        <v>100</v>
      </c>
      <c r="AN123" s="28">
        <v>80</v>
      </c>
      <c r="AO123" s="28">
        <v>4</v>
      </c>
      <c r="AP123" s="28">
        <v>28</v>
      </c>
      <c r="AQ123" s="28">
        <v>2</v>
      </c>
      <c r="AR123" s="28">
        <v>4</v>
      </c>
      <c r="AT123" s="28">
        <f t="shared" si="39"/>
        <v>11.833333333333334</v>
      </c>
      <c r="AU123" s="28">
        <f t="shared" si="40"/>
        <v>20</v>
      </c>
      <c r="AV123" s="28">
        <f t="shared" si="41"/>
        <v>16.666666666666668</v>
      </c>
      <c r="AX123" s="33" t="s">
        <v>91</v>
      </c>
      <c r="AY123" s="34" t="s">
        <v>110</v>
      </c>
      <c r="AZ123" s="35">
        <v>46049</v>
      </c>
      <c r="BA123" s="35">
        <f t="shared" si="44"/>
        <v>46414</v>
      </c>
      <c r="BB123" s="33" t="s">
        <v>92</v>
      </c>
      <c r="BC123" s="33" t="s">
        <v>111</v>
      </c>
      <c r="BD123" s="34"/>
      <c r="BE123" s="25" t="s">
        <v>83</v>
      </c>
      <c r="BF123" s="25" t="s">
        <v>83</v>
      </c>
      <c r="BG123" s="32" t="s">
        <v>83</v>
      </c>
      <c r="BH123" s="32" t="s">
        <v>83</v>
      </c>
      <c r="BI123" s="32">
        <f t="shared" si="42"/>
        <v>8.1684696714163572</v>
      </c>
      <c r="BJ123" s="25" t="s">
        <v>94</v>
      </c>
      <c r="BK123" s="25">
        <v>9</v>
      </c>
      <c r="BP123" s="25">
        <f>IFERROR(VLOOKUP(Tabela24[[#This Row],[Código  CATMAT]],'[1]GRADE HFL'!A:K,1,0),"NÃO")</f>
        <v>268440</v>
      </c>
      <c r="BQ123" s="36"/>
      <c r="BR123" s="36">
        <f>IFERROR(VLOOKUP(Tabela24[[#This Row],[Código  CATMAT]],'[1]CMM E VALOR'!C:L,5,0),"NÃO HÁ")</f>
        <v>160</v>
      </c>
      <c r="BS123" s="37">
        <f>IFERROR(VLOOKUP(Tabela24[[#This Row],[Código  CATMAT]],'[1]CMM E VALOR'!C:L,6,0),"NÃO HÁ")</f>
        <v>42.5</v>
      </c>
      <c r="BT123" s="37">
        <f>IFERROR(VLOOKUP(Tabela24[[#This Row],[Código  CATMAT]],'[1]CMM E VALOR'!C:L,7,0),"NÃO HÁ")</f>
        <v>26.666666666666668</v>
      </c>
      <c r="BU123" s="38">
        <f>IFERROR(VLOOKUP(Tabela24[[#This Row],[Código  CATMAT]],'[1]CMM E VALOR'!C:L,9,0),"NÃO HÁ")</f>
        <v>32</v>
      </c>
      <c r="BV123" s="32">
        <f>IFERROR(VLOOKUP(Tabela24[[#This Row],[Código  CATMAT]],'[1]CMM E VALOR'!C:L,10,0),"NÃO HÁ")</f>
        <v>32</v>
      </c>
    </row>
    <row r="124" spans="1:74" x14ac:dyDescent="0.25">
      <c r="A124" s="25">
        <v>268439</v>
      </c>
      <c r="B124" s="25">
        <v>2861000</v>
      </c>
      <c r="C124" s="5" t="s">
        <v>468</v>
      </c>
      <c r="D124" s="5" t="s">
        <v>96</v>
      </c>
      <c r="E124" s="5"/>
      <c r="F124" s="5"/>
      <c r="G124" s="27" t="s">
        <v>466</v>
      </c>
      <c r="H124" s="27" t="s">
        <v>293</v>
      </c>
      <c r="I124" s="27" t="s">
        <v>279</v>
      </c>
      <c r="J124" s="28">
        <v>58</v>
      </c>
      <c r="K124" s="28">
        <v>110</v>
      </c>
      <c r="L124" s="28">
        <v>0</v>
      </c>
      <c r="M124" s="28">
        <v>0</v>
      </c>
      <c r="N124" s="29">
        <v>0</v>
      </c>
      <c r="O124" s="29">
        <v>10</v>
      </c>
      <c r="P124" s="29">
        <v>10</v>
      </c>
      <c r="Q124" s="29">
        <v>0</v>
      </c>
      <c r="R124" s="28">
        <f t="shared" si="33"/>
        <v>23.5</v>
      </c>
      <c r="S124" s="28">
        <f t="shared" si="34"/>
        <v>40.082058686791882</v>
      </c>
      <c r="T124" s="28">
        <f t="shared" si="43"/>
        <v>170.56195185868884</v>
      </c>
      <c r="U124" s="28">
        <f t="shared" si="38"/>
        <v>5</v>
      </c>
      <c r="V124" s="28">
        <v>80</v>
      </c>
      <c r="W124" s="25">
        <v>6505</v>
      </c>
      <c r="X124" s="67">
        <v>1.756</v>
      </c>
      <c r="Y124" s="30">
        <f t="shared" si="26"/>
        <v>2.2827999999999999</v>
      </c>
      <c r="Z124" s="30">
        <f t="shared" si="35"/>
        <v>456.56</v>
      </c>
      <c r="AA124" s="30">
        <f t="shared" si="27"/>
        <v>140.47999999999999</v>
      </c>
      <c r="AB124" s="31">
        <f t="shared" si="28"/>
        <v>14047.999999999998</v>
      </c>
      <c r="AC124" s="32">
        <f t="shared" si="29"/>
        <v>3.7266364064214904E-3</v>
      </c>
      <c r="AD124" s="25">
        <v>6</v>
      </c>
      <c r="AE124" s="28">
        <f t="shared" si="36"/>
        <v>6.666666666666667</v>
      </c>
      <c r="AF124" s="28">
        <f t="shared" si="46"/>
        <v>40</v>
      </c>
      <c r="AG124" s="28">
        <f t="shared" si="37"/>
        <v>160</v>
      </c>
      <c r="AH124" s="30">
        <f t="shared" si="30"/>
        <v>280.95999999999998</v>
      </c>
      <c r="AI124" s="28">
        <v>250</v>
      </c>
      <c r="AJ124" s="28">
        <v>250</v>
      </c>
      <c r="AK124" s="28">
        <v>250</v>
      </c>
      <c r="AL124" s="28">
        <v>250</v>
      </c>
      <c r="AM124" s="28">
        <v>200</v>
      </c>
      <c r="AN124" s="28">
        <v>200</v>
      </c>
      <c r="AO124" s="28">
        <v>4</v>
      </c>
      <c r="AP124" s="28">
        <v>28</v>
      </c>
      <c r="AQ124" s="28">
        <v>2</v>
      </c>
      <c r="AR124" s="28">
        <v>4</v>
      </c>
      <c r="AT124" s="28">
        <f t="shared" si="39"/>
        <v>47.333333333333336</v>
      </c>
      <c r="AU124" s="28">
        <f t="shared" si="40"/>
        <v>80</v>
      </c>
      <c r="AV124" s="28">
        <f t="shared" si="41"/>
        <v>66.666666666666671</v>
      </c>
      <c r="AX124" s="33" t="s">
        <v>91</v>
      </c>
      <c r="AY124" s="34" t="s">
        <v>121</v>
      </c>
      <c r="AZ124" s="35">
        <v>45924</v>
      </c>
      <c r="BA124" s="35">
        <f t="shared" si="44"/>
        <v>46289</v>
      </c>
      <c r="BB124" s="33" t="s">
        <v>92</v>
      </c>
      <c r="BC124" s="33" t="s">
        <v>106</v>
      </c>
      <c r="BD124" s="34"/>
      <c r="BE124" s="25" t="s">
        <v>83</v>
      </c>
      <c r="BF124" s="25" t="s">
        <v>83</v>
      </c>
      <c r="BG124" s="32" t="s">
        <v>83</v>
      </c>
      <c r="BH124" s="32" t="s">
        <v>83</v>
      </c>
      <c r="BI124" s="32">
        <f t="shared" si="42"/>
        <v>8.1721963078227784</v>
      </c>
      <c r="BJ124" s="25" t="s">
        <v>94</v>
      </c>
      <c r="BP124" s="25">
        <f>IFERROR(VLOOKUP(Tabela24[[#This Row],[Código  CATMAT]],'[1]GRADE HFL'!A:K,1,0),"NÃO")</f>
        <v>268439</v>
      </c>
      <c r="BQ124" s="36"/>
      <c r="BR124" s="36">
        <f>IFERROR(VLOOKUP(Tabela24[[#This Row],[Código  CATMAT]],'[1]CMM E VALOR'!C:L,5,0),"NÃO HÁ")</f>
        <v>20</v>
      </c>
      <c r="BS124" s="37">
        <f>IFERROR(VLOOKUP(Tabela24[[#This Row],[Código  CATMAT]],'[1]CMM E VALOR'!C:L,6,0),"NÃO HÁ")</f>
        <v>490</v>
      </c>
      <c r="BT124" s="37">
        <f>IFERROR(VLOOKUP(Tabela24[[#This Row],[Código  CATMAT]],'[1]CMM E VALOR'!C:L,7,0),"NÃO HÁ")</f>
        <v>0</v>
      </c>
      <c r="BU124" s="38">
        <f>IFERROR(VLOOKUP(Tabela24[[#This Row],[Código  CATMAT]],'[1]CMM E VALOR'!C:L,9,0),"NÃO HÁ")</f>
        <v>2.0019999999999998</v>
      </c>
      <c r="BV124" s="32">
        <f>IFERROR(VLOOKUP(Tabela24[[#This Row],[Código  CATMAT]],'[1]CMM E VALOR'!C:L,10,0),"NÃO HÁ")</f>
        <v>2.0019999999999998</v>
      </c>
    </row>
    <row r="125" spans="1:74" ht="25.5" x14ac:dyDescent="0.25">
      <c r="A125" s="25">
        <v>292419</v>
      </c>
      <c r="B125" s="25">
        <v>2875000</v>
      </c>
      <c r="C125" s="5" t="s">
        <v>469</v>
      </c>
      <c r="D125" s="5" t="s">
        <v>76</v>
      </c>
      <c r="E125" s="5"/>
      <c r="F125" s="25" t="s">
        <v>159</v>
      </c>
      <c r="G125" s="27" t="s">
        <v>470</v>
      </c>
      <c r="H125" s="27" t="s">
        <v>471</v>
      </c>
      <c r="I125" s="27" t="s">
        <v>79</v>
      </c>
      <c r="J125" s="28">
        <v>1550</v>
      </c>
      <c r="K125" s="28">
        <v>1019</v>
      </c>
      <c r="L125" s="28">
        <v>1298</v>
      </c>
      <c r="M125" s="28">
        <v>1440</v>
      </c>
      <c r="N125" s="28">
        <v>1238</v>
      </c>
      <c r="O125" s="28">
        <v>1540</v>
      </c>
      <c r="P125" s="28">
        <v>1497</v>
      </c>
      <c r="Q125" s="28">
        <v>1540</v>
      </c>
      <c r="R125" s="28">
        <f t="shared" si="33"/>
        <v>1390.25</v>
      </c>
      <c r="S125" s="28">
        <f t="shared" si="34"/>
        <v>190.39714133508261</v>
      </c>
      <c r="T125" s="28">
        <f t="shared" si="43"/>
        <v>13.695172906677405</v>
      </c>
      <c r="U125" s="28">
        <f t="shared" si="38"/>
        <v>1468.5</v>
      </c>
      <c r="V125" s="28">
        <v>1500</v>
      </c>
      <c r="W125" s="25">
        <v>6505</v>
      </c>
      <c r="X125" s="30">
        <v>2.34</v>
      </c>
      <c r="Y125" s="30">
        <f t="shared" si="26"/>
        <v>3.0419999999999998</v>
      </c>
      <c r="Z125" s="30">
        <f t="shared" si="35"/>
        <v>7604.9999999999991</v>
      </c>
      <c r="AA125" s="30">
        <f t="shared" si="27"/>
        <v>3510</v>
      </c>
      <c r="AB125" s="31">
        <f t="shared" si="28"/>
        <v>351000</v>
      </c>
      <c r="AC125" s="32">
        <f t="shared" si="29"/>
        <v>9.3112854403042664E-2</v>
      </c>
      <c r="AD125" s="25">
        <v>6</v>
      </c>
      <c r="AE125" s="28">
        <f t="shared" si="36"/>
        <v>125</v>
      </c>
      <c r="AF125" s="28">
        <f t="shared" si="46"/>
        <v>750</v>
      </c>
      <c r="AG125" s="28">
        <f t="shared" si="37"/>
        <v>3000</v>
      </c>
      <c r="AH125" s="30">
        <f t="shared" si="30"/>
        <v>7020</v>
      </c>
      <c r="AI125" s="28">
        <v>2500</v>
      </c>
      <c r="AJ125" s="28">
        <v>2500</v>
      </c>
      <c r="AK125" s="28">
        <v>2500</v>
      </c>
      <c r="AL125" s="28">
        <v>2500</v>
      </c>
      <c r="AM125" s="28">
        <v>2500</v>
      </c>
      <c r="AN125" s="28">
        <v>2500</v>
      </c>
      <c r="AO125" s="28">
        <v>4</v>
      </c>
      <c r="AP125" s="28">
        <v>28</v>
      </c>
      <c r="AQ125" s="28">
        <v>2</v>
      </c>
      <c r="AR125" s="28">
        <v>4</v>
      </c>
      <c r="AT125" s="28">
        <f t="shared" si="39"/>
        <v>887.5</v>
      </c>
      <c r="AU125" s="28">
        <f t="shared" si="40"/>
        <v>1500</v>
      </c>
      <c r="AV125" s="28">
        <f t="shared" si="41"/>
        <v>1250</v>
      </c>
      <c r="AX125" s="33" t="s">
        <v>91</v>
      </c>
      <c r="AY125" s="34" t="s">
        <v>140</v>
      </c>
      <c r="AZ125" s="35">
        <v>45876</v>
      </c>
      <c r="BA125" s="35">
        <f t="shared" si="44"/>
        <v>46241</v>
      </c>
      <c r="BB125" s="33" t="s">
        <v>92</v>
      </c>
      <c r="BC125" s="33" t="s">
        <v>141</v>
      </c>
      <c r="BD125" s="34"/>
      <c r="BE125" s="25" t="s">
        <v>83</v>
      </c>
      <c r="BF125" s="25" t="s">
        <v>83</v>
      </c>
      <c r="BG125" s="32" t="s">
        <v>83</v>
      </c>
      <c r="BH125" s="32" t="s">
        <v>83</v>
      </c>
      <c r="BI125" s="32">
        <f t="shared" si="42"/>
        <v>8.2653091622258206</v>
      </c>
      <c r="BJ125" s="25" t="s">
        <v>94</v>
      </c>
      <c r="BK125" s="25">
        <v>281</v>
      </c>
      <c r="BP125" s="25">
        <f>IFERROR(VLOOKUP(Tabela24[[#This Row],[Código  CATMAT]],'[1]GRADE HFL'!A:K,1,0),"NÃO")</f>
        <v>292419</v>
      </c>
      <c r="BQ125" s="36"/>
      <c r="BR125" s="36">
        <f>IFERROR(VLOOKUP(Tabela24[[#This Row],[Código  CATMAT]],'[1]CMM E VALOR'!C:L,5,0),"NÃO HÁ")</f>
        <v>400</v>
      </c>
      <c r="BS125" s="37">
        <f>IFERROR(VLOOKUP(Tabela24[[#This Row],[Código  CATMAT]],'[1]CMM E VALOR'!C:L,6,0),"NÃO HÁ")</f>
        <v>227.27272727272728</v>
      </c>
      <c r="BT125" s="37">
        <f>IFERROR(VLOOKUP(Tabela24[[#This Row],[Código  CATMAT]],'[1]CMM E VALOR'!C:L,7,0),"NÃO HÁ")</f>
        <v>166.66666666666666</v>
      </c>
      <c r="BU125" s="38">
        <f>IFERROR(VLOOKUP(Tabela24[[#This Row],[Código  CATMAT]],'[1]CMM E VALOR'!C:L,9,0),"NÃO HÁ")</f>
        <v>2.7</v>
      </c>
      <c r="BV125" s="32">
        <f>IFERROR(VLOOKUP(Tabela24[[#This Row],[Código  CATMAT]],'[1]CMM E VALOR'!C:L,10,0),"NÃO HÁ")</f>
        <v>2.7</v>
      </c>
    </row>
    <row r="126" spans="1:74" ht="25.5" hidden="1" x14ac:dyDescent="0.25">
      <c r="A126" s="25">
        <v>347992</v>
      </c>
      <c r="B126" s="25">
        <v>2870520</v>
      </c>
      <c r="C126" s="5" t="s">
        <v>472</v>
      </c>
      <c r="D126" s="5" t="s">
        <v>235</v>
      </c>
      <c r="E126" s="5"/>
      <c r="F126" s="5"/>
      <c r="G126" s="5" t="s">
        <v>473</v>
      </c>
      <c r="H126" s="27" t="s">
        <v>474</v>
      </c>
      <c r="I126" s="5" t="s">
        <v>235</v>
      </c>
      <c r="J126" s="28">
        <v>3</v>
      </c>
      <c r="K126" s="28">
        <v>0</v>
      </c>
      <c r="L126" s="28">
        <v>0</v>
      </c>
      <c r="M126" s="28">
        <v>0</v>
      </c>
      <c r="N126" s="28">
        <v>0</v>
      </c>
      <c r="R126" s="28">
        <f t="shared" si="33"/>
        <v>0.6</v>
      </c>
      <c r="S126" s="28">
        <f t="shared" si="34"/>
        <v>1.3416407864998738</v>
      </c>
      <c r="T126" s="28">
        <f t="shared" si="43"/>
        <v>223.60679774997897</v>
      </c>
      <c r="U126" s="28">
        <f t="shared" si="38"/>
        <v>0</v>
      </c>
      <c r="V126" s="28">
        <v>5</v>
      </c>
      <c r="W126" s="25" t="s">
        <v>90</v>
      </c>
      <c r="X126" s="30">
        <v>13.42</v>
      </c>
      <c r="Y126" s="30">
        <f t="shared" si="26"/>
        <v>17.446000000000002</v>
      </c>
      <c r="Z126" s="30">
        <f t="shared" si="35"/>
        <v>0</v>
      </c>
      <c r="AA126" s="30">
        <f t="shared" si="27"/>
        <v>67.099999999999994</v>
      </c>
      <c r="AB126" s="31">
        <f t="shared" si="28"/>
        <v>6709.9999999999991</v>
      </c>
      <c r="AC126" s="32">
        <f t="shared" si="29"/>
        <v>1.7800206639442056E-3</v>
      </c>
      <c r="AD126" s="25">
        <v>6</v>
      </c>
      <c r="AE126" s="28">
        <f t="shared" si="36"/>
        <v>0.41666666666666669</v>
      </c>
      <c r="AF126" s="28">
        <f t="shared" si="46"/>
        <v>2.5</v>
      </c>
      <c r="AG126" s="28">
        <f t="shared" si="37"/>
        <v>10</v>
      </c>
      <c r="AH126" s="30">
        <f t="shared" si="30"/>
        <v>134.19999999999999</v>
      </c>
      <c r="AI126" s="28">
        <v>60</v>
      </c>
      <c r="AJ126" s="28">
        <v>60</v>
      </c>
      <c r="AK126" s="28">
        <v>60</v>
      </c>
      <c r="AL126" s="28">
        <v>60</v>
      </c>
      <c r="AN126" s="28">
        <v>0</v>
      </c>
      <c r="AO126" s="28">
        <v>4</v>
      </c>
      <c r="AP126" s="28">
        <v>28</v>
      </c>
      <c r="AQ126" s="28">
        <v>2</v>
      </c>
      <c r="AR126" s="28">
        <v>4</v>
      </c>
      <c r="AT126" s="28">
        <f t="shared" si="39"/>
        <v>2.9583333333333335</v>
      </c>
      <c r="AU126" s="28">
        <f t="shared" si="40"/>
        <v>5</v>
      </c>
      <c r="AV126" s="28">
        <f t="shared" si="41"/>
        <v>4.166666666666667</v>
      </c>
      <c r="AX126" s="33" t="s">
        <v>91</v>
      </c>
      <c r="AY126" s="34" t="s">
        <v>443</v>
      </c>
      <c r="BA126" s="35">
        <f t="shared" si="44"/>
        <v>365</v>
      </c>
      <c r="BB126" s="33" t="s">
        <v>92</v>
      </c>
      <c r="BC126" s="33" t="s">
        <v>444</v>
      </c>
      <c r="BD126" s="34"/>
      <c r="BE126" s="25" t="s">
        <v>83</v>
      </c>
      <c r="BF126" s="25" t="s">
        <v>83</v>
      </c>
      <c r="BG126" s="32" t="s">
        <v>83</v>
      </c>
      <c r="BH126" s="32" t="s">
        <v>83</v>
      </c>
      <c r="BI126" s="32">
        <f t="shared" si="42"/>
        <v>8.2670891828897641</v>
      </c>
      <c r="BJ126" s="25" t="s">
        <v>94</v>
      </c>
      <c r="BP126" s="25" t="str">
        <f>IFERROR(VLOOKUP(Tabela24[[#This Row],[Código  CATMAT]],'[1]GRADE HFL'!A:K,1,0),"NÃO")</f>
        <v>NÃO</v>
      </c>
      <c r="BQ126" s="36"/>
      <c r="BR126" s="36" t="str">
        <f>IFERROR(VLOOKUP(Tabela24[[#This Row],[Código  CATMAT]],'[1]CMM E VALOR'!C:L,5,0),"NÃO HÁ")</f>
        <v>NÃO HÁ</v>
      </c>
      <c r="BS126" s="37" t="str">
        <f>IFERROR(VLOOKUP(Tabela24[[#This Row],[Código  CATMAT]],'[1]CMM E VALOR'!C:L,6,0),"NÃO HÁ")</f>
        <v>NÃO HÁ</v>
      </c>
      <c r="BT126" s="37" t="str">
        <f>IFERROR(VLOOKUP(Tabela24[[#This Row],[Código  CATMAT]],'[1]CMM E VALOR'!C:L,7,0),"NÃO HÁ")</f>
        <v>NÃO HÁ</v>
      </c>
      <c r="BU126" s="38" t="str">
        <f>IFERROR(VLOOKUP(Tabela24[[#This Row],[Código  CATMAT]],'[1]CMM E VALOR'!C:L,9,0),"NÃO HÁ")</f>
        <v>NÃO HÁ</v>
      </c>
      <c r="BV126" s="32" t="str">
        <f>IFERROR(VLOOKUP(Tabela24[[#This Row],[Código  CATMAT]],'[1]CMM E VALOR'!C:L,10,0),"NÃO HÁ")</f>
        <v>NÃO HÁ</v>
      </c>
    </row>
    <row r="127" spans="1:74" x14ac:dyDescent="0.25">
      <c r="A127" s="25">
        <v>268436</v>
      </c>
      <c r="B127" s="25">
        <v>2870500</v>
      </c>
      <c r="C127" s="5" t="s">
        <v>475</v>
      </c>
      <c r="D127" s="5" t="s">
        <v>235</v>
      </c>
      <c r="E127" s="5"/>
      <c r="F127" s="5"/>
      <c r="G127" s="27" t="s">
        <v>470</v>
      </c>
      <c r="H127" s="27" t="s">
        <v>476</v>
      </c>
      <c r="I127" s="27" t="s">
        <v>235</v>
      </c>
      <c r="J127" s="28">
        <v>1450</v>
      </c>
      <c r="K127" s="28">
        <v>1308</v>
      </c>
      <c r="L127" s="28">
        <v>1392</v>
      </c>
      <c r="M127" s="28">
        <v>1824</v>
      </c>
      <c r="N127" s="28">
        <v>1641</v>
      </c>
      <c r="O127" s="28">
        <v>1905</v>
      </c>
      <c r="P127" s="28">
        <v>2805</v>
      </c>
      <c r="Q127" s="28">
        <v>1361</v>
      </c>
      <c r="R127" s="28">
        <f t="shared" si="33"/>
        <v>1710.75</v>
      </c>
      <c r="S127" s="28">
        <f t="shared" si="34"/>
        <v>493.80902902119675</v>
      </c>
      <c r="T127" s="28">
        <f t="shared" si="43"/>
        <v>28.865060880970145</v>
      </c>
      <c r="U127" s="28">
        <f t="shared" si="38"/>
        <v>1545.5</v>
      </c>
      <c r="V127" s="28">
        <v>2000</v>
      </c>
      <c r="W127" s="25">
        <v>6505</v>
      </c>
      <c r="X127" s="67">
        <v>0.91500000000000004</v>
      </c>
      <c r="Y127" s="30">
        <f t="shared" si="26"/>
        <v>1.1895</v>
      </c>
      <c r="Z127" s="30">
        <f t="shared" si="35"/>
        <v>4758</v>
      </c>
      <c r="AA127" s="30">
        <f t="shared" si="27"/>
        <v>1830</v>
      </c>
      <c r="AB127" s="31">
        <f t="shared" si="28"/>
        <v>183000</v>
      </c>
      <c r="AC127" s="32">
        <f t="shared" si="29"/>
        <v>4.8546018107569248E-2</v>
      </c>
      <c r="AD127" s="25">
        <v>6</v>
      </c>
      <c r="AE127" s="28">
        <f t="shared" si="36"/>
        <v>166.66666666666666</v>
      </c>
      <c r="AF127" s="28">
        <f t="shared" si="46"/>
        <v>1000</v>
      </c>
      <c r="AG127" s="28">
        <f t="shared" si="37"/>
        <v>4000</v>
      </c>
      <c r="AH127" s="30">
        <f t="shared" si="30"/>
        <v>3660</v>
      </c>
      <c r="AI127" s="28">
        <v>3500</v>
      </c>
      <c r="AJ127" s="28">
        <v>3000</v>
      </c>
      <c r="AK127" s="28">
        <v>3000</v>
      </c>
      <c r="AL127" s="28">
        <v>3000</v>
      </c>
      <c r="AM127" s="28">
        <v>4000</v>
      </c>
      <c r="AN127" s="28">
        <v>4000</v>
      </c>
      <c r="AO127" s="28">
        <v>4</v>
      </c>
      <c r="AP127" s="28">
        <v>28</v>
      </c>
      <c r="AQ127" s="28">
        <v>2</v>
      </c>
      <c r="AR127" s="28">
        <v>4</v>
      </c>
      <c r="AT127" s="28">
        <f t="shared" si="39"/>
        <v>1183.3333333333333</v>
      </c>
      <c r="AU127" s="28">
        <f t="shared" si="40"/>
        <v>2000</v>
      </c>
      <c r="AV127" s="28">
        <f t="shared" si="41"/>
        <v>1666.6666666666665</v>
      </c>
      <c r="AX127" s="33" t="s">
        <v>91</v>
      </c>
      <c r="AY127" s="34" t="s">
        <v>121</v>
      </c>
      <c r="AZ127" s="35">
        <v>45924</v>
      </c>
      <c r="BA127" s="35">
        <f t="shared" si="44"/>
        <v>46289</v>
      </c>
      <c r="BB127" s="33" t="s">
        <v>92</v>
      </c>
      <c r="BC127" s="33" t="s">
        <v>106</v>
      </c>
      <c r="BD127" s="34"/>
      <c r="BE127" s="25" t="s">
        <v>83</v>
      </c>
      <c r="BF127" s="25" t="s">
        <v>83</v>
      </c>
      <c r="BG127" s="32" t="s">
        <v>83</v>
      </c>
      <c r="BH127" s="32" t="s">
        <v>83</v>
      </c>
      <c r="BI127" s="32">
        <f t="shared" si="42"/>
        <v>8.3156352009973329</v>
      </c>
      <c r="BJ127" s="25" t="s">
        <v>94</v>
      </c>
      <c r="BP127" s="25">
        <f>IFERROR(VLOOKUP(Tabela24[[#This Row],[Código  CATMAT]],'[1]GRADE HFL'!A:K,1,0),"NÃO")</f>
        <v>268436</v>
      </c>
      <c r="BQ127" s="36"/>
      <c r="BR127" s="36">
        <f>IFERROR(VLOOKUP(Tabela24[[#This Row],[Código  CATMAT]],'[1]CMM E VALOR'!C:L,5,0),"NÃO HÁ")</f>
        <v>80</v>
      </c>
      <c r="BS127" s="37">
        <f>IFERROR(VLOOKUP(Tabela24[[#This Row],[Código  CATMAT]],'[1]CMM E VALOR'!C:L,6,0),"NÃO HÁ")</f>
        <v>96</v>
      </c>
      <c r="BT127" s="37">
        <f>IFERROR(VLOOKUP(Tabela24[[#This Row],[Código  CATMAT]],'[1]CMM E VALOR'!C:L,7,0),"NÃO HÁ")</f>
        <v>80</v>
      </c>
      <c r="BU127" s="38">
        <f>IFERROR(VLOOKUP(Tabela24[[#This Row],[Código  CATMAT]],'[1]CMM E VALOR'!C:L,9,0),"NÃO HÁ")</f>
        <v>1.25</v>
      </c>
      <c r="BV127" s="32">
        <f>IFERROR(VLOOKUP(Tabela24[[#This Row],[Código  CATMAT]],'[1]CMM E VALOR'!C:L,10,0),"NÃO HÁ")</f>
        <v>1.25</v>
      </c>
    </row>
    <row r="128" spans="1:74" ht="23.25" hidden="1" customHeight="1" x14ac:dyDescent="0.25">
      <c r="A128" s="25">
        <v>272901</v>
      </c>
      <c r="B128" s="25">
        <v>2881000</v>
      </c>
      <c r="C128" s="5" t="s">
        <v>477</v>
      </c>
      <c r="D128" s="5" t="s">
        <v>96</v>
      </c>
      <c r="E128" s="5"/>
      <c r="F128" s="25">
        <v>30</v>
      </c>
      <c r="G128" s="27" t="s">
        <v>478</v>
      </c>
      <c r="H128" s="27" t="s">
        <v>258</v>
      </c>
      <c r="I128" s="27" t="s">
        <v>96</v>
      </c>
      <c r="J128" s="28">
        <v>67920</v>
      </c>
      <c r="K128" s="28">
        <v>38895</v>
      </c>
      <c r="L128" s="28">
        <v>14881</v>
      </c>
      <c r="M128" s="28">
        <v>69903</v>
      </c>
      <c r="N128" s="28">
        <v>80277</v>
      </c>
      <c r="O128" s="28">
        <v>80051</v>
      </c>
      <c r="P128" s="28">
        <v>79769</v>
      </c>
      <c r="Q128" s="29">
        <v>14781</v>
      </c>
      <c r="R128" s="28">
        <f t="shared" si="33"/>
        <v>55809.625</v>
      </c>
      <c r="S128" s="28">
        <f t="shared" si="34"/>
        <v>28661.167621203331</v>
      </c>
      <c r="T128" s="28">
        <f t="shared" si="43"/>
        <v>51.355241360613569</v>
      </c>
      <c r="U128" s="28">
        <f t="shared" si="38"/>
        <v>68911.5</v>
      </c>
      <c r="V128" s="28">
        <v>70000</v>
      </c>
      <c r="W128" s="25">
        <v>6505</v>
      </c>
      <c r="X128" s="30">
        <v>0.43</v>
      </c>
      <c r="Y128" s="30">
        <f t="shared" si="26"/>
        <v>0.55900000000000005</v>
      </c>
      <c r="Z128" s="30">
        <f t="shared" si="35"/>
        <v>55900.000000000007</v>
      </c>
      <c r="AA128" s="30">
        <f t="shared" si="27"/>
        <v>30100</v>
      </c>
      <c r="AB128" s="31">
        <f t="shared" si="28"/>
        <v>3010000</v>
      </c>
      <c r="AC128" s="32">
        <f t="shared" si="29"/>
        <v>0.79848915029389866</v>
      </c>
      <c r="AD128" s="25">
        <v>6</v>
      </c>
      <c r="AE128" s="28">
        <f t="shared" si="36"/>
        <v>5833.333333333333</v>
      </c>
      <c r="AF128" s="28">
        <f>AE128*((1/2)*AD128)</f>
        <v>17500</v>
      </c>
      <c r="AG128" s="28">
        <f t="shared" si="37"/>
        <v>122500</v>
      </c>
      <c r="AH128" s="30">
        <f t="shared" si="30"/>
        <v>52675</v>
      </c>
      <c r="AI128" s="28">
        <v>120000</v>
      </c>
      <c r="AJ128" s="28">
        <v>100000</v>
      </c>
      <c r="AK128" s="28">
        <v>100000</v>
      </c>
      <c r="AL128" s="28">
        <v>100000</v>
      </c>
      <c r="AM128" s="28">
        <v>100000</v>
      </c>
      <c r="AN128" s="28">
        <v>100000</v>
      </c>
      <c r="AO128" s="28">
        <v>4</v>
      </c>
      <c r="AP128" s="28">
        <v>28</v>
      </c>
      <c r="AQ128" s="28">
        <v>2</v>
      </c>
      <c r="AR128" s="28">
        <v>4</v>
      </c>
      <c r="AS128" s="28">
        <v>12439</v>
      </c>
      <c r="AT128" s="28">
        <f t="shared" si="39"/>
        <v>23916.666666666668</v>
      </c>
      <c r="AU128" s="28">
        <f t="shared" si="40"/>
        <v>40061</v>
      </c>
      <c r="AV128" s="28">
        <f t="shared" si="41"/>
        <v>40833.333333333328</v>
      </c>
      <c r="AW128" s="28">
        <v>8000</v>
      </c>
      <c r="AX128" s="33" t="s">
        <v>80</v>
      </c>
      <c r="AY128" s="34"/>
      <c r="BA128" s="35">
        <f t="shared" si="44"/>
        <v>365</v>
      </c>
      <c r="BB128" s="33" t="s">
        <v>290</v>
      </c>
      <c r="BC128" s="33" t="s">
        <v>248</v>
      </c>
      <c r="BD128" s="34"/>
      <c r="BE128" s="25" t="s">
        <v>192</v>
      </c>
      <c r="BF128" s="25" t="s">
        <v>192</v>
      </c>
      <c r="BG128" s="32" t="s">
        <v>192</v>
      </c>
      <c r="BH128" s="32" t="s">
        <v>112</v>
      </c>
      <c r="BI128" s="32">
        <f t="shared" si="42"/>
        <v>9.1141243512912311</v>
      </c>
      <c r="BJ128" s="25" t="s">
        <v>94</v>
      </c>
      <c r="BK128" s="25">
        <v>3078</v>
      </c>
      <c r="BP128" s="25" t="str">
        <f>IFERROR(VLOOKUP(Tabela24[[#This Row],[Código  CATMAT]],'[1]GRADE HFL'!A:K,1,0),"NÃO")</f>
        <v>NÃO</v>
      </c>
      <c r="BQ128" s="36"/>
      <c r="BR128" s="36" t="str">
        <f>IFERROR(VLOOKUP(Tabela24[[#This Row],[Código  CATMAT]],'[1]CMM E VALOR'!C:L,5,0),"NÃO HÁ")</f>
        <v>NÃO HÁ</v>
      </c>
      <c r="BS128" s="37" t="str">
        <f>IFERROR(VLOOKUP(Tabela24[[#This Row],[Código  CATMAT]],'[1]CMM E VALOR'!C:L,6,0),"NÃO HÁ")</f>
        <v>NÃO HÁ</v>
      </c>
      <c r="BT128" s="37" t="str">
        <f>IFERROR(VLOOKUP(Tabela24[[#This Row],[Código  CATMAT]],'[1]CMM E VALOR'!C:L,7,0),"NÃO HÁ")</f>
        <v>NÃO HÁ</v>
      </c>
      <c r="BU128" s="38" t="str">
        <f>IFERROR(VLOOKUP(Tabela24[[#This Row],[Código  CATMAT]],'[1]CMM E VALOR'!C:L,9,0),"NÃO HÁ")</f>
        <v>NÃO HÁ</v>
      </c>
      <c r="BV128" s="32" t="str">
        <f>IFERROR(VLOOKUP(Tabela24[[#This Row],[Código  CATMAT]],'[1]CMM E VALOR'!C:L,10,0),"NÃO HÁ")</f>
        <v>NÃO HÁ</v>
      </c>
    </row>
    <row r="129" spans="1:74" ht="25.5" x14ac:dyDescent="0.25">
      <c r="A129" s="25">
        <v>270120</v>
      </c>
      <c r="B129" s="25">
        <v>2895300</v>
      </c>
      <c r="C129" s="5" t="s">
        <v>479</v>
      </c>
      <c r="D129" s="5" t="s">
        <v>86</v>
      </c>
      <c r="E129" s="5"/>
      <c r="F129" s="25" t="s">
        <v>480</v>
      </c>
      <c r="G129" s="27" t="s">
        <v>481</v>
      </c>
      <c r="H129" s="27" t="s">
        <v>482</v>
      </c>
      <c r="I129" s="27" t="s">
        <v>125</v>
      </c>
      <c r="J129" s="28">
        <v>687</v>
      </c>
      <c r="K129" s="28">
        <v>756</v>
      </c>
      <c r="L129" s="28">
        <v>732</v>
      </c>
      <c r="M129" s="28">
        <v>382</v>
      </c>
      <c r="N129" s="28">
        <v>408</v>
      </c>
      <c r="O129" s="28">
        <v>327</v>
      </c>
      <c r="P129" s="28">
        <v>330</v>
      </c>
      <c r="Q129" s="28">
        <v>198</v>
      </c>
      <c r="R129" s="28">
        <f t="shared" si="33"/>
        <v>477.5</v>
      </c>
      <c r="S129" s="28">
        <f t="shared" si="34"/>
        <v>214.70910553583889</v>
      </c>
      <c r="T129" s="28">
        <f t="shared" si="43"/>
        <v>44.965257703840606</v>
      </c>
      <c r="U129" s="28">
        <f t="shared" si="38"/>
        <v>395</v>
      </c>
      <c r="V129" s="28">
        <v>500</v>
      </c>
      <c r="W129" s="25">
        <v>6505</v>
      </c>
      <c r="X129" s="30">
        <v>1.98</v>
      </c>
      <c r="Y129" s="30">
        <f t="shared" si="26"/>
        <v>2.5739999999999998</v>
      </c>
      <c r="Z129" s="30">
        <f t="shared" si="35"/>
        <v>3088.7999999999997</v>
      </c>
      <c r="AA129" s="30">
        <f t="shared" si="27"/>
        <v>990</v>
      </c>
      <c r="AB129" s="31">
        <f t="shared" si="28"/>
        <v>99000</v>
      </c>
      <c r="AC129" s="32">
        <f t="shared" si="29"/>
        <v>2.6262599959832544E-2</v>
      </c>
      <c r="AD129" s="25">
        <v>6</v>
      </c>
      <c r="AE129" s="28">
        <f t="shared" si="36"/>
        <v>41.666666666666664</v>
      </c>
      <c r="AF129" s="28">
        <f t="shared" ref="AF129:AF134" si="47">AD129*AE129</f>
        <v>250</v>
      </c>
      <c r="AG129" s="28">
        <f t="shared" si="37"/>
        <v>1000</v>
      </c>
      <c r="AH129" s="30">
        <f t="shared" si="30"/>
        <v>1980</v>
      </c>
      <c r="AI129" s="28">
        <v>1500</v>
      </c>
      <c r="AJ129" s="28">
        <v>1200</v>
      </c>
      <c r="AK129" s="28">
        <v>1200</v>
      </c>
      <c r="AL129" s="28">
        <v>1200</v>
      </c>
      <c r="AM129" s="28">
        <v>1200</v>
      </c>
      <c r="AN129" s="28">
        <v>1200</v>
      </c>
      <c r="AO129" s="28">
        <v>4</v>
      </c>
      <c r="AP129" s="28">
        <v>28</v>
      </c>
      <c r="AQ129" s="28">
        <v>2</v>
      </c>
      <c r="AR129" s="28">
        <v>4</v>
      </c>
      <c r="AT129" s="28">
        <f t="shared" si="39"/>
        <v>295.83333333333331</v>
      </c>
      <c r="AU129" s="28">
        <f t="shared" si="40"/>
        <v>500</v>
      </c>
      <c r="AV129" s="28">
        <f t="shared" si="41"/>
        <v>416.66666666666663</v>
      </c>
      <c r="AX129" s="33" t="s">
        <v>91</v>
      </c>
      <c r="AY129" s="34" t="s">
        <v>395</v>
      </c>
      <c r="AZ129" s="35">
        <v>46111</v>
      </c>
      <c r="BA129" s="35">
        <f t="shared" si="44"/>
        <v>46476</v>
      </c>
      <c r="BB129" s="33" t="s">
        <v>92</v>
      </c>
      <c r="BC129" s="33" t="s">
        <v>396</v>
      </c>
      <c r="BD129" s="34"/>
      <c r="BE129" s="25" t="s">
        <v>83</v>
      </c>
      <c r="BF129" s="25" t="s">
        <v>83</v>
      </c>
      <c r="BG129" s="32" t="s">
        <v>83</v>
      </c>
      <c r="BH129" s="32" t="s">
        <v>83</v>
      </c>
      <c r="BI129" s="32">
        <f t="shared" si="42"/>
        <v>9.1403869512510632</v>
      </c>
      <c r="BJ129" s="25" t="s">
        <v>94</v>
      </c>
      <c r="BK129" s="25">
        <v>178</v>
      </c>
      <c r="BP129" s="25">
        <f>IFERROR(VLOOKUP(Tabela24[[#This Row],[Código  CATMAT]],'[1]GRADE HFL'!A:K,1,0),"NÃO")</f>
        <v>270120</v>
      </c>
      <c r="BQ129" s="36"/>
      <c r="BR129" s="36">
        <f>IFERROR(VLOOKUP(Tabela24[[#This Row],[Código  CATMAT]],'[1]CMM E VALOR'!C:L,5,0),"NÃO HÁ")</f>
        <v>60</v>
      </c>
      <c r="BS129" s="37">
        <f>IFERROR(VLOOKUP(Tabela24[[#This Row],[Código  CATMAT]],'[1]CMM E VALOR'!C:L,6,0),"NÃO HÁ")</f>
        <v>61.363636363636367</v>
      </c>
      <c r="BT129" s="37">
        <f>IFERROR(VLOOKUP(Tabela24[[#This Row],[Código  CATMAT]],'[1]CMM E VALOR'!C:L,7,0),"NÃO HÁ")</f>
        <v>78.333333333333329</v>
      </c>
      <c r="BU129" s="38">
        <f>IFERROR(VLOOKUP(Tabela24[[#This Row],[Código  CATMAT]],'[1]CMM E VALOR'!C:L,9,0),"NÃO HÁ")</f>
        <v>2.0425</v>
      </c>
      <c r="BV129" s="32">
        <f>IFERROR(VLOOKUP(Tabela24[[#This Row],[Código  CATMAT]],'[1]CMM E VALOR'!C:L,10,0),"NÃO HÁ")</f>
        <v>2.0425</v>
      </c>
    </row>
    <row r="130" spans="1:74" ht="25.5" hidden="1" x14ac:dyDescent="0.25">
      <c r="A130" s="25">
        <v>272042</v>
      </c>
      <c r="B130" s="25">
        <v>2901000</v>
      </c>
      <c r="C130" s="40" t="s">
        <v>483</v>
      </c>
      <c r="D130" s="40" t="s">
        <v>96</v>
      </c>
      <c r="E130" s="40"/>
      <c r="F130" s="5"/>
      <c r="G130" s="27" t="s">
        <v>484</v>
      </c>
      <c r="H130" s="27" t="s">
        <v>485</v>
      </c>
      <c r="I130" s="27" t="s">
        <v>96</v>
      </c>
      <c r="J130" s="28">
        <v>330</v>
      </c>
      <c r="K130" s="28">
        <v>248</v>
      </c>
      <c r="L130" s="28">
        <v>386</v>
      </c>
      <c r="M130" s="28">
        <v>204</v>
      </c>
      <c r="N130" s="28">
        <v>270</v>
      </c>
      <c r="O130" s="28">
        <v>90</v>
      </c>
      <c r="P130" s="28">
        <v>120</v>
      </c>
      <c r="Q130" s="28">
        <v>0</v>
      </c>
      <c r="R130" s="28">
        <f t="shared" si="33"/>
        <v>206</v>
      </c>
      <c r="S130" s="28">
        <f t="shared" si="34"/>
        <v>129.24395537122808</v>
      </c>
      <c r="T130" s="28">
        <f t="shared" si="43"/>
        <v>62.739784160790336</v>
      </c>
      <c r="U130" s="28">
        <f t="shared" si="38"/>
        <v>226</v>
      </c>
      <c r="V130" s="28">
        <v>270</v>
      </c>
      <c r="W130" s="25">
        <v>6505</v>
      </c>
      <c r="X130" s="67">
        <v>0.30499999999999999</v>
      </c>
      <c r="Y130" s="30">
        <f t="shared" si="26"/>
        <v>0.39650000000000002</v>
      </c>
      <c r="Z130" s="30">
        <f t="shared" si="35"/>
        <v>237.9</v>
      </c>
      <c r="AA130" s="30">
        <f t="shared" si="27"/>
        <v>82.35</v>
      </c>
      <c r="AB130" s="31">
        <f t="shared" si="28"/>
        <v>8235</v>
      </c>
      <c r="AC130" s="32">
        <f t="shared" si="29"/>
        <v>2.1845708148406162E-3</v>
      </c>
      <c r="AD130" s="25">
        <v>6</v>
      </c>
      <c r="AE130" s="28">
        <f t="shared" si="36"/>
        <v>22.5</v>
      </c>
      <c r="AF130" s="28">
        <f t="shared" si="47"/>
        <v>135</v>
      </c>
      <c r="AG130" s="28">
        <f t="shared" si="37"/>
        <v>540</v>
      </c>
      <c r="AH130" s="30">
        <f t="shared" si="30"/>
        <v>164.7</v>
      </c>
      <c r="AI130" s="28">
        <v>800</v>
      </c>
      <c r="AJ130" s="28">
        <v>800</v>
      </c>
      <c r="AK130" s="28">
        <v>800</v>
      </c>
      <c r="AL130" s="28">
        <v>800</v>
      </c>
      <c r="AM130" s="42">
        <v>600</v>
      </c>
      <c r="AN130" s="42">
        <v>600</v>
      </c>
      <c r="AO130" s="28">
        <v>4</v>
      </c>
      <c r="AP130" s="28">
        <v>28</v>
      </c>
      <c r="AQ130" s="28">
        <v>2</v>
      </c>
      <c r="AR130" s="28">
        <v>4</v>
      </c>
      <c r="AT130" s="28">
        <f t="shared" si="39"/>
        <v>159.75</v>
      </c>
      <c r="AU130" s="28">
        <f t="shared" si="40"/>
        <v>270</v>
      </c>
      <c r="AV130" s="28">
        <f t="shared" si="41"/>
        <v>225</v>
      </c>
      <c r="AX130" s="33" t="s">
        <v>80</v>
      </c>
      <c r="AY130" s="34"/>
      <c r="BA130" s="35">
        <f t="shared" si="44"/>
        <v>365</v>
      </c>
      <c r="BB130" s="33" t="s">
        <v>81</v>
      </c>
      <c r="BC130" s="33" t="s">
        <v>130</v>
      </c>
      <c r="BD130" s="34"/>
      <c r="BE130" s="25" t="s">
        <v>83</v>
      </c>
      <c r="BF130" s="25" t="s">
        <v>83</v>
      </c>
      <c r="BG130" s="32" t="s">
        <v>83</v>
      </c>
      <c r="BH130" s="32" t="s">
        <v>83</v>
      </c>
      <c r="BI130" s="32">
        <f t="shared" si="42"/>
        <v>9.1425715220659036</v>
      </c>
      <c r="BJ130" s="25" t="s">
        <v>94</v>
      </c>
      <c r="BK130" s="25">
        <v>2</v>
      </c>
      <c r="BP130" s="25" t="str">
        <f>IFERROR(VLOOKUP(Tabela24[[#This Row],[Código  CATMAT]],'[1]GRADE HFL'!A:K,1,0),"NÃO")</f>
        <v>NÃO</v>
      </c>
      <c r="BQ130" s="36" t="s">
        <v>486</v>
      </c>
      <c r="BR130" s="36" t="str">
        <f>IFERROR(VLOOKUP(Tabela24[[#This Row],[Código  CATMAT]],'[1]CMM E VALOR'!C:L,5,0),"NÃO HÁ")</f>
        <v>NÃO HÁ</v>
      </c>
      <c r="BS130" s="37" t="str">
        <f>IFERROR(VLOOKUP(Tabela24[[#This Row],[Código  CATMAT]],'[1]CMM E VALOR'!C:L,6,0),"NÃO HÁ")</f>
        <v>NÃO HÁ</v>
      </c>
      <c r="BT130" s="37" t="str">
        <f>IFERROR(VLOOKUP(Tabela24[[#This Row],[Código  CATMAT]],'[1]CMM E VALOR'!C:L,7,0),"NÃO HÁ")</f>
        <v>NÃO HÁ</v>
      </c>
      <c r="BU130" s="38" t="str">
        <f>IFERROR(VLOOKUP(Tabela24[[#This Row],[Código  CATMAT]],'[1]CMM E VALOR'!C:L,9,0),"NÃO HÁ")</f>
        <v>NÃO HÁ</v>
      </c>
      <c r="BV130" s="32" t="str">
        <f>IFERROR(VLOOKUP(Tabela24[[#This Row],[Código  CATMAT]],'[1]CMM E VALOR'!C:L,10,0),"NÃO HÁ")</f>
        <v>NÃO HÁ</v>
      </c>
    </row>
    <row r="131" spans="1:74" ht="25.5" x14ac:dyDescent="0.25">
      <c r="A131" s="25">
        <v>340206</v>
      </c>
      <c r="B131" s="25">
        <v>2905010</v>
      </c>
      <c r="C131" s="5" t="s">
        <v>487</v>
      </c>
      <c r="D131" s="5" t="s">
        <v>76</v>
      </c>
      <c r="E131" s="5"/>
      <c r="F131" s="5"/>
      <c r="G131" s="27" t="s">
        <v>484</v>
      </c>
      <c r="H131" s="27" t="s">
        <v>488</v>
      </c>
      <c r="I131" s="27" t="s">
        <v>79</v>
      </c>
      <c r="J131" s="28">
        <v>410</v>
      </c>
      <c r="K131" s="28">
        <v>530</v>
      </c>
      <c r="L131" s="28">
        <v>823</v>
      </c>
      <c r="M131" s="28">
        <v>498</v>
      </c>
      <c r="N131" s="28">
        <v>502</v>
      </c>
      <c r="O131" s="28">
        <v>514</v>
      </c>
      <c r="P131" s="28">
        <v>350</v>
      </c>
      <c r="Q131" s="28">
        <v>328</v>
      </c>
      <c r="R131" s="28">
        <f t="shared" si="33"/>
        <v>494.375</v>
      </c>
      <c r="S131" s="28">
        <f t="shared" si="34"/>
        <v>153.69909145562869</v>
      </c>
      <c r="T131" s="28">
        <f t="shared" si="43"/>
        <v>31.089576021366106</v>
      </c>
      <c r="U131" s="28">
        <f t="shared" si="38"/>
        <v>500</v>
      </c>
      <c r="V131" s="28">
        <v>500</v>
      </c>
      <c r="W131" s="25">
        <v>6505</v>
      </c>
      <c r="X131" s="30">
        <v>5.0999999999999996</v>
      </c>
      <c r="Y131" s="30">
        <f t="shared" si="26"/>
        <v>6.63</v>
      </c>
      <c r="Z131" s="30">
        <f t="shared" si="35"/>
        <v>6630</v>
      </c>
      <c r="AA131" s="30">
        <f t="shared" si="27"/>
        <v>2550</v>
      </c>
      <c r="AB131" s="31">
        <f t="shared" si="28"/>
        <v>255000</v>
      </c>
      <c r="AC131" s="32">
        <f t="shared" si="29"/>
        <v>6.7646090805629291E-2</v>
      </c>
      <c r="AD131" s="25">
        <v>6</v>
      </c>
      <c r="AE131" s="28">
        <f t="shared" si="36"/>
        <v>41.666666666666664</v>
      </c>
      <c r="AF131" s="28">
        <f t="shared" si="47"/>
        <v>250</v>
      </c>
      <c r="AG131" s="28">
        <f t="shared" si="37"/>
        <v>1000</v>
      </c>
      <c r="AH131" s="30">
        <f t="shared" si="30"/>
        <v>5100</v>
      </c>
      <c r="AI131" s="28">
        <v>1500</v>
      </c>
      <c r="AJ131" s="28">
        <v>1200</v>
      </c>
      <c r="AK131" s="28">
        <v>1200</v>
      </c>
      <c r="AL131" s="28">
        <v>1200</v>
      </c>
      <c r="AM131" s="28">
        <v>1200</v>
      </c>
      <c r="AN131" s="28">
        <v>1000</v>
      </c>
      <c r="AO131" s="28">
        <v>4</v>
      </c>
      <c r="AP131" s="28">
        <v>28</v>
      </c>
      <c r="AQ131" s="28">
        <v>2</v>
      </c>
      <c r="AR131" s="28">
        <v>4</v>
      </c>
      <c r="AS131" s="28">
        <v>60</v>
      </c>
      <c r="AT131" s="28">
        <f t="shared" si="39"/>
        <v>295.83333333333331</v>
      </c>
      <c r="AU131" s="28">
        <f t="shared" si="40"/>
        <v>440</v>
      </c>
      <c r="AV131" s="28">
        <f t="shared" si="41"/>
        <v>416.66666666666663</v>
      </c>
      <c r="AW131" s="28">
        <v>140</v>
      </c>
      <c r="AX131" s="33" t="s">
        <v>91</v>
      </c>
      <c r="AY131" s="34" t="s">
        <v>110</v>
      </c>
      <c r="AZ131" s="35">
        <v>46049</v>
      </c>
      <c r="BA131" s="35">
        <f t="shared" si="44"/>
        <v>46414</v>
      </c>
      <c r="BB131" s="33" t="s">
        <v>92</v>
      </c>
      <c r="BC131" s="33" t="s">
        <v>111</v>
      </c>
      <c r="BD131" s="34"/>
      <c r="BE131" s="25" t="s">
        <v>112</v>
      </c>
      <c r="BF131" s="25" t="s">
        <v>83</v>
      </c>
      <c r="BG131" s="32" t="s">
        <v>83</v>
      </c>
      <c r="BH131" s="32" t="s">
        <v>83</v>
      </c>
      <c r="BI131" s="32">
        <f t="shared" si="42"/>
        <v>9.2102176128715332</v>
      </c>
      <c r="BJ131" s="25" t="s">
        <v>94</v>
      </c>
      <c r="BK131" s="25">
        <v>115</v>
      </c>
      <c r="BP131" s="25">
        <f>IFERROR(VLOOKUP(Tabela24[[#This Row],[Código  CATMAT]],'[1]GRADE HFL'!A:K,1,0),"NÃO")</f>
        <v>340206</v>
      </c>
      <c r="BQ131" s="36"/>
      <c r="BR131" s="36">
        <f>IFERROR(VLOOKUP(Tabela24[[#This Row],[Código  CATMAT]],'[1]CMM E VALOR'!C:L,5,0),"NÃO HÁ")</f>
        <v>200</v>
      </c>
      <c r="BS131" s="37">
        <f>IFERROR(VLOOKUP(Tabela24[[#This Row],[Código  CATMAT]],'[1]CMM E VALOR'!C:L,6,0),"NÃO HÁ")</f>
        <v>75</v>
      </c>
      <c r="BT131" s="37">
        <f>IFERROR(VLOOKUP(Tabela24[[#This Row],[Código  CATMAT]],'[1]CMM E VALOR'!C:L,7,0),"NÃO HÁ")</f>
        <v>50</v>
      </c>
      <c r="BU131" s="38">
        <f>IFERROR(VLOOKUP(Tabela24[[#This Row],[Código  CATMAT]],'[1]CMM E VALOR'!C:L,9,0),"NÃO HÁ")</f>
        <v>4.2</v>
      </c>
      <c r="BV131" s="32">
        <f>IFERROR(VLOOKUP(Tabela24[[#This Row],[Código  CATMAT]],'[1]CMM E VALOR'!C:L,10,0),"NÃO HÁ")</f>
        <v>4.2</v>
      </c>
    </row>
    <row r="132" spans="1:74" ht="25.5" hidden="1" x14ac:dyDescent="0.25">
      <c r="A132" s="25">
        <v>348346</v>
      </c>
      <c r="B132" s="25">
        <v>2936600</v>
      </c>
      <c r="C132" s="5" t="s">
        <v>489</v>
      </c>
      <c r="D132" s="5" t="s">
        <v>86</v>
      </c>
      <c r="E132" s="5"/>
      <c r="F132" s="5"/>
      <c r="G132" s="27" t="s">
        <v>490</v>
      </c>
      <c r="H132" s="44">
        <v>0.16</v>
      </c>
      <c r="I132" s="27" t="s">
        <v>125</v>
      </c>
      <c r="J132" s="28">
        <v>50</v>
      </c>
      <c r="K132" s="28">
        <v>29</v>
      </c>
      <c r="L132" s="28">
        <v>49</v>
      </c>
      <c r="M132" s="28">
        <v>25</v>
      </c>
      <c r="N132" s="28">
        <v>25</v>
      </c>
      <c r="R132" s="28">
        <f t="shared" si="33"/>
        <v>35.6</v>
      </c>
      <c r="S132" s="28">
        <f t="shared" si="34"/>
        <v>12.798437404620923</v>
      </c>
      <c r="T132" s="28">
        <f t="shared" si="43"/>
        <v>35.950666866912705</v>
      </c>
      <c r="U132" s="28">
        <f t="shared" si="38"/>
        <v>29</v>
      </c>
      <c r="V132" s="28">
        <v>30</v>
      </c>
      <c r="W132" s="25" t="s">
        <v>90</v>
      </c>
      <c r="X132" s="30">
        <v>250</v>
      </c>
      <c r="Y132" s="30">
        <f t="shared" si="26"/>
        <v>325</v>
      </c>
      <c r="Z132" s="30">
        <f t="shared" si="35"/>
        <v>0</v>
      </c>
      <c r="AA132" s="30">
        <f t="shared" si="27"/>
        <v>7500</v>
      </c>
      <c r="AB132" s="31">
        <f t="shared" si="28"/>
        <v>750000</v>
      </c>
      <c r="AC132" s="32">
        <f t="shared" si="29"/>
        <v>0.19895909060479203</v>
      </c>
      <c r="AD132" s="25">
        <v>6</v>
      </c>
      <c r="AE132" s="28">
        <f t="shared" si="36"/>
        <v>2.5</v>
      </c>
      <c r="AF132" s="28">
        <f t="shared" si="47"/>
        <v>15</v>
      </c>
      <c r="AG132" s="28">
        <f t="shared" si="37"/>
        <v>60</v>
      </c>
      <c r="AH132" s="30">
        <f t="shared" si="30"/>
        <v>15000</v>
      </c>
      <c r="AI132" s="28">
        <v>100</v>
      </c>
      <c r="AJ132" s="28">
        <v>100</v>
      </c>
      <c r="AK132" s="28">
        <v>100</v>
      </c>
      <c r="AL132" s="28">
        <v>80</v>
      </c>
      <c r="AN132" s="28">
        <v>0</v>
      </c>
      <c r="AO132" s="28">
        <v>4</v>
      </c>
      <c r="AP132" s="28">
        <v>28</v>
      </c>
      <c r="AQ132" s="28">
        <v>2</v>
      </c>
      <c r="AR132" s="28">
        <v>4</v>
      </c>
      <c r="AT132" s="28">
        <f t="shared" si="39"/>
        <v>17.75</v>
      </c>
      <c r="AU132" s="28">
        <f t="shared" si="40"/>
        <v>30</v>
      </c>
      <c r="AV132" s="28">
        <f t="shared" si="41"/>
        <v>25</v>
      </c>
      <c r="AX132" s="33" t="s">
        <v>91</v>
      </c>
      <c r="AY132" s="34"/>
      <c r="BA132" s="35">
        <f t="shared" si="44"/>
        <v>365</v>
      </c>
      <c r="BB132" s="33" t="s">
        <v>92</v>
      </c>
      <c r="BC132" s="33" t="s">
        <v>93</v>
      </c>
      <c r="BD132" s="34"/>
      <c r="BE132" s="25" t="s">
        <v>83</v>
      </c>
      <c r="BF132" s="25" t="s">
        <v>83</v>
      </c>
      <c r="BG132" s="32" t="s">
        <v>83</v>
      </c>
      <c r="BH132" s="32" t="s">
        <v>83</v>
      </c>
      <c r="BI132" s="32">
        <f t="shared" si="42"/>
        <v>9.4091767034763247</v>
      </c>
      <c r="BJ132" s="25" t="s">
        <v>94</v>
      </c>
      <c r="BK132" s="25">
        <v>16</v>
      </c>
      <c r="BP132" s="25" t="str">
        <f>IFERROR(VLOOKUP(Tabela24[[#This Row],[Código  CATMAT]],'[1]GRADE HFL'!A:K,1,0),"NÃO")</f>
        <v>NÃO</v>
      </c>
      <c r="BQ132" s="36"/>
      <c r="BR132" s="36" t="str">
        <f>IFERROR(VLOOKUP(Tabela24[[#This Row],[Código  CATMAT]],'[1]CMM E VALOR'!C:L,5,0),"NÃO HÁ")</f>
        <v>NÃO HÁ</v>
      </c>
      <c r="BS132" s="37" t="str">
        <f>IFERROR(VLOOKUP(Tabela24[[#This Row],[Código  CATMAT]],'[1]CMM E VALOR'!C:L,6,0),"NÃO HÁ")</f>
        <v>NÃO HÁ</v>
      </c>
      <c r="BT132" s="37" t="str">
        <f>IFERROR(VLOOKUP(Tabela24[[#This Row],[Código  CATMAT]],'[1]CMM E VALOR'!C:L,7,0),"NÃO HÁ")</f>
        <v>NÃO HÁ</v>
      </c>
      <c r="BU132" s="38" t="str">
        <f>IFERROR(VLOOKUP(Tabela24[[#This Row],[Código  CATMAT]],'[1]CMM E VALOR'!C:L,9,0),"NÃO HÁ")</f>
        <v>NÃO HÁ</v>
      </c>
      <c r="BV132" s="32" t="str">
        <f>IFERROR(VLOOKUP(Tabela24[[#This Row],[Código  CATMAT]],'[1]CMM E VALOR'!C:L,10,0),"NÃO HÁ")</f>
        <v>NÃO HÁ</v>
      </c>
    </row>
    <row r="133" spans="1:74" ht="30" x14ac:dyDescent="0.25">
      <c r="A133" s="25">
        <v>267164</v>
      </c>
      <c r="B133" s="25">
        <v>2955300</v>
      </c>
      <c r="C133" s="40" t="s">
        <v>491</v>
      </c>
      <c r="D133" s="40" t="s">
        <v>86</v>
      </c>
      <c r="E133" s="40"/>
      <c r="F133" s="5"/>
      <c r="G133" s="27" t="s">
        <v>492</v>
      </c>
      <c r="H133" s="44">
        <v>0.06</v>
      </c>
      <c r="I133" s="27" t="s">
        <v>125</v>
      </c>
      <c r="J133" s="28">
        <v>247</v>
      </c>
      <c r="K133" s="28">
        <v>50</v>
      </c>
      <c r="L133" s="28">
        <v>29</v>
      </c>
      <c r="M133" s="28">
        <v>18</v>
      </c>
      <c r="N133" s="28">
        <v>42</v>
      </c>
      <c r="O133" s="28">
        <v>45</v>
      </c>
      <c r="P133" s="28">
        <v>57</v>
      </c>
      <c r="Q133" s="28">
        <v>48</v>
      </c>
      <c r="R133" s="28">
        <f t="shared" ref="R133:R198" si="48">AVERAGE(J133:Q133)</f>
        <v>67</v>
      </c>
      <c r="S133" s="28">
        <f t="shared" ref="S133:S198" si="49">STDEV(J133:Q133)</f>
        <v>73.779594546382341</v>
      </c>
      <c r="T133" s="28">
        <f t="shared" si="43"/>
        <v>110.1187978304214</v>
      </c>
      <c r="U133" s="28">
        <f t="shared" si="38"/>
        <v>46.5</v>
      </c>
      <c r="V133" s="28">
        <v>50</v>
      </c>
      <c r="W133" s="25">
        <v>6505</v>
      </c>
      <c r="X133" s="30">
        <v>2.72</v>
      </c>
      <c r="Y133" s="30">
        <f t="shared" ref="Y133:Y198" si="50">X133*1.3</f>
        <v>3.5360000000000005</v>
      </c>
      <c r="Z133" s="30">
        <f t="shared" ref="Z133:Z196" si="51">Y133*AN133</f>
        <v>530.40000000000009</v>
      </c>
      <c r="AA133" s="30">
        <f t="shared" ref="AA133:AA198" si="52">V133*X133</f>
        <v>136</v>
      </c>
      <c r="AB133" s="31">
        <f t="shared" ref="AB133:AB198" si="53">(AA133*100)</f>
        <v>13600</v>
      </c>
      <c r="AC133" s="32">
        <f t="shared" ref="AC133:AC198" si="54">AB133/3769619.16</f>
        <v>3.6077915096335619E-3</v>
      </c>
      <c r="AD133" s="25">
        <v>6</v>
      </c>
      <c r="AE133" s="28">
        <f t="shared" si="36"/>
        <v>4.166666666666667</v>
      </c>
      <c r="AF133" s="28">
        <f t="shared" si="47"/>
        <v>25</v>
      </c>
      <c r="AG133" s="28">
        <f t="shared" si="37"/>
        <v>100</v>
      </c>
      <c r="AH133" s="30">
        <f t="shared" ref="AH133:AH198" si="55">AG133*X133</f>
        <v>272</v>
      </c>
      <c r="AI133" s="28">
        <v>200</v>
      </c>
      <c r="AJ133" s="28">
        <v>200</v>
      </c>
      <c r="AK133" s="28">
        <v>200</v>
      </c>
      <c r="AL133" s="28">
        <v>200</v>
      </c>
      <c r="AM133" s="42">
        <v>200</v>
      </c>
      <c r="AN133" s="42">
        <v>150</v>
      </c>
      <c r="AO133" s="28">
        <v>4</v>
      </c>
      <c r="AP133" s="28">
        <v>28</v>
      </c>
      <c r="AQ133" s="28">
        <v>2</v>
      </c>
      <c r="AR133" s="28">
        <v>4</v>
      </c>
      <c r="AT133" s="28">
        <f t="shared" si="39"/>
        <v>29.583333333333336</v>
      </c>
      <c r="AU133" s="28">
        <f t="shared" si="40"/>
        <v>50</v>
      </c>
      <c r="AV133" s="28">
        <f t="shared" si="41"/>
        <v>41.666666666666671</v>
      </c>
      <c r="AX133" s="33" t="s">
        <v>91</v>
      </c>
      <c r="AY133" s="34" t="s">
        <v>110</v>
      </c>
      <c r="AZ133" s="35">
        <v>46049</v>
      </c>
      <c r="BA133" s="35">
        <f t="shared" si="44"/>
        <v>46414</v>
      </c>
      <c r="BB133" s="33" t="s">
        <v>92</v>
      </c>
      <c r="BC133" s="33" t="s">
        <v>111</v>
      </c>
      <c r="BD133" s="34"/>
      <c r="BE133" s="25" t="s">
        <v>83</v>
      </c>
      <c r="BF133" s="25" t="s">
        <v>83</v>
      </c>
      <c r="BG133" s="32" t="s">
        <v>83</v>
      </c>
      <c r="BH133" s="32" t="s">
        <v>83</v>
      </c>
      <c r="BI133" s="32">
        <f t="shared" si="42"/>
        <v>9.4127844949859583</v>
      </c>
      <c r="BJ133" s="25" t="s">
        <v>94</v>
      </c>
      <c r="BK133" s="25">
        <v>7</v>
      </c>
      <c r="BP133" s="25">
        <f>IFERROR(VLOOKUP(Tabela24[[#This Row],[Código  CATMAT]],'[1]GRADE HFL'!A:K,1,0),"NÃO")</f>
        <v>267164</v>
      </c>
      <c r="BQ133" s="36"/>
      <c r="BR133" s="36">
        <f>IFERROR(VLOOKUP(Tabela24[[#This Row],[Código  CATMAT]],'[1]CMM E VALOR'!C:L,5,0),"NÃO HÁ")</f>
        <v>40</v>
      </c>
      <c r="BS133" s="37">
        <f>IFERROR(VLOOKUP(Tabela24[[#This Row],[Código  CATMAT]],'[1]CMM E VALOR'!C:L,6,0),"NÃO HÁ")</f>
        <v>45.666666666666664</v>
      </c>
      <c r="BT133" s="37">
        <f>IFERROR(VLOOKUP(Tabela24[[#This Row],[Código  CATMAT]],'[1]CMM E VALOR'!C:L,7,0),"NÃO HÁ")</f>
        <v>16.666666666666668</v>
      </c>
      <c r="BU133" s="38">
        <f>IFERROR(VLOOKUP(Tabela24[[#This Row],[Código  CATMAT]],'[1]CMM E VALOR'!C:L,9,0),"NÃO HÁ")</f>
        <v>2.72</v>
      </c>
      <c r="BV133" s="32">
        <f>IFERROR(VLOOKUP(Tabela24[[#This Row],[Código  CATMAT]],'[1]CMM E VALOR'!C:L,10,0),"NÃO HÁ")</f>
        <v>2.8703699999999999</v>
      </c>
    </row>
    <row r="134" spans="1:74" x14ac:dyDescent="0.25">
      <c r="A134" s="25">
        <v>267161</v>
      </c>
      <c r="B134" s="25">
        <v>2955000</v>
      </c>
      <c r="C134" s="5" t="s">
        <v>493</v>
      </c>
      <c r="D134" s="5" t="s">
        <v>76</v>
      </c>
      <c r="E134" s="5"/>
      <c r="F134" s="5"/>
      <c r="G134" s="27" t="s">
        <v>492</v>
      </c>
      <c r="H134" s="44">
        <v>0.1</v>
      </c>
      <c r="I134" s="27" t="s">
        <v>79</v>
      </c>
      <c r="J134" s="28">
        <v>15200</v>
      </c>
      <c r="K134" s="28">
        <v>9876</v>
      </c>
      <c r="L134" s="28">
        <v>9696</v>
      </c>
      <c r="M134" s="28">
        <v>8003</v>
      </c>
      <c r="N134" s="28">
        <v>10125</v>
      </c>
      <c r="O134" s="28">
        <v>9033</v>
      </c>
      <c r="P134" s="28">
        <v>8934</v>
      </c>
      <c r="Q134" s="28">
        <v>6337</v>
      </c>
      <c r="R134" s="28">
        <f t="shared" si="48"/>
        <v>9650.5</v>
      </c>
      <c r="S134" s="28">
        <f t="shared" si="49"/>
        <v>2554.0790344634433</v>
      </c>
      <c r="T134" s="28">
        <f t="shared" si="43"/>
        <v>26.465768970140857</v>
      </c>
      <c r="U134" s="28">
        <f t="shared" ref="U134:U199" si="56">MEDIAN(J134:Q134)</f>
        <v>9364.5</v>
      </c>
      <c r="V134" s="28">
        <v>10000</v>
      </c>
      <c r="W134" s="25">
        <v>6505</v>
      </c>
      <c r="X134" s="30">
        <v>0.32</v>
      </c>
      <c r="Y134" s="30">
        <f t="shared" si="50"/>
        <v>0.41600000000000004</v>
      </c>
      <c r="Z134" s="30">
        <f t="shared" si="51"/>
        <v>8320</v>
      </c>
      <c r="AA134" s="30">
        <f t="shared" si="52"/>
        <v>3200</v>
      </c>
      <c r="AB134" s="31">
        <f t="shared" si="53"/>
        <v>320000</v>
      </c>
      <c r="AC134" s="32">
        <f t="shared" si="54"/>
        <v>8.488921199137793E-2</v>
      </c>
      <c r="AD134" s="25">
        <v>6</v>
      </c>
      <c r="AE134" s="28">
        <f t="shared" ref="AE134:AE199" si="57">V134/12</f>
        <v>833.33333333333337</v>
      </c>
      <c r="AF134" s="28">
        <f t="shared" si="47"/>
        <v>5000</v>
      </c>
      <c r="AG134" s="28">
        <f t="shared" ref="AG134:AG199" si="58">((AE134*12)+(AE134*AD134)+AF134)</f>
        <v>20000</v>
      </c>
      <c r="AH134" s="30">
        <f t="shared" si="55"/>
        <v>6400</v>
      </c>
      <c r="AI134" s="28">
        <v>27000</v>
      </c>
      <c r="AJ134" s="28">
        <v>26000</v>
      </c>
      <c r="AK134" s="28">
        <v>26000</v>
      </c>
      <c r="AL134" s="28">
        <v>26000</v>
      </c>
      <c r="AM134" s="28">
        <v>21000</v>
      </c>
      <c r="AN134" s="28">
        <v>20000</v>
      </c>
      <c r="AO134" s="28">
        <v>4</v>
      </c>
      <c r="AP134" s="28">
        <v>28</v>
      </c>
      <c r="AQ134" s="28">
        <v>2</v>
      </c>
      <c r="AR134" s="28">
        <v>4</v>
      </c>
      <c r="AT134" s="28">
        <f t="shared" si="39"/>
        <v>5916.666666666667</v>
      </c>
      <c r="AU134" s="28">
        <f t="shared" si="40"/>
        <v>10000</v>
      </c>
      <c r="AV134" s="28">
        <f t="shared" si="41"/>
        <v>8333.3333333333339</v>
      </c>
      <c r="AX134" s="33" t="s">
        <v>91</v>
      </c>
      <c r="AY134" s="34" t="s">
        <v>140</v>
      </c>
      <c r="AZ134" s="35">
        <v>45876</v>
      </c>
      <c r="BA134" s="35">
        <f t="shared" si="44"/>
        <v>46241</v>
      </c>
      <c r="BB134" s="33" t="s">
        <v>92</v>
      </c>
      <c r="BC134" s="33" t="s">
        <v>141</v>
      </c>
      <c r="BD134" s="34"/>
      <c r="BE134" s="25" t="s">
        <v>83</v>
      </c>
      <c r="BF134" s="25" t="s">
        <v>83</v>
      </c>
      <c r="BG134" s="32" t="s">
        <v>83</v>
      </c>
      <c r="BH134" s="32" t="s">
        <v>83</v>
      </c>
      <c r="BI134" s="32">
        <f t="shared" si="42"/>
        <v>9.497673706977336</v>
      </c>
      <c r="BJ134" s="25" t="s">
        <v>84</v>
      </c>
      <c r="BK134" s="25">
        <v>2651</v>
      </c>
      <c r="BP134" s="25">
        <f>IFERROR(VLOOKUP(Tabela24[[#This Row],[Código  CATMAT]],'[1]GRADE HFL'!A:K,1,0),"NÃO")</f>
        <v>267161</v>
      </c>
      <c r="BQ134" s="36"/>
      <c r="BR134" s="36">
        <f>IFERROR(VLOOKUP(Tabela24[[#This Row],[Código  CATMAT]],'[1]CMM E VALOR'!C:L,5,0),"NÃO HÁ")</f>
        <v>1800</v>
      </c>
      <c r="BS134" s="37">
        <f>IFERROR(VLOOKUP(Tabela24[[#This Row],[Código  CATMAT]],'[1]CMM E VALOR'!C:L,6,0),"NÃO HÁ")</f>
        <v>1233.3333333333333</v>
      </c>
      <c r="BT134" s="37">
        <f>IFERROR(VLOOKUP(Tabela24[[#This Row],[Código  CATMAT]],'[1]CMM E VALOR'!C:L,7,0),"NÃO HÁ")</f>
        <v>1000</v>
      </c>
      <c r="BU134" s="38">
        <f>IFERROR(VLOOKUP(Tabela24[[#This Row],[Código  CATMAT]],'[1]CMM E VALOR'!C:L,9,0),"NÃO HÁ")</f>
        <v>0.3</v>
      </c>
      <c r="BV134" s="32">
        <f>IFERROR(VLOOKUP(Tabela24[[#This Row],[Código  CATMAT]],'[1]CMM E VALOR'!C:L,10,0),"NÃO HÁ")</f>
        <v>0.3</v>
      </c>
    </row>
    <row r="135" spans="1:74" ht="25.5" x14ac:dyDescent="0.25">
      <c r="A135" s="34">
        <v>268237</v>
      </c>
      <c r="B135" s="25">
        <v>2975010</v>
      </c>
      <c r="C135" s="5" t="s">
        <v>494</v>
      </c>
      <c r="D135" s="5" t="s">
        <v>76</v>
      </c>
      <c r="E135" s="5"/>
      <c r="F135" s="5"/>
      <c r="G135" s="27" t="s">
        <v>495</v>
      </c>
      <c r="H135" s="65">
        <v>8.9999999999999993E-3</v>
      </c>
      <c r="I135" s="27" t="s">
        <v>79</v>
      </c>
      <c r="J135" s="28">
        <v>183200</v>
      </c>
      <c r="K135" s="28">
        <v>147589</v>
      </c>
      <c r="L135" s="28">
        <v>126619</v>
      </c>
      <c r="N135" s="28">
        <v>157886</v>
      </c>
      <c r="O135" s="28">
        <v>149510</v>
      </c>
      <c r="P135" s="28">
        <v>150797</v>
      </c>
      <c r="Q135" s="28">
        <v>148616</v>
      </c>
      <c r="R135" s="28">
        <f t="shared" si="48"/>
        <v>152031</v>
      </c>
      <c r="S135" s="28">
        <f t="shared" si="49"/>
        <v>16787.04419088324</v>
      </c>
      <c r="T135" s="28">
        <f t="shared" si="43"/>
        <v>11.041856062831421</v>
      </c>
      <c r="U135" s="28">
        <f t="shared" si="56"/>
        <v>149510</v>
      </c>
      <c r="V135" s="28">
        <v>150000</v>
      </c>
      <c r="W135" s="25">
        <v>6505</v>
      </c>
      <c r="X135" s="51">
        <v>0.2</v>
      </c>
      <c r="Y135" s="30">
        <f t="shared" si="50"/>
        <v>0.26</v>
      </c>
      <c r="Z135" s="30">
        <f t="shared" si="51"/>
        <v>62400</v>
      </c>
      <c r="AA135" s="30">
        <f t="shared" si="52"/>
        <v>30000</v>
      </c>
      <c r="AB135" s="31">
        <f t="shared" si="53"/>
        <v>3000000</v>
      </c>
      <c r="AC135" s="32">
        <f t="shared" si="54"/>
        <v>0.79583636241916811</v>
      </c>
      <c r="AD135" s="25">
        <v>6</v>
      </c>
      <c r="AE135" s="28">
        <f t="shared" si="57"/>
        <v>12500</v>
      </c>
      <c r="AF135" s="28">
        <f>AE135*1/3</f>
        <v>4166.666666666667</v>
      </c>
      <c r="AG135" s="28">
        <f t="shared" si="58"/>
        <v>229166.66666666666</v>
      </c>
      <c r="AH135" s="30">
        <f t="shared" si="55"/>
        <v>45833.333333333336</v>
      </c>
      <c r="AI135" s="28">
        <f>1399*200</f>
        <v>279800</v>
      </c>
      <c r="AJ135" s="28">
        <v>280000</v>
      </c>
      <c r="AK135" s="28">
        <v>280000</v>
      </c>
      <c r="AL135" s="28">
        <v>280000</v>
      </c>
      <c r="AM135" s="28">
        <v>240000</v>
      </c>
      <c r="AN135" s="28">
        <v>240000</v>
      </c>
      <c r="AO135" s="28">
        <v>4</v>
      </c>
      <c r="AP135" s="28">
        <v>28</v>
      </c>
      <c r="AQ135" s="28">
        <v>2</v>
      </c>
      <c r="AR135" s="28">
        <v>4</v>
      </c>
      <c r="AS135" s="28">
        <v>20550</v>
      </c>
      <c r="AT135" s="28">
        <f t="shared" si="39"/>
        <v>17916.666666666668</v>
      </c>
      <c r="AU135" s="28">
        <f t="shared" si="40"/>
        <v>58616.666666666672</v>
      </c>
      <c r="AV135" s="28">
        <f t="shared" si="41"/>
        <v>54166.666666666664</v>
      </c>
      <c r="AW135" s="28">
        <v>50000</v>
      </c>
      <c r="AX135" s="33" t="s">
        <v>91</v>
      </c>
      <c r="AY135" s="34" t="s">
        <v>200</v>
      </c>
      <c r="AZ135" s="35">
        <v>45758</v>
      </c>
      <c r="BA135" s="35">
        <f t="shared" si="44"/>
        <v>46123</v>
      </c>
      <c r="BB135" s="33" t="s">
        <v>92</v>
      </c>
      <c r="BC135" s="33" t="s">
        <v>201</v>
      </c>
      <c r="BD135" s="34"/>
      <c r="BE135" s="25" t="s">
        <v>192</v>
      </c>
      <c r="BF135" s="25" t="s">
        <v>112</v>
      </c>
      <c r="BG135" s="32" t="s">
        <v>192</v>
      </c>
      <c r="BH135" s="32" t="s">
        <v>192</v>
      </c>
      <c r="BI135" s="32">
        <f t="shared" si="42"/>
        <v>10.293510069396504</v>
      </c>
      <c r="BJ135" s="25" t="s">
        <v>84</v>
      </c>
      <c r="BP135" s="25">
        <f>IFERROR(VLOOKUP(Tabela24[[#This Row],[Código  CATMAT]],'[1]GRADE HFL'!A:K,1,0),"NÃO")</f>
        <v>268237</v>
      </c>
      <c r="BQ135" s="36"/>
      <c r="BR135" s="36">
        <f>IFERROR(VLOOKUP(Tabela24[[#This Row],[Código  CATMAT]],'[1]CMM E VALOR'!C:L,5,0),"NÃO HÁ")</f>
        <v>9476</v>
      </c>
      <c r="BS135" s="37">
        <f>IFERROR(VLOOKUP(Tabela24[[#This Row],[Código  CATMAT]],'[1]CMM E VALOR'!C:L,6,0),"NÃO HÁ")</f>
        <v>10800.416666666666</v>
      </c>
      <c r="BT135" s="37">
        <f>IFERROR(VLOOKUP(Tabela24[[#This Row],[Código  CATMAT]],'[1]CMM E VALOR'!C:L,7,0),"NÃO HÁ")</f>
        <v>10246.666666666666</v>
      </c>
      <c r="BU135" s="38">
        <f>IFERROR(VLOOKUP(Tabela24[[#This Row],[Código  CATMAT]],'[1]CMM E VALOR'!C:L,9,0),"NÃO HÁ")</f>
        <v>0.18</v>
      </c>
      <c r="BV135" s="32">
        <f>IFERROR(VLOOKUP(Tabela24[[#This Row],[Código  CATMAT]],'[1]CMM E VALOR'!C:L,10,0),"NÃO HÁ")</f>
        <v>0.18</v>
      </c>
    </row>
    <row r="136" spans="1:74" ht="38.25" hidden="1" x14ac:dyDescent="0.25">
      <c r="A136" s="25">
        <v>268236</v>
      </c>
      <c r="B136" s="25">
        <v>2975050</v>
      </c>
      <c r="C136" s="5" t="s">
        <v>496</v>
      </c>
      <c r="D136" s="5" t="s">
        <v>86</v>
      </c>
      <c r="E136" s="5"/>
      <c r="F136" s="5"/>
      <c r="G136" s="27" t="s">
        <v>497</v>
      </c>
      <c r="H136" s="65">
        <v>8.9999999999999993E-3</v>
      </c>
      <c r="I136" s="27" t="s">
        <v>498</v>
      </c>
      <c r="J136" s="28">
        <v>4980</v>
      </c>
      <c r="K136" s="28">
        <v>3985</v>
      </c>
      <c r="L136" s="28">
        <v>4734</v>
      </c>
      <c r="N136" s="28">
        <v>5326</v>
      </c>
      <c r="O136" s="28">
        <v>8914</v>
      </c>
      <c r="P136" s="28">
        <v>8420</v>
      </c>
      <c r="Q136" s="28">
        <v>7537</v>
      </c>
      <c r="R136" s="28">
        <f t="shared" si="48"/>
        <v>6270.8571428571431</v>
      </c>
      <c r="S136" s="28">
        <f t="shared" si="49"/>
        <v>1972.9114212732607</v>
      </c>
      <c r="T136" s="28">
        <f t="shared" si="43"/>
        <v>31.461590916969257</v>
      </c>
      <c r="U136" s="28">
        <f>MEDIAN(J136:Q136)</f>
        <v>5326</v>
      </c>
      <c r="V136" s="28">
        <v>5000</v>
      </c>
      <c r="W136" s="25">
        <v>6505</v>
      </c>
      <c r="X136" s="30">
        <v>2.98</v>
      </c>
      <c r="Y136" s="30">
        <f t="shared" si="50"/>
        <v>3.8740000000000001</v>
      </c>
      <c r="Z136" s="30">
        <f t="shared" si="51"/>
        <v>30992</v>
      </c>
      <c r="AA136" s="30">
        <f t="shared" si="52"/>
        <v>14900</v>
      </c>
      <c r="AB136" s="31">
        <f t="shared" si="53"/>
        <v>1490000</v>
      </c>
      <c r="AC136" s="32">
        <f t="shared" si="54"/>
        <v>0.3952653933348535</v>
      </c>
      <c r="AD136" s="25">
        <v>6</v>
      </c>
      <c r="AE136" s="28">
        <f>V136/12</f>
        <v>416.66666666666669</v>
      </c>
      <c r="AF136" s="28">
        <f>AE136*((1/2)*AD136)</f>
        <v>1250</v>
      </c>
      <c r="AG136" s="28">
        <f>((AE136*12)+(AE136*AD136)+AF136)</f>
        <v>8750</v>
      </c>
      <c r="AH136" s="30">
        <f t="shared" si="55"/>
        <v>26075</v>
      </c>
      <c r="AI136" s="28">
        <v>8280</v>
      </c>
      <c r="AJ136" s="28">
        <v>8000</v>
      </c>
      <c r="AK136" s="28">
        <v>8000</v>
      </c>
      <c r="AL136" s="28">
        <v>8000</v>
      </c>
      <c r="AM136" s="28">
        <v>8000</v>
      </c>
      <c r="AN136" s="28">
        <v>8000</v>
      </c>
      <c r="AO136" s="28">
        <v>4</v>
      </c>
      <c r="AP136" s="28">
        <v>28</v>
      </c>
      <c r="AQ136" s="28">
        <v>2</v>
      </c>
      <c r="AR136" s="28">
        <v>4</v>
      </c>
      <c r="AT136" s="28">
        <f t="shared" si="39"/>
        <v>1708.3333333333335</v>
      </c>
      <c r="AU136" s="28">
        <f t="shared" si="40"/>
        <v>3750</v>
      </c>
      <c r="AV136" s="28">
        <f t="shared" si="41"/>
        <v>2916.666666666667</v>
      </c>
      <c r="AX136" s="33" t="s">
        <v>91</v>
      </c>
      <c r="AY136" s="34" t="s">
        <v>200</v>
      </c>
      <c r="AZ136" s="35">
        <v>45758</v>
      </c>
      <c r="BA136" s="35">
        <f t="shared" si="44"/>
        <v>46123</v>
      </c>
      <c r="BB136" s="33" t="s">
        <v>92</v>
      </c>
      <c r="BC136" s="33" t="s">
        <v>201</v>
      </c>
      <c r="BD136" s="34"/>
      <c r="BE136" s="25" t="s">
        <v>112</v>
      </c>
      <c r="BF136" s="25" t="s">
        <v>83</v>
      </c>
      <c r="BG136" s="32" t="s">
        <v>83</v>
      </c>
      <c r="BH136" s="32" t="s">
        <v>112</v>
      </c>
      <c r="BI136" s="32">
        <f t="shared" si="42"/>
        <v>10.688775462731357</v>
      </c>
      <c r="BJ136" s="25" t="s">
        <v>84</v>
      </c>
      <c r="BK136" s="25">
        <v>1626</v>
      </c>
      <c r="BP136" s="25" t="str">
        <f>IFERROR(VLOOKUP(Tabela24[[#This Row],[Código  CATMAT]],'[1]GRADE HFL'!A:K,1,0),"NÃO")</f>
        <v>NÃO</v>
      </c>
      <c r="BQ136" s="36"/>
      <c r="BR136" s="36" t="str">
        <f>IFERROR(VLOOKUP(Tabela24[[#This Row],[Código  CATMAT]],'[1]CMM E VALOR'!C:L,5,0),"NÃO HÁ")</f>
        <v>NÃO HÁ</v>
      </c>
      <c r="BS136" s="37" t="str">
        <f>IFERROR(VLOOKUP(Tabela24[[#This Row],[Código  CATMAT]],'[1]CMM E VALOR'!C:L,6,0),"NÃO HÁ")</f>
        <v>NÃO HÁ</v>
      </c>
      <c r="BT136" s="37" t="str">
        <f>IFERROR(VLOOKUP(Tabela24[[#This Row],[Código  CATMAT]],'[1]CMM E VALOR'!C:L,7,0),"NÃO HÁ")</f>
        <v>NÃO HÁ</v>
      </c>
      <c r="BU136" s="38" t="str">
        <f>IFERROR(VLOOKUP(Tabela24[[#This Row],[Código  CATMAT]],'[1]CMM E VALOR'!C:L,9,0),"NÃO HÁ")</f>
        <v>NÃO HÁ</v>
      </c>
      <c r="BV136" s="32" t="str">
        <f>IFERROR(VLOOKUP(Tabela24[[#This Row],[Código  CATMAT]],'[1]CMM E VALOR'!C:L,10,0),"NÃO HÁ")</f>
        <v>NÃO HÁ</v>
      </c>
    </row>
    <row r="137" spans="1:74" ht="25.5" hidden="1" x14ac:dyDescent="0.25">
      <c r="A137" s="25">
        <v>437160</v>
      </c>
      <c r="B137" s="25">
        <v>2970320</v>
      </c>
      <c r="C137" s="5" t="s">
        <v>499</v>
      </c>
      <c r="D137" s="5" t="s">
        <v>86</v>
      </c>
      <c r="E137" s="5"/>
      <c r="F137" s="25">
        <v>96</v>
      </c>
      <c r="G137" s="27" t="s">
        <v>500</v>
      </c>
      <c r="H137" s="65">
        <v>8.9999999999999993E-3</v>
      </c>
      <c r="I137" s="27" t="s">
        <v>501</v>
      </c>
      <c r="J137" s="28">
        <v>300</v>
      </c>
      <c r="K137" s="28">
        <v>1</v>
      </c>
      <c r="L137" s="28">
        <v>0</v>
      </c>
      <c r="M137" s="28">
        <v>0</v>
      </c>
      <c r="N137" s="28">
        <v>34</v>
      </c>
      <c r="O137" s="28">
        <v>17</v>
      </c>
      <c r="P137" s="28">
        <v>31</v>
      </c>
      <c r="Q137" s="28">
        <v>15</v>
      </c>
      <c r="R137" s="28">
        <f t="shared" si="48"/>
        <v>49.75</v>
      </c>
      <c r="S137" s="28">
        <f t="shared" si="49"/>
        <v>102.00245095094529</v>
      </c>
      <c r="T137" s="28">
        <f t="shared" si="43"/>
        <v>205.03005216270412</v>
      </c>
      <c r="U137" s="28">
        <f t="shared" si="56"/>
        <v>16</v>
      </c>
      <c r="V137" s="28">
        <v>50</v>
      </c>
      <c r="W137" s="25">
        <v>6505</v>
      </c>
      <c r="X137" s="30">
        <v>3.76</v>
      </c>
      <c r="Y137" s="30">
        <f t="shared" si="50"/>
        <v>4.8879999999999999</v>
      </c>
      <c r="Z137" s="30">
        <f t="shared" si="51"/>
        <v>977.6</v>
      </c>
      <c r="AA137" s="30">
        <f t="shared" si="52"/>
        <v>188</v>
      </c>
      <c r="AB137" s="31">
        <f t="shared" si="53"/>
        <v>18800</v>
      </c>
      <c r="AC137" s="32">
        <f t="shared" si="54"/>
        <v>4.9872412044934533E-3</v>
      </c>
      <c r="AD137" s="25">
        <v>6</v>
      </c>
      <c r="AE137" s="28">
        <f t="shared" si="57"/>
        <v>4.166666666666667</v>
      </c>
      <c r="AF137" s="28">
        <f>AD137*AE137</f>
        <v>25</v>
      </c>
      <c r="AG137" s="28">
        <f t="shared" si="58"/>
        <v>100</v>
      </c>
      <c r="AH137" s="30">
        <f t="shared" si="55"/>
        <v>376</v>
      </c>
      <c r="AI137" s="28">
        <v>600</v>
      </c>
      <c r="AJ137" s="28">
        <v>600</v>
      </c>
      <c r="AK137" s="28">
        <v>600</v>
      </c>
      <c r="AL137" s="28">
        <v>500</v>
      </c>
      <c r="AM137" s="28">
        <v>500</v>
      </c>
      <c r="AN137" s="28">
        <v>200</v>
      </c>
      <c r="AO137" s="28">
        <v>4</v>
      </c>
      <c r="AP137" s="28">
        <v>28</v>
      </c>
      <c r="AQ137" s="28">
        <v>2</v>
      </c>
      <c r="AR137" s="28">
        <v>4</v>
      </c>
      <c r="AT137" s="28">
        <f t="shared" si="39"/>
        <v>29.583333333333336</v>
      </c>
      <c r="AU137" s="28">
        <f t="shared" si="40"/>
        <v>50</v>
      </c>
      <c r="AV137" s="28">
        <f t="shared" si="41"/>
        <v>41.666666666666671</v>
      </c>
      <c r="AX137" s="33" t="s">
        <v>91</v>
      </c>
      <c r="AY137" s="34" t="s">
        <v>196</v>
      </c>
      <c r="AZ137" s="35">
        <v>45895</v>
      </c>
      <c r="BA137" s="35">
        <f t="shared" si="44"/>
        <v>46260</v>
      </c>
      <c r="BB137" s="33" t="s">
        <v>92</v>
      </c>
      <c r="BC137" s="33" t="s">
        <v>127</v>
      </c>
      <c r="BD137" s="34"/>
      <c r="BE137" s="25" t="s">
        <v>83</v>
      </c>
      <c r="BF137" s="25" t="s">
        <v>83</v>
      </c>
      <c r="BG137" s="32" t="s">
        <v>83</v>
      </c>
      <c r="BH137" s="32" t="s">
        <v>83</v>
      </c>
      <c r="BI137" s="32">
        <f t="shared" si="42"/>
        <v>10.69376270393585</v>
      </c>
      <c r="BJ137" s="25" t="s">
        <v>116</v>
      </c>
      <c r="BK137" s="25">
        <v>29593</v>
      </c>
      <c r="BP137" s="25" t="str">
        <f>IFERROR(VLOOKUP(Tabela24[[#This Row],[Código  CATMAT]],'[1]GRADE HFL'!A:K,1,0),"NÃO")</f>
        <v>NÃO</v>
      </c>
      <c r="BQ137" s="36"/>
      <c r="BR137" s="36" t="str">
        <f>IFERROR(VLOOKUP(Tabela24[[#This Row],[Código  CATMAT]],'[1]CMM E VALOR'!C:L,5,0),"NÃO HÁ")</f>
        <v>NÃO HÁ</v>
      </c>
      <c r="BS137" s="37" t="str">
        <f>IFERROR(VLOOKUP(Tabela24[[#This Row],[Código  CATMAT]],'[1]CMM E VALOR'!C:L,6,0),"NÃO HÁ")</f>
        <v>NÃO HÁ</v>
      </c>
      <c r="BT137" s="37" t="str">
        <f>IFERROR(VLOOKUP(Tabela24[[#This Row],[Código  CATMAT]],'[1]CMM E VALOR'!C:L,7,0),"NÃO HÁ")</f>
        <v>NÃO HÁ</v>
      </c>
      <c r="BU137" s="38" t="str">
        <f>IFERROR(VLOOKUP(Tabela24[[#This Row],[Código  CATMAT]],'[1]CMM E VALOR'!C:L,9,0),"NÃO HÁ")</f>
        <v>NÃO HÁ</v>
      </c>
      <c r="BV137" s="32" t="str">
        <f>IFERROR(VLOOKUP(Tabela24[[#This Row],[Código  CATMAT]],'[1]CMM E VALOR'!C:L,10,0),"NÃO HÁ")</f>
        <v>NÃO HÁ</v>
      </c>
    </row>
    <row r="138" spans="1:74" ht="25.5" hidden="1" x14ac:dyDescent="0.25">
      <c r="A138" s="25">
        <v>268236</v>
      </c>
      <c r="B138" s="25">
        <v>2975040</v>
      </c>
      <c r="C138" s="72" t="s">
        <v>502</v>
      </c>
      <c r="D138" s="5" t="s">
        <v>86</v>
      </c>
      <c r="E138" s="5"/>
      <c r="F138" s="5"/>
      <c r="G138" s="27" t="s">
        <v>503</v>
      </c>
      <c r="H138" s="65">
        <v>8.9999999999999993E-3</v>
      </c>
      <c r="I138" s="27" t="s">
        <v>504</v>
      </c>
      <c r="J138" s="28">
        <v>2920</v>
      </c>
      <c r="K138" s="28">
        <v>4457</v>
      </c>
      <c r="L138" s="28">
        <v>5600</v>
      </c>
      <c r="N138" s="28">
        <v>5818</v>
      </c>
      <c r="O138" s="28">
        <v>7084</v>
      </c>
      <c r="R138" s="28">
        <f t="shared" si="48"/>
        <v>5175.8</v>
      </c>
      <c r="S138" s="28">
        <f t="shared" si="49"/>
        <v>1568.3511086488252</v>
      </c>
      <c r="T138" s="28">
        <f t="shared" si="43"/>
        <v>30.301617308412709</v>
      </c>
      <c r="U138" s="28">
        <f t="shared" si="56"/>
        <v>5600</v>
      </c>
      <c r="V138" s="28">
        <v>5000</v>
      </c>
      <c r="W138" s="25">
        <v>6505</v>
      </c>
      <c r="X138" s="30">
        <v>3</v>
      </c>
      <c r="Y138" s="30">
        <f t="shared" si="50"/>
        <v>3.9000000000000004</v>
      </c>
      <c r="Z138" s="30">
        <f t="shared" si="51"/>
        <v>0</v>
      </c>
      <c r="AA138" s="30">
        <f t="shared" si="52"/>
        <v>15000</v>
      </c>
      <c r="AB138" s="31">
        <f t="shared" si="53"/>
        <v>1500000</v>
      </c>
      <c r="AC138" s="32">
        <f t="shared" si="54"/>
        <v>0.39791818120958405</v>
      </c>
      <c r="AD138" s="25">
        <v>6</v>
      </c>
      <c r="AE138" s="28">
        <f t="shared" si="57"/>
        <v>416.66666666666669</v>
      </c>
      <c r="AF138" s="28">
        <f>AE138*((1/2)*AD138)</f>
        <v>1250</v>
      </c>
      <c r="AG138" s="28">
        <f t="shared" si="58"/>
        <v>8750</v>
      </c>
      <c r="AH138" s="30">
        <f t="shared" si="55"/>
        <v>26250</v>
      </c>
      <c r="AI138" s="28">
        <v>10000</v>
      </c>
      <c r="AJ138" s="28">
        <v>10000</v>
      </c>
      <c r="AK138" s="28">
        <v>10000</v>
      </c>
      <c r="AL138" s="28">
        <v>10000</v>
      </c>
      <c r="AM138" s="28">
        <v>10000</v>
      </c>
      <c r="AN138" s="28">
        <v>0</v>
      </c>
      <c r="AO138" s="28">
        <v>4</v>
      </c>
      <c r="AP138" s="28">
        <v>28</v>
      </c>
      <c r="AQ138" s="28">
        <v>2</v>
      </c>
      <c r="AR138" s="28">
        <v>4</v>
      </c>
      <c r="AT138" s="28">
        <f t="shared" si="39"/>
        <v>1708.3333333333335</v>
      </c>
      <c r="AU138" s="28">
        <f t="shared" si="40"/>
        <v>3750</v>
      </c>
      <c r="AV138" s="28">
        <f t="shared" si="41"/>
        <v>2916.666666666667</v>
      </c>
      <c r="AX138" s="33" t="s">
        <v>80</v>
      </c>
      <c r="AY138" s="34"/>
      <c r="BA138" s="35">
        <f t="shared" si="44"/>
        <v>365</v>
      </c>
      <c r="BB138" s="33" t="s">
        <v>505</v>
      </c>
      <c r="BC138" s="33"/>
      <c r="BD138" s="34"/>
      <c r="BE138" s="25" t="s">
        <v>112</v>
      </c>
      <c r="BF138" s="25" t="s">
        <v>83</v>
      </c>
      <c r="BG138" s="32" t="s">
        <v>112</v>
      </c>
      <c r="BH138" s="32" t="s">
        <v>112</v>
      </c>
      <c r="BI138" s="32">
        <f t="shared" si="42"/>
        <v>11.091680885145434</v>
      </c>
      <c r="BJ138" s="25" t="s">
        <v>84</v>
      </c>
      <c r="BK138" s="25">
        <v>1498</v>
      </c>
      <c r="BP138" s="25" t="str">
        <f>IFERROR(VLOOKUP(Tabela24[[#This Row],[Código  CATMAT]],'[1]GRADE HFL'!A:K,1,0),"NÃO")</f>
        <v>NÃO</v>
      </c>
      <c r="BQ138" s="36"/>
      <c r="BR138" s="36" t="str">
        <f>IFERROR(VLOOKUP(Tabela24[[#This Row],[Código  CATMAT]],'[1]CMM E VALOR'!C:L,5,0),"NÃO HÁ")</f>
        <v>NÃO HÁ</v>
      </c>
      <c r="BS138" s="37" t="str">
        <f>IFERROR(VLOOKUP(Tabela24[[#This Row],[Código  CATMAT]],'[1]CMM E VALOR'!C:L,6,0),"NÃO HÁ")</f>
        <v>NÃO HÁ</v>
      </c>
      <c r="BT138" s="37" t="str">
        <f>IFERROR(VLOOKUP(Tabela24[[#This Row],[Código  CATMAT]],'[1]CMM E VALOR'!C:L,7,0),"NÃO HÁ")</f>
        <v>NÃO HÁ</v>
      </c>
      <c r="BU138" s="38" t="str">
        <f>IFERROR(VLOOKUP(Tabela24[[#This Row],[Código  CATMAT]],'[1]CMM E VALOR'!C:L,9,0),"NÃO HÁ")</f>
        <v>NÃO HÁ</v>
      </c>
      <c r="BV138" s="32" t="str">
        <f>IFERROR(VLOOKUP(Tabela24[[#This Row],[Código  CATMAT]],'[1]CMM E VALOR'!C:L,10,0),"NÃO HÁ")</f>
        <v>NÃO HÁ</v>
      </c>
    </row>
    <row r="139" spans="1:74" x14ac:dyDescent="0.25">
      <c r="A139" s="25">
        <v>267574</v>
      </c>
      <c r="B139" s="25">
        <v>2975000</v>
      </c>
      <c r="C139" s="5" t="s">
        <v>506</v>
      </c>
      <c r="D139" s="5" t="s">
        <v>76</v>
      </c>
      <c r="E139" s="5"/>
      <c r="F139" s="5"/>
      <c r="G139" s="27" t="s">
        <v>495</v>
      </c>
      <c r="H139" s="44">
        <v>0.2</v>
      </c>
      <c r="I139" s="27" t="s">
        <v>79</v>
      </c>
      <c r="J139" s="28">
        <v>39600</v>
      </c>
      <c r="K139" s="28">
        <v>19742</v>
      </c>
      <c r="L139" s="28">
        <v>16586</v>
      </c>
      <c r="M139" s="28">
        <v>13437</v>
      </c>
      <c r="N139" s="28">
        <v>14342</v>
      </c>
      <c r="O139" s="28">
        <v>11670</v>
      </c>
      <c r="P139" s="28">
        <v>12218</v>
      </c>
      <c r="Q139" s="28">
        <v>11669</v>
      </c>
      <c r="R139" s="28">
        <f t="shared" si="48"/>
        <v>17408</v>
      </c>
      <c r="S139" s="28">
        <f t="shared" si="49"/>
        <v>9385.2023800387869</v>
      </c>
      <c r="T139" s="28">
        <f t="shared" si="43"/>
        <v>53.913157054450757</v>
      </c>
      <c r="U139" s="28">
        <f t="shared" si="56"/>
        <v>13889.5</v>
      </c>
      <c r="V139" s="28">
        <v>15000</v>
      </c>
      <c r="W139" s="25">
        <v>6505</v>
      </c>
      <c r="X139" s="30">
        <v>0.35</v>
      </c>
      <c r="Y139" s="30">
        <f t="shared" si="50"/>
        <v>0.45499999999999996</v>
      </c>
      <c r="Z139" s="30">
        <f t="shared" si="51"/>
        <v>12739.999999999998</v>
      </c>
      <c r="AA139" s="30">
        <f t="shared" si="52"/>
        <v>5250</v>
      </c>
      <c r="AB139" s="31">
        <f t="shared" si="53"/>
        <v>525000</v>
      </c>
      <c r="AC139" s="32">
        <f t="shared" si="54"/>
        <v>0.13927136342335442</v>
      </c>
      <c r="AD139" s="25">
        <v>6</v>
      </c>
      <c r="AE139" s="28">
        <f t="shared" si="57"/>
        <v>1250</v>
      </c>
      <c r="AF139" s="28">
        <f>AE139*((1/2)*AD139)</f>
        <v>3750</v>
      </c>
      <c r="AG139" s="28">
        <f t="shared" si="58"/>
        <v>26250</v>
      </c>
      <c r="AH139" s="30">
        <f t="shared" si="55"/>
        <v>9187.5</v>
      </c>
      <c r="AI139" s="28">
        <f>306*200</f>
        <v>61200</v>
      </c>
      <c r="AJ139" s="28">
        <v>40000</v>
      </c>
      <c r="AK139" s="28">
        <v>40000</v>
      </c>
      <c r="AL139" s="28">
        <v>40000</v>
      </c>
      <c r="AM139" s="28">
        <v>35000</v>
      </c>
      <c r="AN139" s="28">
        <v>28000</v>
      </c>
      <c r="AO139" s="28">
        <v>4</v>
      </c>
      <c r="AP139" s="28">
        <v>28</v>
      </c>
      <c r="AQ139" s="28">
        <v>2</v>
      </c>
      <c r="AR139" s="28">
        <v>4</v>
      </c>
      <c r="AT139" s="28">
        <f t="shared" si="39"/>
        <v>5125</v>
      </c>
      <c r="AU139" s="28">
        <f t="shared" si="40"/>
        <v>11250</v>
      </c>
      <c r="AV139" s="28">
        <f t="shared" si="41"/>
        <v>8750</v>
      </c>
      <c r="AX139" s="33" t="s">
        <v>91</v>
      </c>
      <c r="AY139" s="34" t="s">
        <v>200</v>
      </c>
      <c r="AZ139" s="35">
        <v>45758</v>
      </c>
      <c r="BA139" s="35">
        <f t="shared" si="44"/>
        <v>46123</v>
      </c>
      <c r="BB139" s="33" t="s">
        <v>92</v>
      </c>
      <c r="BC139" s="33" t="s">
        <v>201</v>
      </c>
      <c r="BD139" s="34"/>
      <c r="BE139" s="25" t="s">
        <v>83</v>
      </c>
      <c r="BF139" s="25" t="s">
        <v>83</v>
      </c>
      <c r="BG139" s="32" t="s">
        <v>83</v>
      </c>
      <c r="BH139" s="32" t="s">
        <v>112</v>
      </c>
      <c r="BI139" s="32">
        <f t="shared" si="42"/>
        <v>11.230952248568789</v>
      </c>
      <c r="BJ139" s="25" t="s">
        <v>84</v>
      </c>
      <c r="BK139" s="25">
        <v>3976</v>
      </c>
      <c r="BP139" s="25">
        <f>IFERROR(VLOOKUP(Tabela24[[#This Row],[Código  CATMAT]],'[1]GRADE HFL'!A:K,1,0),"NÃO")</f>
        <v>267574</v>
      </c>
      <c r="BQ139" s="36"/>
      <c r="BR139" s="36">
        <f>IFERROR(VLOOKUP(Tabela24[[#This Row],[Código  CATMAT]],'[1]CMM E VALOR'!C:L,5,0),"NÃO HÁ")</f>
        <v>1200</v>
      </c>
      <c r="BS139" s="37">
        <f>IFERROR(VLOOKUP(Tabela24[[#This Row],[Código  CATMAT]],'[1]CMM E VALOR'!C:L,6,0),"NÃO HÁ")</f>
        <v>1200</v>
      </c>
      <c r="BT139" s="37">
        <f>IFERROR(VLOOKUP(Tabela24[[#This Row],[Código  CATMAT]],'[1]CMM E VALOR'!C:L,7,0),"NÃO HÁ")</f>
        <v>1133.3333333333333</v>
      </c>
      <c r="BU139" s="38">
        <f>IFERROR(VLOOKUP(Tabela24[[#This Row],[Código  CATMAT]],'[1]CMM E VALOR'!C:L,9,0),"NÃO HÁ")</f>
        <v>0.35</v>
      </c>
      <c r="BV139" s="32">
        <f>IFERROR(VLOOKUP(Tabela24[[#This Row],[Código  CATMAT]],'[1]CMM E VALOR'!C:L,10,0),"NÃO HÁ")</f>
        <v>0.35</v>
      </c>
    </row>
    <row r="140" spans="1:74" ht="48.75" customHeight="1" x14ac:dyDescent="0.25">
      <c r="A140" s="25">
        <v>303292</v>
      </c>
      <c r="B140" s="25">
        <v>2915000</v>
      </c>
      <c r="C140" s="5" t="s">
        <v>507</v>
      </c>
      <c r="D140" s="5" t="s">
        <v>86</v>
      </c>
      <c r="E140" s="5"/>
      <c r="F140" s="5"/>
      <c r="G140" s="27" t="s">
        <v>508</v>
      </c>
      <c r="H140" s="27" t="s">
        <v>509</v>
      </c>
      <c r="I140" s="27" t="s">
        <v>79</v>
      </c>
      <c r="J140" s="28">
        <v>15300</v>
      </c>
      <c r="K140" s="28">
        <v>7314</v>
      </c>
      <c r="L140" s="28">
        <v>7266</v>
      </c>
      <c r="M140" s="28">
        <v>6840</v>
      </c>
      <c r="N140" s="28">
        <v>6651</v>
      </c>
      <c r="O140" s="28">
        <v>7354</v>
      </c>
      <c r="P140" s="28">
        <v>6697</v>
      </c>
      <c r="Q140" s="28">
        <v>6921</v>
      </c>
      <c r="R140" s="28">
        <f t="shared" si="48"/>
        <v>8042.875</v>
      </c>
      <c r="S140" s="28">
        <f t="shared" si="49"/>
        <v>2945.442311557686</v>
      </c>
      <c r="T140" s="28">
        <f t="shared" si="43"/>
        <v>36.621759154005076</v>
      </c>
      <c r="U140" s="28">
        <f t="shared" si="56"/>
        <v>7093.5</v>
      </c>
      <c r="V140" s="28">
        <v>7500</v>
      </c>
      <c r="W140" s="25">
        <v>6505</v>
      </c>
      <c r="X140" s="30">
        <v>4.83</v>
      </c>
      <c r="Y140" s="30">
        <f t="shared" si="50"/>
        <v>6.2789999999999999</v>
      </c>
      <c r="Z140" s="30">
        <f t="shared" si="51"/>
        <v>87906</v>
      </c>
      <c r="AA140" s="30">
        <f t="shared" si="52"/>
        <v>36225</v>
      </c>
      <c r="AB140" s="31">
        <f t="shared" si="53"/>
        <v>3622500</v>
      </c>
      <c r="AC140" s="32">
        <f t="shared" si="54"/>
        <v>0.96097240762114544</v>
      </c>
      <c r="AD140" s="25">
        <v>6</v>
      </c>
      <c r="AE140" s="28">
        <f>V140/12</f>
        <v>625</v>
      </c>
      <c r="AF140" s="28">
        <f>AE140*((1/2)*AD140)</f>
        <v>1875</v>
      </c>
      <c r="AG140" s="28">
        <f>((AE140*12)+(AE140*AD140)+AF140)</f>
        <v>13125</v>
      </c>
      <c r="AH140" s="30">
        <f t="shared" si="55"/>
        <v>63393.75</v>
      </c>
      <c r="AI140" s="28">
        <v>20000</v>
      </c>
      <c r="AJ140" s="28">
        <v>20000</v>
      </c>
      <c r="AK140" s="28">
        <v>20000</v>
      </c>
      <c r="AL140" s="28">
        <v>16000</v>
      </c>
      <c r="AM140" s="28">
        <v>16000</v>
      </c>
      <c r="AN140" s="28">
        <v>14000</v>
      </c>
      <c r="AO140" s="28">
        <v>4</v>
      </c>
      <c r="AP140" s="28">
        <v>28</v>
      </c>
      <c r="AQ140" s="28">
        <v>2</v>
      </c>
      <c r="AR140" s="28">
        <v>4</v>
      </c>
      <c r="AT140" s="28">
        <f t="shared" si="39"/>
        <v>2562.5</v>
      </c>
      <c r="AU140" s="28">
        <f t="shared" si="40"/>
        <v>5625</v>
      </c>
      <c r="AV140" s="28">
        <f t="shared" si="41"/>
        <v>4375</v>
      </c>
      <c r="AX140" s="33" t="s">
        <v>91</v>
      </c>
      <c r="AY140" s="34" t="s">
        <v>196</v>
      </c>
      <c r="AZ140" s="35">
        <v>45895</v>
      </c>
      <c r="BA140" s="35">
        <f t="shared" si="44"/>
        <v>46260</v>
      </c>
      <c r="BB140" s="33" t="s">
        <v>92</v>
      </c>
      <c r="BC140" s="33" t="s">
        <v>127</v>
      </c>
      <c r="BD140" s="34"/>
      <c r="BE140" s="25" t="s">
        <v>192</v>
      </c>
      <c r="BF140" s="25" t="s">
        <v>112</v>
      </c>
      <c r="BG140" s="32" t="s">
        <v>192</v>
      </c>
      <c r="BH140" s="32" t="s">
        <v>112</v>
      </c>
      <c r="BI140" s="32">
        <f t="shared" si="42"/>
        <v>12.191924656189935</v>
      </c>
      <c r="BJ140" s="25" t="s">
        <v>116</v>
      </c>
      <c r="BP140" s="25">
        <f>IFERROR(VLOOKUP(Tabela24[[#This Row],[Código  CATMAT]],'[1]GRADE HFL'!A:K,1,0),"NÃO")</f>
        <v>303292</v>
      </c>
      <c r="BQ140" s="36"/>
      <c r="BR140" s="36">
        <f>IFERROR(VLOOKUP(Tabela24[[#This Row],[Código  CATMAT]],'[1]CMM E VALOR'!C:L,5,0),"NÃO HÁ")</f>
        <v>1682</v>
      </c>
      <c r="BS140" s="37">
        <f>IFERROR(VLOOKUP(Tabela24[[#This Row],[Código  CATMAT]],'[1]CMM E VALOR'!C:L,6,0),"NÃO HÁ")</f>
        <v>2276.9166666666665</v>
      </c>
      <c r="BT140" s="37">
        <f>IFERROR(VLOOKUP(Tabela24[[#This Row],[Código  CATMAT]],'[1]CMM E VALOR'!C:L,7,0),"NÃO HÁ")</f>
        <v>2230</v>
      </c>
      <c r="BU140" s="38">
        <f>IFERROR(VLOOKUP(Tabela24[[#This Row],[Código  CATMAT]],'[1]CMM E VALOR'!C:L,9,0),"NÃO HÁ")</f>
        <v>4.5</v>
      </c>
      <c r="BV140" s="32">
        <f>IFERROR(VLOOKUP(Tabela24[[#This Row],[Código  CATMAT]],'[1]CMM E VALOR'!C:L,10,0),"NÃO HÁ")</f>
        <v>4.5</v>
      </c>
    </row>
    <row r="141" spans="1:74" ht="38.25" hidden="1" x14ac:dyDescent="0.25">
      <c r="A141" s="25">
        <v>268236</v>
      </c>
      <c r="B141" s="25">
        <v>2975030</v>
      </c>
      <c r="C141" s="5" t="s">
        <v>510</v>
      </c>
      <c r="D141" s="5" t="s">
        <v>86</v>
      </c>
      <c r="E141" s="5"/>
      <c r="F141" s="5"/>
      <c r="G141" s="27" t="s">
        <v>511</v>
      </c>
      <c r="H141" s="65">
        <v>8.9999999999999993E-3</v>
      </c>
      <c r="I141" s="27" t="s">
        <v>504</v>
      </c>
      <c r="J141" s="28">
        <v>10684</v>
      </c>
      <c r="K141" s="28">
        <v>10937</v>
      </c>
      <c r="L141" s="28">
        <v>10538</v>
      </c>
      <c r="M141" s="28">
        <v>13151</v>
      </c>
      <c r="N141" s="28">
        <v>13028</v>
      </c>
      <c r="O141" s="28">
        <v>12791</v>
      </c>
      <c r="P141" s="28">
        <v>12540</v>
      </c>
      <c r="Q141" s="28">
        <v>10566</v>
      </c>
      <c r="R141" s="28">
        <f t="shared" si="48"/>
        <v>11779.375</v>
      </c>
      <c r="S141" s="28">
        <f t="shared" si="49"/>
        <v>1193.1403866028745</v>
      </c>
      <c r="T141" s="28">
        <f t="shared" si="43"/>
        <v>10.129063609935795</v>
      </c>
      <c r="U141" s="28">
        <f t="shared" si="56"/>
        <v>11738.5</v>
      </c>
      <c r="V141" s="28">
        <v>11000</v>
      </c>
      <c r="W141" s="25">
        <v>6505</v>
      </c>
      <c r="X141" s="30">
        <v>4.1900000000000004</v>
      </c>
      <c r="Y141" s="30">
        <f t="shared" si="50"/>
        <v>5.447000000000001</v>
      </c>
      <c r="Z141" s="30">
        <f t="shared" si="51"/>
        <v>98046.000000000015</v>
      </c>
      <c r="AA141" s="30">
        <f t="shared" si="52"/>
        <v>46090.000000000007</v>
      </c>
      <c r="AB141" s="31">
        <f t="shared" si="53"/>
        <v>4609000.0000000009</v>
      </c>
      <c r="AC141" s="32">
        <f t="shared" si="54"/>
        <v>1.2226699314633154</v>
      </c>
      <c r="AD141" s="25">
        <v>6</v>
      </c>
      <c r="AE141" s="28">
        <f t="shared" si="57"/>
        <v>916.66666666666663</v>
      </c>
      <c r="AF141" s="28">
        <f>AE141*1/3</f>
        <v>305.55555555555554</v>
      </c>
      <c r="AG141" s="28">
        <f t="shared" si="58"/>
        <v>16805.555555555555</v>
      </c>
      <c r="AH141" s="30">
        <f t="shared" si="55"/>
        <v>70415.277777777781</v>
      </c>
      <c r="AI141" s="28">
        <f>544*30</f>
        <v>16320</v>
      </c>
      <c r="AJ141" s="28">
        <v>16320</v>
      </c>
      <c r="AK141" s="28">
        <v>16320</v>
      </c>
      <c r="AL141" s="28">
        <v>20000</v>
      </c>
      <c r="AM141" s="28">
        <v>20000</v>
      </c>
      <c r="AN141" s="28">
        <v>18000</v>
      </c>
      <c r="AO141" s="28">
        <v>4</v>
      </c>
      <c r="AP141" s="28">
        <v>28</v>
      </c>
      <c r="AQ141" s="28">
        <v>2</v>
      </c>
      <c r="AR141" s="28">
        <v>4</v>
      </c>
      <c r="AT141" s="28">
        <f t="shared" si="39"/>
        <v>1313.8888888888889</v>
      </c>
      <c r="AU141" s="28">
        <f t="shared" si="40"/>
        <v>5805.5555555555557</v>
      </c>
      <c r="AV141" s="28">
        <f t="shared" si="41"/>
        <v>3972.2222222222222</v>
      </c>
      <c r="AX141" s="33" t="s">
        <v>91</v>
      </c>
      <c r="AY141" s="34" t="s">
        <v>200</v>
      </c>
      <c r="AZ141" s="35">
        <v>45758</v>
      </c>
      <c r="BA141" s="35">
        <f t="shared" si="44"/>
        <v>46123</v>
      </c>
      <c r="BB141" s="33" t="s">
        <v>92</v>
      </c>
      <c r="BC141" s="33" t="s">
        <v>201</v>
      </c>
      <c r="BD141" s="34"/>
      <c r="BE141" s="25" t="s">
        <v>192</v>
      </c>
      <c r="BF141" s="25" t="s">
        <v>112</v>
      </c>
      <c r="BG141" s="32" t="s">
        <v>192</v>
      </c>
      <c r="BH141" s="32" t="s">
        <v>192</v>
      </c>
      <c r="BI141" s="32">
        <f t="shared" si="42"/>
        <v>13.41459458765325</v>
      </c>
      <c r="BJ141" s="25" t="s">
        <v>84</v>
      </c>
      <c r="BK141" s="25">
        <v>2651</v>
      </c>
      <c r="BP141" s="25" t="str">
        <f>IFERROR(VLOOKUP(Tabela24[[#This Row],[Código  CATMAT]],'[1]GRADE HFL'!A:K,1,0),"NÃO")</f>
        <v>NÃO</v>
      </c>
      <c r="BQ141" s="36"/>
      <c r="BR141" s="36" t="str">
        <f>IFERROR(VLOOKUP(Tabela24[[#This Row],[Código  CATMAT]],'[1]CMM E VALOR'!C:L,5,0),"NÃO HÁ")</f>
        <v>NÃO HÁ</v>
      </c>
      <c r="BS141" s="37" t="str">
        <f>IFERROR(VLOOKUP(Tabela24[[#This Row],[Código  CATMAT]],'[1]CMM E VALOR'!C:L,6,0),"NÃO HÁ")</f>
        <v>NÃO HÁ</v>
      </c>
      <c r="BT141" s="37" t="str">
        <f>IFERROR(VLOOKUP(Tabela24[[#This Row],[Código  CATMAT]],'[1]CMM E VALOR'!C:L,7,0),"NÃO HÁ")</f>
        <v>NÃO HÁ</v>
      </c>
      <c r="BU141" s="38" t="str">
        <f>IFERROR(VLOOKUP(Tabela24[[#This Row],[Código  CATMAT]],'[1]CMM E VALOR'!C:L,9,0),"NÃO HÁ")</f>
        <v>NÃO HÁ</v>
      </c>
      <c r="BV141" s="32" t="str">
        <f>IFERROR(VLOOKUP(Tabela24[[#This Row],[Código  CATMAT]],'[1]CMM E VALOR'!C:L,10,0),"NÃO HÁ")</f>
        <v>NÃO HÁ</v>
      </c>
    </row>
    <row r="142" spans="1:74" ht="38.25" hidden="1" x14ac:dyDescent="0.25">
      <c r="A142" s="25">
        <v>268236</v>
      </c>
      <c r="B142" s="25">
        <v>2975020</v>
      </c>
      <c r="C142" s="5" t="s">
        <v>512</v>
      </c>
      <c r="D142" s="5" t="s">
        <v>86</v>
      </c>
      <c r="E142" s="5"/>
      <c r="F142" s="5"/>
      <c r="G142" s="27" t="s">
        <v>513</v>
      </c>
      <c r="H142" s="65">
        <v>8.9999999999999993E-3</v>
      </c>
      <c r="I142" s="27" t="s">
        <v>504</v>
      </c>
      <c r="J142" s="28">
        <v>13467</v>
      </c>
      <c r="K142" s="28">
        <v>12811</v>
      </c>
      <c r="L142" s="28">
        <v>11827</v>
      </c>
      <c r="M142" s="28">
        <v>9502</v>
      </c>
      <c r="N142" s="28">
        <v>9490</v>
      </c>
      <c r="O142" s="28">
        <v>10283</v>
      </c>
      <c r="P142" s="28">
        <v>11665</v>
      </c>
      <c r="Q142" s="28">
        <v>10430</v>
      </c>
      <c r="R142" s="28">
        <f t="shared" si="48"/>
        <v>11184.375</v>
      </c>
      <c r="S142" s="28">
        <f t="shared" si="49"/>
        <v>1492.0313992770298</v>
      </c>
      <c r="T142" s="28">
        <f t="shared" si="43"/>
        <v>13.340319859420216</v>
      </c>
      <c r="U142" s="28">
        <f t="shared" si="56"/>
        <v>11047.5</v>
      </c>
      <c r="V142" s="28">
        <v>12000</v>
      </c>
      <c r="W142" s="25">
        <v>6505</v>
      </c>
      <c r="X142" s="30">
        <v>3.4</v>
      </c>
      <c r="Y142" s="30">
        <f t="shared" si="50"/>
        <v>4.42</v>
      </c>
      <c r="Z142" s="30">
        <f t="shared" si="51"/>
        <v>91016.639999999999</v>
      </c>
      <c r="AA142" s="30">
        <f t="shared" si="52"/>
        <v>40800</v>
      </c>
      <c r="AB142" s="31">
        <f t="shared" si="53"/>
        <v>4080000</v>
      </c>
      <c r="AC142" s="32">
        <f t="shared" si="54"/>
        <v>1.0823374528900687</v>
      </c>
      <c r="AD142" s="25">
        <v>6</v>
      </c>
      <c r="AE142" s="28">
        <f t="shared" si="57"/>
        <v>1000</v>
      </c>
      <c r="AF142" s="28">
        <f>AE142*((1/2)*AD142)</f>
        <v>3000</v>
      </c>
      <c r="AG142" s="28">
        <f t="shared" si="58"/>
        <v>21000</v>
      </c>
      <c r="AH142" s="30">
        <f t="shared" si="55"/>
        <v>71400</v>
      </c>
      <c r="AI142" s="28">
        <f>429*48</f>
        <v>20592</v>
      </c>
      <c r="AJ142" s="28">
        <v>20592</v>
      </c>
      <c r="AK142" s="28">
        <v>20592</v>
      </c>
      <c r="AL142" s="28">
        <v>20592</v>
      </c>
      <c r="AM142" s="28">
        <v>20592</v>
      </c>
      <c r="AN142" s="28">
        <v>20592</v>
      </c>
      <c r="AO142" s="28">
        <v>4</v>
      </c>
      <c r="AP142" s="28">
        <v>28</v>
      </c>
      <c r="AQ142" s="28">
        <v>2</v>
      </c>
      <c r="AR142" s="28">
        <v>4</v>
      </c>
      <c r="AT142" s="28">
        <f t="shared" si="39"/>
        <v>4100</v>
      </c>
      <c r="AU142" s="28">
        <f t="shared" si="40"/>
        <v>9000</v>
      </c>
      <c r="AV142" s="28">
        <f t="shared" si="41"/>
        <v>7000</v>
      </c>
      <c r="AX142" s="33" t="s">
        <v>91</v>
      </c>
      <c r="AY142" s="34" t="s">
        <v>200</v>
      </c>
      <c r="AZ142" s="35">
        <v>45758</v>
      </c>
      <c r="BA142" s="35">
        <f t="shared" si="44"/>
        <v>46123</v>
      </c>
      <c r="BB142" s="33" t="s">
        <v>92</v>
      </c>
      <c r="BC142" s="33" t="s">
        <v>201</v>
      </c>
      <c r="BD142" s="34"/>
      <c r="BE142" s="25" t="s">
        <v>192</v>
      </c>
      <c r="BF142" s="25" t="s">
        <v>112</v>
      </c>
      <c r="BG142" s="32" t="s">
        <v>192</v>
      </c>
      <c r="BH142" s="32" t="s">
        <v>112</v>
      </c>
      <c r="BI142" s="32">
        <f t="shared" si="42"/>
        <v>14.496932040543319</v>
      </c>
      <c r="BJ142" s="25" t="s">
        <v>84</v>
      </c>
      <c r="BK142" s="25">
        <v>3351</v>
      </c>
      <c r="BP142" s="25" t="str">
        <f>IFERROR(VLOOKUP(Tabela24[[#This Row],[Código  CATMAT]],'[1]GRADE HFL'!A:K,1,0),"NÃO")</f>
        <v>NÃO</v>
      </c>
      <c r="BQ142" s="36"/>
      <c r="BR142" s="36" t="str">
        <f>IFERROR(VLOOKUP(Tabela24[[#This Row],[Código  CATMAT]],'[1]CMM E VALOR'!C:L,5,0),"NÃO HÁ")</f>
        <v>NÃO HÁ</v>
      </c>
      <c r="BS142" s="37" t="str">
        <f>IFERROR(VLOOKUP(Tabela24[[#This Row],[Código  CATMAT]],'[1]CMM E VALOR'!C:L,6,0),"NÃO HÁ")</f>
        <v>NÃO HÁ</v>
      </c>
      <c r="BT142" s="37" t="str">
        <f>IFERROR(VLOOKUP(Tabela24[[#This Row],[Código  CATMAT]],'[1]CMM E VALOR'!C:L,7,0),"NÃO HÁ")</f>
        <v>NÃO HÁ</v>
      </c>
      <c r="BU142" s="38" t="str">
        <f>IFERROR(VLOOKUP(Tabela24[[#This Row],[Código  CATMAT]],'[1]CMM E VALOR'!C:L,9,0),"NÃO HÁ")</f>
        <v>NÃO HÁ</v>
      </c>
      <c r="BV142" s="32" t="str">
        <f>IFERROR(VLOOKUP(Tabela24[[#This Row],[Código  CATMAT]],'[1]CMM E VALOR'!C:L,10,0),"NÃO HÁ")</f>
        <v>NÃO HÁ</v>
      </c>
    </row>
    <row r="143" spans="1:74" x14ac:dyDescent="0.25">
      <c r="A143" s="25">
        <v>269878</v>
      </c>
      <c r="B143" s="25">
        <v>2994720</v>
      </c>
      <c r="C143" s="5" t="s">
        <v>514</v>
      </c>
      <c r="D143" s="5" t="s">
        <v>218</v>
      </c>
      <c r="E143" s="5"/>
      <c r="F143" s="5"/>
      <c r="G143" s="27" t="s">
        <v>515</v>
      </c>
      <c r="H143" s="65">
        <v>5.0000000000000001E-3</v>
      </c>
      <c r="I143" s="27" t="s">
        <v>516</v>
      </c>
      <c r="J143" s="28">
        <v>5672</v>
      </c>
      <c r="K143" s="28">
        <v>4309</v>
      </c>
      <c r="L143" s="28">
        <v>4057</v>
      </c>
      <c r="M143" s="28">
        <v>0</v>
      </c>
      <c r="N143" s="28">
        <v>3586</v>
      </c>
      <c r="O143" s="28">
        <v>3831</v>
      </c>
      <c r="Q143" s="28">
        <v>4144</v>
      </c>
      <c r="R143" s="28">
        <f t="shared" si="48"/>
        <v>3657</v>
      </c>
      <c r="S143" s="28">
        <f t="shared" si="49"/>
        <v>1746.0175638673666</v>
      </c>
      <c r="T143" s="28">
        <f t="shared" si="43"/>
        <v>47.744532782810133</v>
      </c>
      <c r="U143" s="28">
        <f t="shared" si="56"/>
        <v>4057</v>
      </c>
      <c r="V143" s="28">
        <v>4000</v>
      </c>
      <c r="W143" s="25">
        <v>6505</v>
      </c>
      <c r="X143" s="30">
        <v>1.65</v>
      </c>
      <c r="Y143" s="30">
        <f t="shared" si="50"/>
        <v>2.145</v>
      </c>
      <c r="Z143" s="30">
        <f t="shared" si="51"/>
        <v>0</v>
      </c>
      <c r="AA143" s="30">
        <f t="shared" si="52"/>
        <v>6600</v>
      </c>
      <c r="AB143" s="31">
        <f t="shared" si="53"/>
        <v>660000</v>
      </c>
      <c r="AC143" s="32">
        <f t="shared" si="54"/>
        <v>0.17508399973221697</v>
      </c>
      <c r="AD143" s="25">
        <v>6</v>
      </c>
      <c r="AE143" s="28">
        <f t="shared" si="57"/>
        <v>333.33333333333331</v>
      </c>
      <c r="AF143" s="28">
        <f>AD143*AE143</f>
        <v>2000</v>
      </c>
      <c r="AG143" s="28">
        <f t="shared" si="58"/>
        <v>8000</v>
      </c>
      <c r="AH143" s="30">
        <f t="shared" si="55"/>
        <v>13200</v>
      </c>
      <c r="AI143" s="28">
        <v>10000</v>
      </c>
      <c r="AJ143" s="28">
        <v>8000</v>
      </c>
      <c r="AK143" s="28">
        <v>8000</v>
      </c>
      <c r="AL143" s="28">
        <v>10000</v>
      </c>
      <c r="AM143" s="28">
        <v>8000</v>
      </c>
      <c r="AN143" s="28">
        <v>0</v>
      </c>
      <c r="AO143" s="28">
        <v>4</v>
      </c>
      <c r="AP143" s="28">
        <v>28</v>
      </c>
      <c r="AQ143" s="28">
        <v>2</v>
      </c>
      <c r="AR143" s="28">
        <v>4</v>
      </c>
      <c r="AS143" s="28">
        <v>1549</v>
      </c>
      <c r="AT143" s="28">
        <f t="shared" si="39"/>
        <v>2366.6666666666665</v>
      </c>
      <c r="AU143" s="28">
        <f t="shared" si="40"/>
        <v>2451</v>
      </c>
      <c r="AV143" s="28">
        <f t="shared" si="41"/>
        <v>3333.333333333333</v>
      </c>
      <c r="AW143" s="28">
        <v>1500</v>
      </c>
      <c r="AX143" s="33" t="s">
        <v>80</v>
      </c>
      <c r="AY143" s="34" t="s">
        <v>149</v>
      </c>
      <c r="BA143" s="35">
        <f t="shared" si="44"/>
        <v>365</v>
      </c>
      <c r="BB143" s="33" t="s">
        <v>238</v>
      </c>
      <c r="BC143" s="33" t="s">
        <v>150</v>
      </c>
      <c r="BD143" s="34"/>
      <c r="BE143" s="25" t="s">
        <v>112</v>
      </c>
      <c r="BF143" s="25" t="s">
        <v>83</v>
      </c>
      <c r="BG143" s="32" t="s">
        <v>83</v>
      </c>
      <c r="BH143" s="32" t="s">
        <v>83</v>
      </c>
      <c r="BI143" s="32">
        <f t="shared" si="42"/>
        <v>14.672016040275537</v>
      </c>
      <c r="BJ143" s="25" t="s">
        <v>94</v>
      </c>
      <c r="BK143" s="25">
        <v>888</v>
      </c>
      <c r="BP143" s="25">
        <f>IFERROR(VLOOKUP(Tabela24[[#This Row],[Código  CATMAT]],'[1]GRADE HFL'!A:K,1,0),"NÃO")</f>
        <v>269878</v>
      </c>
      <c r="BQ143" s="36"/>
      <c r="BR143" s="36">
        <f>IFERROR(VLOOKUP(Tabela24[[#This Row],[Código  CATMAT]],'[1]CMM E VALOR'!C:L,5,0),"NÃO HÁ")</f>
        <v>0</v>
      </c>
      <c r="BS143" s="37">
        <f>IFERROR(VLOOKUP(Tabela24[[#This Row],[Código  CATMAT]],'[1]CMM E VALOR'!C:L,6,0),"NÃO HÁ")</f>
        <v>57.833333333333336</v>
      </c>
      <c r="BT143" s="37">
        <f>IFERROR(VLOOKUP(Tabela24[[#This Row],[Código  CATMAT]],'[1]CMM E VALOR'!C:L,7,0),"NÃO HÁ")</f>
        <v>35.333333333333336</v>
      </c>
      <c r="BU143" s="38">
        <f>IFERROR(VLOOKUP(Tabela24[[#This Row],[Código  CATMAT]],'[1]CMM E VALOR'!C:L,9,0),"NÃO HÁ")</f>
        <v>1.65</v>
      </c>
      <c r="BV143" s="32">
        <f>IFERROR(VLOOKUP(Tabela24[[#This Row],[Código  CATMAT]],'[1]CMM E VALOR'!C:L,10,0),"NÃO HÁ")</f>
        <v>1.807631</v>
      </c>
    </row>
    <row r="144" spans="1:74" ht="25.5" x14ac:dyDescent="0.25">
      <c r="A144" s="25">
        <v>296990</v>
      </c>
      <c r="B144" s="25">
        <v>2994710</v>
      </c>
      <c r="C144" s="5" t="s">
        <v>517</v>
      </c>
      <c r="D144" s="5" t="s">
        <v>218</v>
      </c>
      <c r="E144" s="5"/>
      <c r="F144" s="5"/>
      <c r="G144" s="27" t="s">
        <v>518</v>
      </c>
      <c r="H144" s="44">
        <v>0.01</v>
      </c>
      <c r="I144" s="27" t="s">
        <v>516</v>
      </c>
      <c r="J144" s="28">
        <v>4096</v>
      </c>
      <c r="K144" s="28">
        <v>3896</v>
      </c>
      <c r="L144" s="28">
        <v>3435</v>
      </c>
      <c r="N144" s="28">
        <v>3587</v>
      </c>
      <c r="O144" s="28">
        <v>3885</v>
      </c>
      <c r="P144" s="28">
        <v>3378</v>
      </c>
      <c r="Q144" s="28">
        <v>3417</v>
      </c>
      <c r="R144" s="28">
        <f t="shared" si="48"/>
        <v>3670.5714285714284</v>
      </c>
      <c r="S144" s="28">
        <f t="shared" si="49"/>
        <v>285.82095627791017</v>
      </c>
      <c r="T144" s="28">
        <f>(S144/R144)*100</f>
        <v>7.7868245269143435</v>
      </c>
      <c r="U144" s="28">
        <f t="shared" si="56"/>
        <v>3587</v>
      </c>
      <c r="V144" s="28">
        <v>3500</v>
      </c>
      <c r="W144" s="25">
        <v>6505</v>
      </c>
      <c r="X144" s="30">
        <v>1.8</v>
      </c>
      <c r="Y144" s="30">
        <f t="shared" si="50"/>
        <v>2.3400000000000003</v>
      </c>
      <c r="Z144" s="30">
        <f t="shared" si="51"/>
        <v>16380.000000000002</v>
      </c>
      <c r="AA144" s="30">
        <f t="shared" si="52"/>
        <v>6300</v>
      </c>
      <c r="AB144" s="31">
        <f t="shared" si="53"/>
        <v>630000</v>
      </c>
      <c r="AC144" s="32">
        <f t="shared" si="54"/>
        <v>0.16712563610802531</v>
      </c>
      <c r="AD144" s="25">
        <v>6</v>
      </c>
      <c r="AE144" s="28">
        <f t="shared" si="57"/>
        <v>291.66666666666669</v>
      </c>
      <c r="AF144" s="28">
        <f>AD144*AE144</f>
        <v>1750</v>
      </c>
      <c r="AG144" s="28">
        <f t="shared" si="58"/>
        <v>7000</v>
      </c>
      <c r="AH144" s="30">
        <f t="shared" si="55"/>
        <v>12600</v>
      </c>
      <c r="AI144" s="28">
        <v>7000</v>
      </c>
      <c r="AJ144" s="28">
        <v>7000</v>
      </c>
      <c r="AK144" s="28">
        <v>7000</v>
      </c>
      <c r="AL144" s="28">
        <v>8000</v>
      </c>
      <c r="AM144" s="28">
        <v>8000</v>
      </c>
      <c r="AN144" s="28">
        <v>7000</v>
      </c>
      <c r="AO144" s="28">
        <v>4</v>
      </c>
      <c r="AP144" s="28">
        <v>28</v>
      </c>
      <c r="AQ144" s="28">
        <v>2</v>
      </c>
      <c r="AR144" s="28">
        <v>4</v>
      </c>
      <c r="AS144" s="28">
        <v>832</v>
      </c>
      <c r="AT144" s="28">
        <f t="shared" ref="AT144:AT149" si="59">(AE144*1.1)+AF144</f>
        <v>2070.8333333333335</v>
      </c>
      <c r="AU144" s="28">
        <f t="shared" ref="AU144:AU149" si="60">((AE144*AR144)+(AE144*AQ144)+AF144)-AS144</f>
        <v>2668</v>
      </c>
      <c r="AV144" s="28">
        <f t="shared" ref="AV144:AV149" si="61">AF144+(AE144*AR144)</f>
        <v>2916.666666666667</v>
      </c>
      <c r="AW144" s="28">
        <v>2100</v>
      </c>
      <c r="AX144" s="33" t="s">
        <v>91</v>
      </c>
      <c r="AY144" s="34" t="s">
        <v>196</v>
      </c>
      <c r="AZ144" s="35">
        <v>45895</v>
      </c>
      <c r="BA144" s="35">
        <f t="shared" si="44"/>
        <v>46260</v>
      </c>
      <c r="BB144" s="33" t="s">
        <v>92</v>
      </c>
      <c r="BC144" s="33" t="s">
        <v>127</v>
      </c>
      <c r="BD144" s="34"/>
      <c r="BE144" s="25" t="s">
        <v>112</v>
      </c>
      <c r="BF144" s="25" t="s">
        <v>83</v>
      </c>
      <c r="BG144" s="32" t="s">
        <v>83</v>
      </c>
      <c r="BH144" s="32" t="s">
        <v>83</v>
      </c>
      <c r="BI144" s="32">
        <f t="shared" ref="BI144" si="62">BI143+AC144</f>
        <v>14.839141676383562</v>
      </c>
      <c r="BJ144" s="25" t="s">
        <v>94</v>
      </c>
      <c r="BK144" s="25">
        <v>743</v>
      </c>
      <c r="BP144" s="25">
        <f>IFERROR(VLOOKUP(Tabela24[[#This Row],[Código  CATMAT]],'[1]GRADE HFL'!A:K,1,0),"NÃO")</f>
        <v>296990</v>
      </c>
      <c r="BQ144" s="36"/>
      <c r="BR144" s="36">
        <f>IFERROR(VLOOKUP(Tabela24[[#This Row],[Código  CATMAT]],'[1]CMM E VALOR'!C:L,5,0),"NÃO HÁ")</f>
        <v>0</v>
      </c>
      <c r="BS144" s="37">
        <f>IFERROR(VLOOKUP(Tabela24[[#This Row],[Código  CATMAT]],'[1]CMM E VALOR'!C:L,6,0),"NÃO HÁ")</f>
        <v>82.416666666666671</v>
      </c>
      <c r="BT144" s="37">
        <f>IFERROR(VLOOKUP(Tabela24[[#This Row],[Código  CATMAT]],'[1]CMM E VALOR'!C:L,7,0),"NÃO HÁ")</f>
        <v>110.33333333333333</v>
      </c>
      <c r="BU144" s="38">
        <f>IFERROR(VLOOKUP(Tabela24[[#This Row],[Código  CATMAT]],'[1]CMM E VALOR'!C:L,9,0),"NÃO HÁ")</f>
        <v>1.51</v>
      </c>
      <c r="BV144" s="32">
        <f>IFERROR(VLOOKUP(Tabela24[[#This Row],[Código  CATMAT]],'[1]CMM E VALOR'!C:L,10,0),"NÃO HÁ")</f>
        <v>1.55603</v>
      </c>
    </row>
    <row r="145" spans="1:74" x14ac:dyDescent="0.25">
      <c r="A145" s="25">
        <v>444051</v>
      </c>
      <c r="C145" s="27" t="s">
        <v>519</v>
      </c>
      <c r="D145" s="5" t="s">
        <v>218</v>
      </c>
      <c r="E145" s="5"/>
      <c r="F145" s="5"/>
      <c r="G145" s="27" t="s">
        <v>520</v>
      </c>
      <c r="H145" s="44">
        <v>0.02</v>
      </c>
      <c r="I145" s="27" t="s">
        <v>516</v>
      </c>
      <c r="W145" s="25">
        <v>6505</v>
      </c>
      <c r="X145" s="30"/>
      <c r="Y145" s="30"/>
      <c r="Z145" s="30">
        <f>Y145*AN145</f>
        <v>0</v>
      </c>
      <c r="AB145" s="31"/>
      <c r="AN145" s="28">
        <v>4000</v>
      </c>
      <c r="AX145" s="33" t="s">
        <v>80</v>
      </c>
      <c r="AY145" s="34"/>
      <c r="BB145" s="33" t="s">
        <v>81</v>
      </c>
      <c r="BC145" s="33" t="s">
        <v>230</v>
      </c>
      <c r="BD145" s="34"/>
      <c r="BG145" s="32"/>
      <c r="BH145" s="32"/>
      <c r="BI145" s="32"/>
      <c r="BP145" s="25">
        <f>IFERROR(VLOOKUP(Tabela24[[#This Row],[Código  CATMAT]],'[1]GRADE HFL'!A:K,1,0),"NÃO")</f>
        <v>444051</v>
      </c>
      <c r="BQ145" s="36"/>
      <c r="BR145" s="36">
        <f>IFERROR(VLOOKUP(Tabela24[[#This Row],[Código  CATMAT]],'[1]CMM E VALOR'!C:L,5,0),"NÃO HÁ")</f>
        <v>636</v>
      </c>
      <c r="BS145" s="37">
        <f>IFERROR(VLOOKUP(Tabela24[[#This Row],[Código  CATMAT]],'[1]CMM E VALOR'!C:L,6,0),"NÃO HÁ")</f>
        <v>604.33333333333337</v>
      </c>
      <c r="BT145" s="37">
        <f>IFERROR(VLOOKUP(Tabela24[[#This Row],[Código  CATMAT]],'[1]CMM E VALOR'!C:L,7,0),"NÃO HÁ")</f>
        <v>684.33333333333337</v>
      </c>
      <c r="BU145" s="38">
        <f>IFERROR(VLOOKUP(Tabela24[[#This Row],[Código  CATMAT]],'[1]CMM E VALOR'!C:L,9,0),"NÃO HÁ")</f>
        <v>2.4</v>
      </c>
      <c r="BV145" s="32">
        <f>IFERROR(VLOOKUP(Tabela24[[#This Row],[Código  CATMAT]],'[1]CMM E VALOR'!C:L,10,0),"NÃO HÁ")</f>
        <v>2.4</v>
      </c>
    </row>
    <row r="146" spans="1:74" ht="31.5" customHeight="1" x14ac:dyDescent="0.25">
      <c r="A146" s="25">
        <v>269880</v>
      </c>
      <c r="C146" s="27" t="s">
        <v>521</v>
      </c>
      <c r="D146" s="5" t="s">
        <v>218</v>
      </c>
      <c r="E146" s="5"/>
      <c r="F146" s="5"/>
      <c r="G146" s="27"/>
      <c r="H146" s="44">
        <v>0.02</v>
      </c>
      <c r="I146" s="27" t="s">
        <v>516</v>
      </c>
      <c r="W146" s="25">
        <v>6505</v>
      </c>
      <c r="X146" s="30"/>
      <c r="Y146" s="30"/>
      <c r="Z146" s="30">
        <f t="shared" si="51"/>
        <v>0</v>
      </c>
      <c r="AB146" s="31"/>
      <c r="AN146" s="28">
        <v>2500</v>
      </c>
      <c r="AX146" s="33" t="s">
        <v>80</v>
      </c>
      <c r="AY146" s="34"/>
      <c r="BB146" s="33" t="s">
        <v>81</v>
      </c>
      <c r="BC146" s="33" t="s">
        <v>230</v>
      </c>
      <c r="BD146" s="34"/>
      <c r="BG146" s="32"/>
      <c r="BH146" s="32"/>
      <c r="BI146" s="32"/>
      <c r="BP146" s="25">
        <f>IFERROR(VLOOKUP(Tabela24[[#This Row],[Código  CATMAT]],'[1]GRADE HFL'!A:K,1,0),"NÃO")</f>
        <v>269880</v>
      </c>
      <c r="BQ146" s="36"/>
      <c r="BR146" s="36">
        <f>IFERROR(VLOOKUP(Tabela24[[#This Row],[Código  CATMAT]],'[1]CMM E VALOR'!C:L,5,0),"NÃO HÁ")</f>
        <v>161</v>
      </c>
      <c r="BS146" s="37">
        <f>IFERROR(VLOOKUP(Tabela24[[#This Row],[Código  CATMAT]],'[1]CMM E VALOR'!C:L,6,0),"NÃO HÁ")</f>
        <v>202.2</v>
      </c>
      <c r="BT146" s="37">
        <f>IFERROR(VLOOKUP(Tabela24[[#This Row],[Código  CATMAT]],'[1]CMM E VALOR'!C:L,7,0),"NÃO HÁ")</f>
        <v>62</v>
      </c>
      <c r="BU146" s="38">
        <f>IFERROR(VLOOKUP(Tabela24[[#This Row],[Código  CATMAT]],'[1]CMM E VALOR'!C:L,9,0),"NÃO HÁ")</f>
        <v>3.4</v>
      </c>
      <c r="BV146" s="32">
        <f>IFERROR(VLOOKUP(Tabela24[[#This Row],[Código  CATMAT]],'[1]CMM E VALOR'!C:L,10,0),"NÃO HÁ")</f>
        <v>3.4</v>
      </c>
    </row>
    <row r="147" spans="1:74" ht="38.25" hidden="1" x14ac:dyDescent="0.25">
      <c r="A147" s="25">
        <v>269876</v>
      </c>
      <c r="B147" s="25">
        <v>2994750</v>
      </c>
      <c r="C147" s="5" t="s">
        <v>522</v>
      </c>
      <c r="D147" s="5" t="s">
        <v>86</v>
      </c>
      <c r="E147" s="5"/>
      <c r="F147" s="5"/>
      <c r="G147" s="27" t="s">
        <v>523</v>
      </c>
      <c r="H147" s="44">
        <v>0.02</v>
      </c>
      <c r="I147" s="27" t="s">
        <v>516</v>
      </c>
      <c r="L147" s="28">
        <v>64</v>
      </c>
      <c r="M147" s="28">
        <v>41</v>
      </c>
      <c r="N147" s="28">
        <v>54</v>
      </c>
      <c r="O147" s="28">
        <v>188</v>
      </c>
      <c r="P147" s="28">
        <v>177</v>
      </c>
      <c r="Q147" s="28">
        <v>139</v>
      </c>
      <c r="R147" s="28">
        <f t="shared" si="48"/>
        <v>110.5</v>
      </c>
      <c r="S147" s="28">
        <f t="shared" si="49"/>
        <v>65.460675218026893</v>
      </c>
      <c r="T147" s="28">
        <f t="shared" si="43"/>
        <v>59.240430061562797</v>
      </c>
      <c r="U147" s="28">
        <f>MEDIAN(J147:Q147)</f>
        <v>101.5</v>
      </c>
      <c r="V147" s="28">
        <v>100</v>
      </c>
      <c r="W147" s="25">
        <v>6505</v>
      </c>
      <c r="X147" s="30">
        <v>18</v>
      </c>
      <c r="Y147" s="30">
        <f t="shared" si="50"/>
        <v>23.400000000000002</v>
      </c>
      <c r="Z147" s="30">
        <f t="shared" si="51"/>
        <v>4680</v>
      </c>
      <c r="AA147" s="30">
        <f t="shared" si="52"/>
        <v>1800</v>
      </c>
      <c r="AB147" s="31">
        <f t="shared" si="53"/>
        <v>180000</v>
      </c>
      <c r="AC147" s="32">
        <f t="shared" si="54"/>
        <v>4.7750181745150083E-2</v>
      </c>
      <c r="AD147" s="25">
        <v>6</v>
      </c>
      <c r="AE147" s="28">
        <f t="shared" si="57"/>
        <v>8.3333333333333339</v>
      </c>
      <c r="AF147" s="28">
        <f>AD147*AE147</f>
        <v>50</v>
      </c>
      <c r="AG147" s="28">
        <f>((AE147*12)+(AE147*AD147)+AF147)</f>
        <v>200</v>
      </c>
      <c r="AH147" s="30">
        <f t="shared" si="55"/>
        <v>3600</v>
      </c>
      <c r="AI147" s="28">
        <v>1000</v>
      </c>
      <c r="AK147" s="28">
        <v>360</v>
      </c>
      <c r="AL147" s="28">
        <v>300</v>
      </c>
      <c r="AM147" s="28">
        <v>250</v>
      </c>
      <c r="AN147" s="28">
        <v>200</v>
      </c>
      <c r="AO147" s="28">
        <v>4</v>
      </c>
      <c r="AP147" s="28">
        <v>28</v>
      </c>
      <c r="AQ147" s="28">
        <v>2</v>
      </c>
      <c r="AR147" s="28">
        <v>4</v>
      </c>
      <c r="AT147" s="28">
        <f t="shared" si="59"/>
        <v>59.166666666666671</v>
      </c>
      <c r="AU147" s="28">
        <f t="shared" si="60"/>
        <v>100</v>
      </c>
      <c r="AV147" s="28">
        <f t="shared" si="61"/>
        <v>83.333333333333343</v>
      </c>
      <c r="AX147" s="33" t="s">
        <v>91</v>
      </c>
      <c r="AY147" s="34" t="s">
        <v>149</v>
      </c>
      <c r="AZ147" s="35">
        <v>45817</v>
      </c>
      <c r="BA147" s="35">
        <f t="shared" si="44"/>
        <v>46182</v>
      </c>
      <c r="BB147" s="33" t="s">
        <v>92</v>
      </c>
      <c r="BC147" s="33" t="s">
        <v>150</v>
      </c>
      <c r="BD147" s="34"/>
      <c r="BE147" s="25" t="s">
        <v>83</v>
      </c>
      <c r="BF147" s="25" t="s">
        <v>83</v>
      </c>
      <c r="BG147" s="32" t="s">
        <v>83</v>
      </c>
      <c r="BH147" s="32" t="s">
        <v>83</v>
      </c>
      <c r="BI147" s="32">
        <f>BI144+AC147</f>
        <v>14.886891858128712</v>
      </c>
      <c r="BJ147" s="25" t="s">
        <v>94</v>
      </c>
      <c r="BP147" s="25" t="str">
        <f>IFERROR(VLOOKUP(Tabela24[[#This Row],[Código  CATMAT]],'[1]GRADE HFL'!A:K,1,0),"NÃO")</f>
        <v>NÃO</v>
      </c>
      <c r="BQ147" s="36"/>
      <c r="BR147" s="36" t="str">
        <f>IFERROR(VLOOKUP(Tabela24[[#This Row],[Código  CATMAT]],'[1]CMM E VALOR'!C:L,5,0),"NÃO HÁ")</f>
        <v>NÃO HÁ</v>
      </c>
      <c r="BS147" s="37" t="str">
        <f>IFERROR(VLOOKUP(Tabela24[[#This Row],[Código  CATMAT]],'[1]CMM E VALOR'!C:L,6,0),"NÃO HÁ")</f>
        <v>NÃO HÁ</v>
      </c>
      <c r="BT147" s="37" t="str">
        <f>IFERROR(VLOOKUP(Tabela24[[#This Row],[Código  CATMAT]],'[1]CMM E VALOR'!C:L,7,0),"NÃO HÁ")</f>
        <v>NÃO HÁ</v>
      </c>
      <c r="BU147" s="38" t="str">
        <f>IFERROR(VLOOKUP(Tabela24[[#This Row],[Código  CATMAT]],'[1]CMM E VALOR'!C:L,9,0),"NÃO HÁ")</f>
        <v>NÃO HÁ</v>
      </c>
      <c r="BV147" s="32" t="str">
        <f>IFERROR(VLOOKUP(Tabela24[[#This Row],[Código  CATMAT]],'[1]CMM E VALOR'!C:L,10,0),"NÃO HÁ")</f>
        <v>NÃO HÁ</v>
      </c>
    </row>
    <row r="148" spans="1:74" ht="25.5" hidden="1" x14ac:dyDescent="0.25">
      <c r="A148" s="25">
        <v>269876</v>
      </c>
      <c r="B148" s="25">
        <v>2994740</v>
      </c>
      <c r="C148" s="5" t="s">
        <v>524</v>
      </c>
      <c r="D148" s="5" t="s">
        <v>218</v>
      </c>
      <c r="E148" s="5"/>
      <c r="F148" s="5"/>
      <c r="G148" s="27" t="s">
        <v>525</v>
      </c>
      <c r="H148" s="44">
        <v>0.02</v>
      </c>
      <c r="I148" s="27" t="s">
        <v>526</v>
      </c>
      <c r="J148" s="28">
        <v>2449</v>
      </c>
      <c r="K148" s="28">
        <v>4257</v>
      </c>
      <c r="L148" s="28">
        <v>4379</v>
      </c>
      <c r="M148" s="28">
        <v>4689</v>
      </c>
      <c r="N148" s="28">
        <v>4516</v>
      </c>
      <c r="O148" s="28">
        <v>4549</v>
      </c>
      <c r="P148" s="28">
        <v>4823</v>
      </c>
      <c r="Q148" s="28">
        <v>4838</v>
      </c>
      <c r="R148" s="28">
        <f t="shared" si="48"/>
        <v>4312.5</v>
      </c>
      <c r="S148" s="28">
        <f t="shared" si="49"/>
        <v>779.74281474269264</v>
      </c>
      <c r="T148" s="28">
        <f t="shared" ref="T148:T192" si="63">(S148/R148)*100</f>
        <v>18.080992805627655</v>
      </c>
      <c r="U148" s="28">
        <f t="shared" si="56"/>
        <v>4532.5</v>
      </c>
      <c r="V148" s="28">
        <v>4400</v>
      </c>
      <c r="W148" s="25">
        <v>6505</v>
      </c>
      <c r="X148" s="30">
        <v>1.8</v>
      </c>
      <c r="Y148" s="30">
        <f t="shared" si="50"/>
        <v>2.3400000000000003</v>
      </c>
      <c r="Z148" s="30">
        <f t="shared" si="51"/>
        <v>16380.000000000002</v>
      </c>
      <c r="AA148" s="30">
        <f t="shared" si="52"/>
        <v>7920</v>
      </c>
      <c r="AB148" s="31">
        <f t="shared" si="53"/>
        <v>792000</v>
      </c>
      <c r="AC148" s="32">
        <f t="shared" si="54"/>
        <v>0.21010079967866035</v>
      </c>
      <c r="AD148" s="25">
        <v>6</v>
      </c>
      <c r="AE148" s="28">
        <f t="shared" si="57"/>
        <v>366.66666666666669</v>
      </c>
      <c r="AF148" s="28">
        <f>AE148*((1/2)*AD148)</f>
        <v>1100</v>
      </c>
      <c r="AG148" s="28">
        <f t="shared" si="58"/>
        <v>7700</v>
      </c>
      <c r="AH148" s="30">
        <f t="shared" si="55"/>
        <v>13860</v>
      </c>
      <c r="AI148" s="28">
        <v>10000</v>
      </c>
      <c r="AJ148" s="28">
        <v>8000</v>
      </c>
      <c r="AK148" s="28">
        <v>8000</v>
      </c>
      <c r="AL148" s="28">
        <v>8000</v>
      </c>
      <c r="AM148" s="28">
        <v>8000</v>
      </c>
      <c r="AN148" s="28">
        <v>7000</v>
      </c>
      <c r="AO148" s="28">
        <v>4</v>
      </c>
      <c r="AP148" s="28">
        <v>28</v>
      </c>
      <c r="AQ148" s="28">
        <v>2</v>
      </c>
      <c r="AR148" s="28">
        <v>4</v>
      </c>
      <c r="AS148" s="28">
        <v>1399</v>
      </c>
      <c r="AT148" s="28">
        <f t="shared" si="59"/>
        <v>1503.3333333333335</v>
      </c>
      <c r="AU148" s="28">
        <f t="shared" si="60"/>
        <v>1901</v>
      </c>
      <c r="AV148" s="28">
        <f t="shared" si="61"/>
        <v>2566.666666666667</v>
      </c>
      <c r="AW148" s="28">
        <v>2100</v>
      </c>
      <c r="AX148" s="33" t="s">
        <v>91</v>
      </c>
      <c r="AY148" s="34" t="s">
        <v>149</v>
      </c>
      <c r="AZ148" s="35">
        <v>45817</v>
      </c>
      <c r="BA148" s="35">
        <f t="shared" ref="BA148:BA211" si="64">AZ148+365</f>
        <v>46182</v>
      </c>
      <c r="BB148" s="33" t="s">
        <v>92</v>
      </c>
      <c r="BC148" s="33" t="s">
        <v>150</v>
      </c>
      <c r="BD148" s="34"/>
      <c r="BE148" s="25" t="s">
        <v>112</v>
      </c>
      <c r="BF148" s="25" t="s">
        <v>83</v>
      </c>
      <c r="BG148" s="32" t="s">
        <v>83</v>
      </c>
      <c r="BH148" s="32" t="s">
        <v>112</v>
      </c>
      <c r="BI148" s="32">
        <f t="shared" ref="BI148:BI211" si="65">BI147+AC148</f>
        <v>15.096992657807371</v>
      </c>
      <c r="BJ148" s="25" t="s">
        <v>94</v>
      </c>
      <c r="BK148" s="25">
        <v>1011</v>
      </c>
      <c r="BP148" s="25" t="str">
        <f>IFERROR(VLOOKUP(Tabela24[[#This Row],[Código  CATMAT]],'[1]GRADE HFL'!A:K,1,0),"NÃO")</f>
        <v>NÃO</v>
      </c>
      <c r="BQ148" s="36"/>
      <c r="BR148" s="36" t="str">
        <f>IFERROR(VLOOKUP(Tabela24[[#This Row],[Código  CATMAT]],'[1]CMM E VALOR'!C:L,5,0),"NÃO HÁ")</f>
        <v>NÃO HÁ</v>
      </c>
      <c r="BS148" s="37" t="str">
        <f>IFERROR(VLOOKUP(Tabela24[[#This Row],[Código  CATMAT]],'[1]CMM E VALOR'!C:L,6,0),"NÃO HÁ")</f>
        <v>NÃO HÁ</v>
      </c>
      <c r="BT148" s="37" t="str">
        <f>IFERROR(VLOOKUP(Tabela24[[#This Row],[Código  CATMAT]],'[1]CMM E VALOR'!C:L,7,0),"NÃO HÁ")</f>
        <v>NÃO HÁ</v>
      </c>
      <c r="BU148" s="38" t="str">
        <f>IFERROR(VLOOKUP(Tabela24[[#This Row],[Código  CATMAT]],'[1]CMM E VALOR'!C:L,9,0),"NÃO HÁ")</f>
        <v>NÃO HÁ</v>
      </c>
      <c r="BV148" s="32" t="str">
        <f>IFERROR(VLOOKUP(Tabela24[[#This Row],[Código  CATMAT]],'[1]CMM E VALOR'!C:L,10,0),"NÃO HÁ")</f>
        <v>NÃO HÁ</v>
      </c>
    </row>
    <row r="149" spans="1:74" ht="25.5" x14ac:dyDescent="0.25">
      <c r="A149" s="25">
        <v>341174</v>
      </c>
      <c r="B149" s="25">
        <v>2990900</v>
      </c>
      <c r="C149" s="5" t="s">
        <v>527</v>
      </c>
      <c r="D149" s="5" t="s">
        <v>86</v>
      </c>
      <c r="E149" s="5"/>
      <c r="F149" s="5"/>
      <c r="G149" s="27" t="s">
        <v>528</v>
      </c>
      <c r="H149" s="63">
        <v>1.1999999999999999E-3</v>
      </c>
      <c r="I149" s="27" t="s">
        <v>516</v>
      </c>
      <c r="J149" s="28">
        <v>144</v>
      </c>
      <c r="K149" s="28">
        <v>80</v>
      </c>
      <c r="L149" s="28">
        <v>107</v>
      </c>
      <c r="N149" s="28">
        <v>150</v>
      </c>
      <c r="O149" s="28">
        <v>194</v>
      </c>
      <c r="P149" s="28">
        <v>226</v>
      </c>
      <c r="Q149" s="28">
        <v>249</v>
      </c>
      <c r="R149" s="28">
        <f t="shared" si="48"/>
        <v>164.28571428571428</v>
      </c>
      <c r="S149" s="28">
        <f t="shared" si="49"/>
        <v>61.737925366596421</v>
      </c>
      <c r="T149" s="28">
        <f>(S149/R149)*100</f>
        <v>37.579606744884778</v>
      </c>
      <c r="U149" s="28">
        <f t="shared" si="56"/>
        <v>150</v>
      </c>
      <c r="V149" s="28">
        <v>150</v>
      </c>
      <c r="W149" s="25">
        <v>6505</v>
      </c>
      <c r="X149" s="30">
        <v>5.6</v>
      </c>
      <c r="Y149" s="30">
        <f t="shared" si="50"/>
        <v>7.2799999999999994</v>
      </c>
      <c r="Z149" s="30">
        <f t="shared" si="51"/>
        <v>2548</v>
      </c>
      <c r="AA149" s="30">
        <f t="shared" si="52"/>
        <v>840</v>
      </c>
      <c r="AB149" s="31">
        <f t="shared" si="53"/>
        <v>84000</v>
      </c>
      <c r="AC149" s="32">
        <f t="shared" si="54"/>
        <v>2.2283418147736704E-2</v>
      </c>
      <c r="AD149" s="25">
        <v>6</v>
      </c>
      <c r="AE149" s="28">
        <f t="shared" si="57"/>
        <v>12.5</v>
      </c>
      <c r="AF149" s="28">
        <f t="shared" ref="AF149:AF163" si="66">AD149*AE149</f>
        <v>75</v>
      </c>
      <c r="AG149" s="28">
        <f t="shared" si="58"/>
        <v>300</v>
      </c>
      <c r="AH149" s="30">
        <f t="shared" si="55"/>
        <v>1680</v>
      </c>
      <c r="AI149" s="28">
        <v>200</v>
      </c>
      <c r="AJ149" s="28">
        <v>200</v>
      </c>
      <c r="AK149" s="28">
        <v>200</v>
      </c>
      <c r="AL149" s="28">
        <v>300</v>
      </c>
      <c r="AM149" s="28">
        <v>300</v>
      </c>
      <c r="AN149" s="28">
        <v>350</v>
      </c>
      <c r="AO149" s="28">
        <v>4</v>
      </c>
      <c r="AP149" s="28">
        <v>28</v>
      </c>
      <c r="AQ149" s="28">
        <v>2</v>
      </c>
      <c r="AR149" s="28">
        <v>4</v>
      </c>
      <c r="AS149" s="28">
        <v>15</v>
      </c>
      <c r="AT149" s="28">
        <f t="shared" si="59"/>
        <v>88.75</v>
      </c>
      <c r="AU149" s="28">
        <f t="shared" si="60"/>
        <v>135</v>
      </c>
      <c r="AV149" s="28">
        <f t="shared" si="61"/>
        <v>125</v>
      </c>
      <c r="AW149" s="28">
        <v>28</v>
      </c>
      <c r="AX149" s="33" t="s">
        <v>91</v>
      </c>
      <c r="AY149" s="34" t="s">
        <v>196</v>
      </c>
      <c r="AZ149" s="35">
        <v>45895</v>
      </c>
      <c r="BA149" s="35">
        <f t="shared" si="64"/>
        <v>46260</v>
      </c>
      <c r="BB149" s="33" t="s">
        <v>92</v>
      </c>
      <c r="BC149" s="33" t="s">
        <v>127</v>
      </c>
      <c r="BD149" s="34"/>
      <c r="BE149" s="25" t="s">
        <v>83</v>
      </c>
      <c r="BF149" s="25" t="s">
        <v>83</v>
      </c>
      <c r="BG149" s="32" t="s">
        <v>83</v>
      </c>
      <c r="BH149" s="32" t="s">
        <v>83</v>
      </c>
      <c r="BI149" s="32">
        <f t="shared" si="65"/>
        <v>15.119276075955108</v>
      </c>
      <c r="BJ149" s="25" t="s">
        <v>94</v>
      </c>
      <c r="BK149" s="25">
        <v>27</v>
      </c>
      <c r="BP149" s="25">
        <f>IFERROR(VLOOKUP(Tabela24[[#This Row],[Código  CATMAT]],'[1]GRADE HFL'!A:K,1,0),"NÃO")</f>
        <v>341174</v>
      </c>
      <c r="BQ149" s="36"/>
      <c r="BR149" s="36">
        <f>IFERROR(VLOOKUP(Tabela24[[#This Row],[Código  CATMAT]],'[1]CMM E VALOR'!C:L,5,0),"NÃO HÁ")</f>
        <v>22</v>
      </c>
      <c r="BS149" s="37">
        <f>IFERROR(VLOOKUP(Tabela24[[#This Row],[Código  CATMAT]],'[1]CMM E VALOR'!C:L,6,0),"NÃO HÁ")</f>
        <v>28.333333333333332</v>
      </c>
      <c r="BT149" s="37">
        <f>IFERROR(VLOOKUP(Tabela24[[#This Row],[Código  CATMAT]],'[1]CMM E VALOR'!C:L,7,0),"NÃO HÁ")</f>
        <v>34.666666666666664</v>
      </c>
      <c r="BU149" s="38">
        <f>IFERROR(VLOOKUP(Tabela24[[#This Row],[Código  CATMAT]],'[1]CMM E VALOR'!C:L,9,0),"NÃO HÁ")</f>
        <v>5.73</v>
      </c>
      <c r="BV149" s="32">
        <f>IFERROR(VLOOKUP(Tabela24[[#This Row],[Código  CATMAT]],'[1]CMM E VALOR'!C:L,10,0),"NÃO HÁ")</f>
        <v>0</v>
      </c>
    </row>
    <row r="150" spans="1:74" ht="30" hidden="1" x14ac:dyDescent="0.25">
      <c r="A150" s="25">
        <v>270813</v>
      </c>
      <c r="C150" s="40" t="s">
        <v>529</v>
      </c>
      <c r="D150" s="40" t="s">
        <v>76</v>
      </c>
      <c r="E150" s="40"/>
      <c r="F150" s="5"/>
      <c r="G150" s="27" t="s">
        <v>530</v>
      </c>
      <c r="H150" s="27" t="s">
        <v>531</v>
      </c>
      <c r="I150" s="27" t="s">
        <v>79</v>
      </c>
      <c r="N150" s="28">
        <v>17</v>
      </c>
      <c r="O150" s="28">
        <v>5</v>
      </c>
      <c r="P150" s="28">
        <v>4</v>
      </c>
      <c r="Q150" s="28">
        <v>28</v>
      </c>
      <c r="R150" s="28">
        <f t="shared" si="48"/>
        <v>13.5</v>
      </c>
      <c r="S150" s="28">
        <f t="shared" si="49"/>
        <v>11.32843031197762</v>
      </c>
      <c r="T150" s="28">
        <f t="shared" si="63"/>
        <v>83.914298607241633</v>
      </c>
      <c r="U150" s="28">
        <f t="shared" si="56"/>
        <v>11</v>
      </c>
      <c r="V150" s="28">
        <v>110</v>
      </c>
      <c r="W150" s="25">
        <v>6505</v>
      </c>
      <c r="X150" s="30">
        <v>5</v>
      </c>
      <c r="Y150" s="30">
        <f t="shared" si="50"/>
        <v>6.5</v>
      </c>
      <c r="Z150" s="30">
        <f t="shared" si="51"/>
        <v>1300</v>
      </c>
      <c r="AA150" s="30">
        <f t="shared" si="52"/>
        <v>550</v>
      </c>
      <c r="AB150" s="31">
        <f t="shared" si="53"/>
        <v>55000</v>
      </c>
      <c r="AC150" s="32">
        <f t="shared" si="54"/>
        <v>1.4590333311018082E-2</v>
      </c>
      <c r="AD150" s="25">
        <v>6</v>
      </c>
      <c r="AE150" s="28">
        <f t="shared" si="57"/>
        <v>9.1666666666666661</v>
      </c>
      <c r="AF150" s="28">
        <f t="shared" si="66"/>
        <v>55</v>
      </c>
      <c r="AG150" s="28">
        <f t="shared" si="58"/>
        <v>220</v>
      </c>
      <c r="AH150" s="30">
        <f t="shared" si="55"/>
        <v>1100</v>
      </c>
      <c r="AK150" s="28">
        <v>108</v>
      </c>
      <c r="AL150" s="28">
        <v>108</v>
      </c>
      <c r="AM150" s="42">
        <v>200</v>
      </c>
      <c r="AN150" s="42">
        <v>200</v>
      </c>
      <c r="AX150" s="33" t="s">
        <v>80</v>
      </c>
      <c r="AY150" s="34"/>
      <c r="BA150" s="35">
        <f t="shared" si="64"/>
        <v>365</v>
      </c>
      <c r="BB150" s="33" t="s">
        <v>81</v>
      </c>
      <c r="BC150" s="33" t="s">
        <v>130</v>
      </c>
      <c r="BD150" s="34"/>
      <c r="BG150" s="32"/>
      <c r="BH150" s="32" t="s">
        <v>83</v>
      </c>
      <c r="BI150" s="32">
        <f t="shared" si="65"/>
        <v>15.133866409266126</v>
      </c>
      <c r="BP150" s="25" t="str">
        <f>IFERROR(VLOOKUP(Tabela24[[#This Row],[Código  CATMAT]],'[1]GRADE HFL'!A:K,1,0),"NÃO")</f>
        <v>NÃO</v>
      </c>
      <c r="BQ150" s="36"/>
      <c r="BR150" s="36" t="str">
        <f>IFERROR(VLOOKUP(Tabela24[[#This Row],[Código  CATMAT]],'[1]CMM E VALOR'!C:L,5,0),"NÃO HÁ")</f>
        <v>NÃO HÁ</v>
      </c>
      <c r="BS150" s="37" t="str">
        <f>IFERROR(VLOOKUP(Tabela24[[#This Row],[Código  CATMAT]],'[1]CMM E VALOR'!C:L,6,0),"NÃO HÁ")</f>
        <v>NÃO HÁ</v>
      </c>
      <c r="BT150" s="37" t="str">
        <f>IFERROR(VLOOKUP(Tabela24[[#This Row],[Código  CATMAT]],'[1]CMM E VALOR'!C:L,7,0),"NÃO HÁ")</f>
        <v>NÃO HÁ</v>
      </c>
      <c r="BU150" s="38" t="str">
        <f>IFERROR(VLOOKUP(Tabela24[[#This Row],[Código  CATMAT]],'[1]CMM E VALOR'!C:L,9,0),"NÃO HÁ")</f>
        <v>NÃO HÁ</v>
      </c>
      <c r="BV150" s="32" t="str">
        <f>IFERROR(VLOOKUP(Tabela24[[#This Row],[Código  CATMAT]],'[1]CMM E VALOR'!C:L,10,0),"NÃO HÁ")</f>
        <v>NÃO HÁ</v>
      </c>
    </row>
    <row r="151" spans="1:74" ht="30" hidden="1" x14ac:dyDescent="0.25">
      <c r="A151" s="25">
        <v>272780</v>
      </c>
      <c r="B151" s="25">
        <v>3001010</v>
      </c>
      <c r="C151" s="40" t="s">
        <v>532</v>
      </c>
      <c r="D151" s="40" t="s">
        <v>96</v>
      </c>
      <c r="E151" s="40"/>
      <c r="F151" s="25">
        <v>200</v>
      </c>
      <c r="G151" s="27" t="s">
        <v>533</v>
      </c>
      <c r="H151" s="27" t="s">
        <v>534</v>
      </c>
      <c r="I151" s="27" t="s">
        <v>96</v>
      </c>
      <c r="J151" s="28">
        <v>300</v>
      </c>
      <c r="K151" s="28">
        <v>76</v>
      </c>
      <c r="L151" s="28">
        <v>0</v>
      </c>
      <c r="N151" s="29">
        <v>0</v>
      </c>
      <c r="O151" s="29">
        <v>0</v>
      </c>
      <c r="P151" s="29"/>
      <c r="Q151" s="29"/>
      <c r="R151" s="28">
        <f t="shared" si="48"/>
        <v>75.2</v>
      </c>
      <c r="S151" s="28">
        <f t="shared" si="49"/>
        <v>129.90458036574384</v>
      </c>
      <c r="T151" s="28">
        <f t="shared" si="63"/>
        <v>172.74545261402105</v>
      </c>
      <c r="U151" s="28">
        <f t="shared" si="56"/>
        <v>0</v>
      </c>
      <c r="V151" s="28">
        <v>100</v>
      </c>
      <c r="W151" s="25">
        <v>6505</v>
      </c>
      <c r="X151" s="30">
        <v>0.56999999999999995</v>
      </c>
      <c r="Y151" s="30">
        <f t="shared" si="50"/>
        <v>0.74099999999999999</v>
      </c>
      <c r="Z151" s="30">
        <f t="shared" si="51"/>
        <v>148.19999999999999</v>
      </c>
      <c r="AA151" s="30">
        <f t="shared" si="52"/>
        <v>56.999999999999993</v>
      </c>
      <c r="AB151" s="31">
        <f t="shared" si="53"/>
        <v>5699.9999999999991</v>
      </c>
      <c r="AC151" s="32">
        <f t="shared" si="54"/>
        <v>1.5120890885964191E-3</v>
      </c>
      <c r="AD151" s="25">
        <v>6</v>
      </c>
      <c r="AE151" s="28">
        <f t="shared" si="57"/>
        <v>8.3333333333333339</v>
      </c>
      <c r="AF151" s="28">
        <f t="shared" si="66"/>
        <v>50</v>
      </c>
      <c r="AG151" s="28">
        <f t="shared" si="58"/>
        <v>200</v>
      </c>
      <c r="AH151" s="30">
        <f t="shared" si="55"/>
        <v>113.99999999999999</v>
      </c>
      <c r="AI151" s="28">
        <v>600</v>
      </c>
      <c r="AJ151" s="28">
        <v>600</v>
      </c>
      <c r="AK151" s="28">
        <v>600</v>
      </c>
      <c r="AL151" s="28">
        <v>300</v>
      </c>
      <c r="AM151" s="42">
        <v>300</v>
      </c>
      <c r="AN151" s="42">
        <v>200</v>
      </c>
      <c r="AO151" s="28">
        <v>4</v>
      </c>
      <c r="AP151" s="28">
        <v>28</v>
      </c>
      <c r="AQ151" s="28">
        <v>2</v>
      </c>
      <c r="AR151" s="28">
        <v>4</v>
      </c>
      <c r="AT151" s="28">
        <f t="shared" ref="AT151:AT185" si="67">(AE151*1.1)+AF151</f>
        <v>59.166666666666671</v>
      </c>
      <c r="AU151" s="28">
        <f t="shared" ref="AU151:AU185" si="68">((AE151*AR151)+(AE151*AQ151)+AF151)-AS151</f>
        <v>100</v>
      </c>
      <c r="AV151" s="28">
        <f t="shared" ref="AV151:AV185" si="69">AF151+(AE151*AR151)</f>
        <v>83.333333333333343</v>
      </c>
      <c r="AX151" s="33" t="s">
        <v>80</v>
      </c>
      <c r="AY151" s="34"/>
      <c r="BA151" s="35">
        <f t="shared" si="64"/>
        <v>365</v>
      </c>
      <c r="BB151" s="33" t="s">
        <v>126</v>
      </c>
      <c r="BC151" s="33" t="s">
        <v>141</v>
      </c>
      <c r="BD151" s="34"/>
      <c r="BE151" s="25" t="s">
        <v>83</v>
      </c>
      <c r="BF151" s="25" t="s">
        <v>83</v>
      </c>
      <c r="BG151" s="32" t="s">
        <v>83</v>
      </c>
      <c r="BH151" s="32" t="s">
        <v>83</v>
      </c>
      <c r="BI151" s="32">
        <f t="shared" si="65"/>
        <v>15.135378498354722</v>
      </c>
      <c r="BJ151" s="25" t="s">
        <v>94</v>
      </c>
      <c r="BP151" s="25" t="str">
        <f>IFERROR(VLOOKUP(Tabela24[[#This Row],[Código  CATMAT]],'[1]GRADE HFL'!A:K,1,0),"NÃO")</f>
        <v>NÃO</v>
      </c>
      <c r="BQ151" s="36"/>
      <c r="BR151" s="36" t="str">
        <f>IFERROR(VLOOKUP(Tabela24[[#This Row],[Código  CATMAT]],'[1]CMM E VALOR'!C:L,5,0),"NÃO HÁ")</f>
        <v>NÃO HÁ</v>
      </c>
      <c r="BS151" s="37" t="str">
        <f>IFERROR(VLOOKUP(Tabela24[[#This Row],[Código  CATMAT]],'[1]CMM E VALOR'!C:L,6,0),"NÃO HÁ")</f>
        <v>NÃO HÁ</v>
      </c>
      <c r="BT151" s="37" t="str">
        <f>IFERROR(VLOOKUP(Tabela24[[#This Row],[Código  CATMAT]],'[1]CMM E VALOR'!C:L,7,0),"NÃO HÁ")</f>
        <v>NÃO HÁ</v>
      </c>
      <c r="BU151" s="38" t="str">
        <f>IFERROR(VLOOKUP(Tabela24[[#This Row],[Código  CATMAT]],'[1]CMM E VALOR'!C:L,9,0),"NÃO HÁ")</f>
        <v>NÃO HÁ</v>
      </c>
      <c r="BV151" s="32" t="str">
        <f>IFERROR(VLOOKUP(Tabela24[[#This Row],[Código  CATMAT]],'[1]CMM E VALOR'!C:L,10,0),"NÃO HÁ")</f>
        <v>NÃO HÁ</v>
      </c>
    </row>
    <row r="152" spans="1:74" ht="25.5" x14ac:dyDescent="0.25">
      <c r="A152" s="25">
        <v>267635</v>
      </c>
      <c r="B152" s="25">
        <v>3011010</v>
      </c>
      <c r="C152" s="5" t="s">
        <v>535</v>
      </c>
      <c r="D152" s="5" t="s">
        <v>96</v>
      </c>
      <c r="E152" s="5"/>
      <c r="F152" s="5"/>
      <c r="G152" s="27" t="s">
        <v>536</v>
      </c>
      <c r="H152" s="27" t="s">
        <v>278</v>
      </c>
      <c r="I152" s="27" t="s">
        <v>279</v>
      </c>
      <c r="J152" s="28">
        <v>580</v>
      </c>
      <c r="K152" s="28">
        <v>111</v>
      </c>
      <c r="L152" s="28">
        <v>107</v>
      </c>
      <c r="N152" s="28">
        <v>18</v>
      </c>
      <c r="O152" s="28">
        <v>94</v>
      </c>
      <c r="P152" s="28">
        <v>89</v>
      </c>
      <c r="Q152" s="28">
        <v>0</v>
      </c>
      <c r="R152" s="28">
        <f t="shared" si="48"/>
        <v>142.71428571428572</v>
      </c>
      <c r="S152" s="28">
        <f t="shared" si="49"/>
        <v>197.77067046262977</v>
      </c>
      <c r="T152" s="28">
        <f t="shared" si="63"/>
        <v>138.57804737121205</v>
      </c>
      <c r="U152" s="28">
        <f t="shared" si="56"/>
        <v>94</v>
      </c>
      <c r="V152" s="28">
        <v>150</v>
      </c>
      <c r="W152" s="25">
        <v>6505</v>
      </c>
      <c r="X152" s="30">
        <v>0.31</v>
      </c>
      <c r="Y152" s="30">
        <f t="shared" si="50"/>
        <v>0.40300000000000002</v>
      </c>
      <c r="Z152" s="30">
        <f t="shared" si="51"/>
        <v>201.5</v>
      </c>
      <c r="AA152" s="30">
        <f t="shared" si="52"/>
        <v>46.5</v>
      </c>
      <c r="AB152" s="31">
        <f t="shared" si="53"/>
        <v>4650</v>
      </c>
      <c r="AC152" s="32">
        <f t="shared" si="54"/>
        <v>1.2335463617497106E-3</v>
      </c>
      <c r="AD152" s="25">
        <v>6</v>
      </c>
      <c r="AE152" s="28">
        <f t="shared" si="57"/>
        <v>12.5</v>
      </c>
      <c r="AF152" s="28">
        <f t="shared" si="66"/>
        <v>75</v>
      </c>
      <c r="AG152" s="28">
        <f t="shared" si="58"/>
        <v>300</v>
      </c>
      <c r="AH152" s="30">
        <f t="shared" si="55"/>
        <v>93</v>
      </c>
      <c r="AI152" s="28">
        <v>1200</v>
      </c>
      <c r="AJ152" s="28">
        <v>1000</v>
      </c>
      <c r="AK152" s="28">
        <v>1000</v>
      </c>
      <c r="AL152" s="28">
        <v>1000</v>
      </c>
      <c r="AM152" s="28">
        <v>1000</v>
      </c>
      <c r="AN152" s="28">
        <v>500</v>
      </c>
      <c r="AO152" s="28">
        <v>4</v>
      </c>
      <c r="AP152" s="28">
        <v>28</v>
      </c>
      <c r="AQ152" s="28">
        <v>2</v>
      </c>
      <c r="AR152" s="28">
        <v>4</v>
      </c>
      <c r="AT152" s="28">
        <f t="shared" si="67"/>
        <v>88.75</v>
      </c>
      <c r="AU152" s="28">
        <f t="shared" si="68"/>
        <v>150</v>
      </c>
      <c r="AV152" s="28">
        <f t="shared" si="69"/>
        <v>125</v>
      </c>
      <c r="AX152" s="33" t="s">
        <v>91</v>
      </c>
      <c r="AY152" s="34" t="s">
        <v>247</v>
      </c>
      <c r="AZ152" s="35">
        <v>46008</v>
      </c>
      <c r="BA152" s="35">
        <f t="shared" si="64"/>
        <v>46373</v>
      </c>
      <c r="BB152" s="33" t="s">
        <v>92</v>
      </c>
      <c r="BC152" s="33" t="s">
        <v>248</v>
      </c>
      <c r="BD152" s="34"/>
      <c r="BE152" s="25" t="s">
        <v>83</v>
      </c>
      <c r="BF152" s="25" t="s">
        <v>83</v>
      </c>
      <c r="BG152" s="32" t="s">
        <v>83</v>
      </c>
      <c r="BH152" s="32" t="s">
        <v>83</v>
      </c>
      <c r="BI152" s="32">
        <f t="shared" si="65"/>
        <v>15.136612044716472</v>
      </c>
      <c r="BJ152" s="25" t="s">
        <v>94</v>
      </c>
      <c r="BP152" s="25">
        <f>IFERROR(VLOOKUP(Tabela24[[#This Row],[Código  CATMAT]],'[1]GRADE HFL'!A:K,1,0),"NÃO")</f>
        <v>267635</v>
      </c>
      <c r="BQ152" s="36"/>
      <c r="BR152" s="36">
        <f>IFERROR(VLOOKUP(Tabela24[[#This Row],[Código  CATMAT]],'[1]CMM E VALOR'!C:L,5,0),"NÃO HÁ")</f>
        <v>10</v>
      </c>
      <c r="BS152" s="37">
        <f>IFERROR(VLOOKUP(Tabela24[[#This Row],[Código  CATMAT]],'[1]CMM E VALOR'!C:L,6,0),"NÃO HÁ")</f>
        <v>200</v>
      </c>
      <c r="BT152" s="37">
        <f>IFERROR(VLOOKUP(Tabela24[[#This Row],[Código  CATMAT]],'[1]CMM E VALOR'!C:L,7,0),"NÃO HÁ")</f>
        <v>66.666666666666671</v>
      </c>
      <c r="BU152" s="38">
        <f>IFERROR(VLOOKUP(Tabela24[[#This Row],[Código  CATMAT]],'[1]CMM E VALOR'!C:L,9,0),"NÃO HÁ")</f>
        <v>0.28999999999999998</v>
      </c>
      <c r="BV152" s="32">
        <f>IFERROR(VLOOKUP(Tabela24[[#This Row],[Código  CATMAT]],'[1]CMM E VALOR'!C:L,10,0),"NÃO HÁ")</f>
        <v>0</v>
      </c>
    </row>
    <row r="153" spans="1:74" ht="25.5" x14ac:dyDescent="0.25">
      <c r="A153" s="25">
        <v>340207</v>
      </c>
      <c r="B153" s="25">
        <v>3012800</v>
      </c>
      <c r="C153" s="5" t="s">
        <v>537</v>
      </c>
      <c r="D153" s="5" t="s">
        <v>86</v>
      </c>
      <c r="E153" s="5"/>
      <c r="F153" s="5"/>
      <c r="G153" s="27" t="s">
        <v>536</v>
      </c>
      <c r="H153" s="27" t="s">
        <v>204</v>
      </c>
      <c r="I153" s="27" t="s">
        <v>125</v>
      </c>
      <c r="J153" s="28">
        <v>18</v>
      </c>
      <c r="K153" s="28">
        <v>7</v>
      </c>
      <c r="L153" s="28">
        <v>3</v>
      </c>
      <c r="N153" s="28">
        <v>13</v>
      </c>
      <c r="O153" s="28">
        <v>1</v>
      </c>
      <c r="P153" s="28">
        <v>2</v>
      </c>
      <c r="Q153" s="28">
        <v>4</v>
      </c>
      <c r="R153" s="28">
        <f t="shared" si="48"/>
        <v>6.8571428571428568</v>
      </c>
      <c r="S153" s="28">
        <f t="shared" si="49"/>
        <v>6.3620901028035179</v>
      </c>
      <c r="T153" s="28">
        <f t="shared" si="63"/>
        <v>92.780480665884653</v>
      </c>
      <c r="U153" s="28">
        <f t="shared" si="56"/>
        <v>4</v>
      </c>
      <c r="V153" s="28">
        <v>10</v>
      </c>
      <c r="W153" s="25">
        <v>6505</v>
      </c>
      <c r="X153" s="30">
        <v>8.1999999999999993</v>
      </c>
      <c r="Y153" s="30">
        <f t="shared" si="50"/>
        <v>10.66</v>
      </c>
      <c r="Z153" s="30">
        <f t="shared" si="51"/>
        <v>319.8</v>
      </c>
      <c r="AA153" s="30">
        <f t="shared" si="52"/>
        <v>82</v>
      </c>
      <c r="AB153" s="31">
        <f t="shared" si="53"/>
        <v>8200</v>
      </c>
      <c r="AC153" s="32">
        <f t="shared" si="54"/>
        <v>2.1752860572790593E-3</v>
      </c>
      <c r="AD153" s="25">
        <v>6</v>
      </c>
      <c r="AE153" s="28">
        <f t="shared" si="57"/>
        <v>0.83333333333333337</v>
      </c>
      <c r="AF153" s="28">
        <f t="shared" si="66"/>
        <v>5</v>
      </c>
      <c r="AG153" s="28">
        <f t="shared" si="58"/>
        <v>20</v>
      </c>
      <c r="AH153" s="30">
        <f t="shared" si="55"/>
        <v>164</v>
      </c>
      <c r="AI153" s="28">
        <v>30</v>
      </c>
      <c r="AJ153" s="28">
        <v>30</v>
      </c>
      <c r="AK153" s="28">
        <v>30</v>
      </c>
      <c r="AL153" s="28">
        <v>30</v>
      </c>
      <c r="AM153" s="28">
        <v>30</v>
      </c>
      <c r="AN153" s="28">
        <v>30</v>
      </c>
      <c r="AO153" s="28">
        <v>4</v>
      </c>
      <c r="AP153" s="28">
        <v>28</v>
      </c>
      <c r="AQ153" s="28">
        <v>2</v>
      </c>
      <c r="AR153" s="28">
        <v>4</v>
      </c>
      <c r="AS153" s="28">
        <v>6</v>
      </c>
      <c r="AT153" s="28">
        <f t="shared" si="67"/>
        <v>5.916666666666667</v>
      </c>
      <c r="AU153" s="28">
        <f t="shared" si="68"/>
        <v>4</v>
      </c>
      <c r="AV153" s="28">
        <f t="shared" si="69"/>
        <v>8.3333333333333339</v>
      </c>
      <c r="AX153" s="33" t="s">
        <v>91</v>
      </c>
      <c r="AY153" s="34" t="s">
        <v>247</v>
      </c>
      <c r="AZ153" s="35">
        <v>46008</v>
      </c>
      <c r="BA153" s="35">
        <f t="shared" si="64"/>
        <v>46373</v>
      </c>
      <c r="BB153" s="33" t="s">
        <v>92</v>
      </c>
      <c r="BC153" s="33" t="s">
        <v>248</v>
      </c>
      <c r="BD153" s="34"/>
      <c r="BE153" s="25" t="s">
        <v>83</v>
      </c>
      <c r="BF153" s="25" t="s">
        <v>83</v>
      </c>
      <c r="BG153" s="32" t="s">
        <v>83</v>
      </c>
      <c r="BH153" s="32" t="s">
        <v>83</v>
      </c>
      <c r="BI153" s="32">
        <f t="shared" si="65"/>
        <v>15.13878733077375</v>
      </c>
      <c r="BJ153" s="25" t="s">
        <v>94</v>
      </c>
      <c r="BP153" s="25">
        <f>IFERROR(VLOOKUP(Tabela24[[#This Row],[Código  CATMAT]],'[1]GRADE HFL'!A:K,1,0),"NÃO")</f>
        <v>340207</v>
      </c>
      <c r="BQ153" s="36"/>
      <c r="BR153" s="36">
        <f>IFERROR(VLOOKUP(Tabela24[[#This Row],[Código  CATMAT]],'[1]CMM E VALOR'!C:L,5,0),"NÃO HÁ")</f>
        <v>2</v>
      </c>
      <c r="BS153" s="37">
        <f>IFERROR(VLOOKUP(Tabela24[[#This Row],[Código  CATMAT]],'[1]CMM E VALOR'!C:L,6,0),"NÃO HÁ")</f>
        <v>1</v>
      </c>
      <c r="BT153" s="37">
        <f>IFERROR(VLOOKUP(Tabela24[[#This Row],[Código  CATMAT]],'[1]CMM E VALOR'!C:L,7,0),"NÃO HÁ")</f>
        <v>0</v>
      </c>
      <c r="BU153" s="38">
        <f>IFERROR(VLOOKUP(Tabela24[[#This Row],[Código  CATMAT]],'[1]CMM E VALOR'!C:L,9,0),"NÃO HÁ")</f>
        <v>6.74</v>
      </c>
      <c r="BV153" s="32">
        <f>IFERROR(VLOOKUP(Tabela24[[#This Row],[Código  CATMAT]],'[1]CMM E VALOR'!C:L,10,0),"NÃO HÁ")</f>
        <v>0</v>
      </c>
    </row>
    <row r="154" spans="1:74" ht="25.5" x14ac:dyDescent="0.25">
      <c r="A154" s="25">
        <v>268069</v>
      </c>
      <c r="B154" s="25">
        <v>3015000</v>
      </c>
      <c r="C154" s="5" t="s">
        <v>538</v>
      </c>
      <c r="D154" s="5" t="s">
        <v>76</v>
      </c>
      <c r="E154" s="5"/>
      <c r="F154" s="5"/>
      <c r="G154" s="27" t="s">
        <v>536</v>
      </c>
      <c r="H154" s="27" t="s">
        <v>143</v>
      </c>
      <c r="I154" s="27" t="s">
        <v>79</v>
      </c>
      <c r="J154" s="28">
        <v>40</v>
      </c>
      <c r="K154" s="28">
        <v>1</v>
      </c>
      <c r="L154" s="28">
        <v>19</v>
      </c>
      <c r="N154" s="28">
        <v>13</v>
      </c>
      <c r="O154" s="28">
        <v>11</v>
      </c>
      <c r="P154" s="28">
        <v>8</v>
      </c>
      <c r="Q154" s="28">
        <v>0</v>
      </c>
      <c r="R154" s="28">
        <f t="shared" si="48"/>
        <v>13.142857142857142</v>
      </c>
      <c r="S154" s="28">
        <f t="shared" si="49"/>
        <v>13.582201238245238</v>
      </c>
      <c r="T154" s="28">
        <f t="shared" si="63"/>
        <v>103.34283550838768</v>
      </c>
      <c r="U154" s="28">
        <f t="shared" si="56"/>
        <v>11</v>
      </c>
      <c r="V154" s="28">
        <v>20</v>
      </c>
      <c r="W154" s="25">
        <v>6505</v>
      </c>
      <c r="X154" s="30">
        <v>2.8</v>
      </c>
      <c r="Y154" s="30">
        <f t="shared" si="50"/>
        <v>3.6399999999999997</v>
      </c>
      <c r="Z154" s="30">
        <f t="shared" si="51"/>
        <v>181.99999999999997</v>
      </c>
      <c r="AA154" s="30">
        <f t="shared" si="52"/>
        <v>56</v>
      </c>
      <c r="AB154" s="31">
        <f t="shared" si="53"/>
        <v>5600</v>
      </c>
      <c r="AC154" s="32">
        <f t="shared" si="54"/>
        <v>1.4855612098491138E-3</v>
      </c>
      <c r="AD154" s="25">
        <v>6</v>
      </c>
      <c r="AE154" s="28">
        <f t="shared" si="57"/>
        <v>1.6666666666666667</v>
      </c>
      <c r="AF154" s="28">
        <f t="shared" si="66"/>
        <v>10</v>
      </c>
      <c r="AG154" s="28">
        <f t="shared" si="58"/>
        <v>40</v>
      </c>
      <c r="AH154" s="30">
        <f t="shared" si="55"/>
        <v>112</v>
      </c>
      <c r="AI154" s="28">
        <v>50</v>
      </c>
      <c r="AJ154" s="28">
        <v>50</v>
      </c>
      <c r="AK154" s="28">
        <v>50</v>
      </c>
      <c r="AL154" s="28">
        <v>50</v>
      </c>
      <c r="AM154" s="28">
        <v>50</v>
      </c>
      <c r="AN154" s="28">
        <v>50</v>
      </c>
      <c r="AO154" s="28">
        <v>4</v>
      </c>
      <c r="AP154" s="28">
        <v>28</v>
      </c>
      <c r="AQ154" s="28">
        <v>2</v>
      </c>
      <c r="AR154" s="28">
        <v>4</v>
      </c>
      <c r="AT154" s="28">
        <f t="shared" si="67"/>
        <v>11.833333333333334</v>
      </c>
      <c r="AU154" s="28">
        <f t="shared" si="68"/>
        <v>20</v>
      </c>
      <c r="AV154" s="28">
        <f t="shared" si="69"/>
        <v>16.666666666666668</v>
      </c>
      <c r="AX154" s="33" t="s">
        <v>91</v>
      </c>
      <c r="AY154" s="34" t="s">
        <v>247</v>
      </c>
      <c r="AZ154" s="35">
        <v>46008</v>
      </c>
      <c r="BA154" s="35">
        <f t="shared" si="64"/>
        <v>46373</v>
      </c>
      <c r="BB154" s="33" t="s">
        <v>92</v>
      </c>
      <c r="BC154" s="33" t="s">
        <v>248</v>
      </c>
      <c r="BD154" s="34"/>
      <c r="BE154" s="25" t="s">
        <v>83</v>
      </c>
      <c r="BF154" s="25" t="s">
        <v>83</v>
      </c>
      <c r="BG154" s="32" t="s">
        <v>83</v>
      </c>
      <c r="BH154" s="32" t="s">
        <v>83</v>
      </c>
      <c r="BI154" s="32">
        <f t="shared" si="65"/>
        <v>15.140272891983599</v>
      </c>
      <c r="BJ154" s="25" t="s">
        <v>94</v>
      </c>
      <c r="BK154" s="25">
        <v>1</v>
      </c>
      <c r="BP154" s="25">
        <f>IFERROR(VLOOKUP(Tabela24[[#This Row],[Código  CATMAT]],'[1]GRADE HFL'!A:K,1,0),"NÃO")</f>
        <v>268069</v>
      </c>
      <c r="BQ154" s="36"/>
      <c r="BR154" s="36">
        <f>IFERROR(VLOOKUP(Tabela24[[#This Row],[Código  CATMAT]],'[1]CMM E VALOR'!C:L,5,0),"NÃO HÁ")</f>
        <v>40</v>
      </c>
      <c r="BS154" s="37">
        <f>IFERROR(VLOOKUP(Tabela24[[#This Row],[Código  CATMAT]],'[1]CMM E VALOR'!C:L,6,0),"NÃO HÁ")</f>
        <v>0</v>
      </c>
      <c r="BT154" s="37">
        <f>IFERROR(VLOOKUP(Tabela24[[#This Row],[Código  CATMAT]],'[1]CMM E VALOR'!C:L,7,0),"NÃO HÁ")</f>
        <v>0</v>
      </c>
      <c r="BU154" s="38">
        <f>IFERROR(VLOOKUP(Tabela24[[#This Row],[Código  CATMAT]],'[1]CMM E VALOR'!C:L,9,0),"NÃO HÁ")</f>
        <v>2.2999999999999998</v>
      </c>
      <c r="BV154" s="32">
        <f>IFERROR(VLOOKUP(Tabela24[[#This Row],[Código  CATMAT]],'[1]CMM E VALOR'!C:L,10,0),"NÃO HÁ")</f>
        <v>2.2999999999999998</v>
      </c>
    </row>
    <row r="155" spans="1:74" ht="25.5" hidden="1" x14ac:dyDescent="0.25">
      <c r="A155" s="25" t="s">
        <v>539</v>
      </c>
      <c r="B155" s="25">
        <v>3035900</v>
      </c>
      <c r="C155" s="5" t="s">
        <v>540</v>
      </c>
      <c r="D155" s="5" t="s">
        <v>86</v>
      </c>
      <c r="E155" s="5"/>
      <c r="F155" s="5"/>
      <c r="G155" s="5" t="s">
        <v>541</v>
      </c>
      <c r="H155" s="27" t="s">
        <v>542</v>
      </c>
      <c r="I155" s="27" t="s">
        <v>144</v>
      </c>
      <c r="J155" s="28">
        <v>3</v>
      </c>
      <c r="K155" s="28">
        <v>10</v>
      </c>
      <c r="L155" s="28">
        <v>0</v>
      </c>
      <c r="M155" s="28">
        <v>0</v>
      </c>
      <c r="N155" s="28">
        <v>0</v>
      </c>
      <c r="R155" s="28">
        <f t="shared" si="48"/>
        <v>2.6</v>
      </c>
      <c r="S155" s="28">
        <f t="shared" si="49"/>
        <v>4.3358966777357599</v>
      </c>
      <c r="T155" s="28">
        <f t="shared" si="63"/>
        <v>166.76525683599078</v>
      </c>
      <c r="U155" s="28">
        <f t="shared" si="56"/>
        <v>0</v>
      </c>
      <c r="V155" s="28">
        <v>5</v>
      </c>
      <c r="W155" s="25" t="s">
        <v>90</v>
      </c>
      <c r="X155" s="30">
        <v>11.59</v>
      </c>
      <c r="Y155" s="30">
        <f t="shared" si="50"/>
        <v>15.067</v>
      </c>
      <c r="Z155" s="30">
        <f t="shared" si="51"/>
        <v>0</v>
      </c>
      <c r="AA155" s="30">
        <f t="shared" si="52"/>
        <v>57.95</v>
      </c>
      <c r="AB155" s="31">
        <f t="shared" si="53"/>
        <v>5795</v>
      </c>
      <c r="AC155" s="32">
        <f t="shared" si="54"/>
        <v>1.5372905734063597E-3</v>
      </c>
      <c r="AD155" s="25">
        <v>6</v>
      </c>
      <c r="AE155" s="28">
        <f t="shared" si="57"/>
        <v>0.41666666666666669</v>
      </c>
      <c r="AF155" s="28">
        <f t="shared" si="66"/>
        <v>2.5</v>
      </c>
      <c r="AG155" s="28">
        <f t="shared" si="58"/>
        <v>10</v>
      </c>
      <c r="AH155" s="30">
        <f t="shared" si="55"/>
        <v>115.9</v>
      </c>
      <c r="AI155" s="28">
        <v>20</v>
      </c>
      <c r="AJ155" s="28">
        <v>20</v>
      </c>
      <c r="AK155" s="28">
        <v>20</v>
      </c>
      <c r="AL155" s="28">
        <v>10</v>
      </c>
      <c r="AN155" s="28">
        <v>0</v>
      </c>
      <c r="AO155" s="28">
        <v>4</v>
      </c>
      <c r="AP155" s="28">
        <v>28</v>
      </c>
      <c r="AQ155" s="28">
        <v>2</v>
      </c>
      <c r="AR155" s="28">
        <v>4</v>
      </c>
      <c r="AT155" s="28">
        <f t="shared" si="67"/>
        <v>2.9583333333333335</v>
      </c>
      <c r="AU155" s="28">
        <f t="shared" si="68"/>
        <v>5</v>
      </c>
      <c r="AV155" s="28">
        <f t="shared" si="69"/>
        <v>4.166666666666667</v>
      </c>
      <c r="AX155" s="33" t="s">
        <v>91</v>
      </c>
      <c r="AY155" s="34"/>
      <c r="BA155" s="35">
        <f t="shared" si="64"/>
        <v>365</v>
      </c>
      <c r="BB155" s="33" t="s">
        <v>92</v>
      </c>
      <c r="BC155" s="33" t="s">
        <v>93</v>
      </c>
      <c r="BD155" s="34"/>
      <c r="BE155" s="25" t="s">
        <v>83</v>
      </c>
      <c r="BF155" s="25" t="s">
        <v>83</v>
      </c>
      <c r="BG155" s="32" t="s">
        <v>83</v>
      </c>
      <c r="BH155" s="32" t="s">
        <v>83</v>
      </c>
      <c r="BI155" s="32">
        <f t="shared" si="65"/>
        <v>15.141810182557006</v>
      </c>
      <c r="BJ155" s="25" t="s">
        <v>116</v>
      </c>
      <c r="BP155" s="25" t="str">
        <f>IFERROR(VLOOKUP(Tabela24[[#This Row],[Código  CATMAT]],'[1]GRADE HFL'!A:K,1,0),"NÃO")</f>
        <v>NÃO</v>
      </c>
      <c r="BQ155" s="36"/>
      <c r="BR155" s="36" t="str">
        <f>IFERROR(VLOOKUP(Tabela24[[#This Row],[Código  CATMAT]],'[1]CMM E VALOR'!C:L,5,0),"NÃO HÁ")</f>
        <v>NÃO HÁ</v>
      </c>
      <c r="BS155" s="37" t="str">
        <f>IFERROR(VLOOKUP(Tabela24[[#This Row],[Código  CATMAT]],'[1]CMM E VALOR'!C:L,6,0),"NÃO HÁ")</f>
        <v>NÃO HÁ</v>
      </c>
      <c r="BT155" s="37" t="str">
        <f>IFERROR(VLOOKUP(Tabela24[[#This Row],[Código  CATMAT]],'[1]CMM E VALOR'!C:L,7,0),"NÃO HÁ")</f>
        <v>NÃO HÁ</v>
      </c>
      <c r="BU155" s="38" t="str">
        <f>IFERROR(VLOOKUP(Tabela24[[#This Row],[Código  CATMAT]],'[1]CMM E VALOR'!C:L,9,0),"NÃO HÁ")</f>
        <v>NÃO HÁ</v>
      </c>
      <c r="BV155" s="32" t="str">
        <f>IFERROR(VLOOKUP(Tabela24[[#This Row],[Código  CATMAT]],'[1]CMM E VALOR'!C:L,10,0),"NÃO HÁ")</f>
        <v>NÃO HÁ</v>
      </c>
    </row>
    <row r="156" spans="1:74" ht="25.5" x14ac:dyDescent="0.25">
      <c r="A156" s="25">
        <v>268958</v>
      </c>
      <c r="B156" s="25">
        <v>3064100</v>
      </c>
      <c r="C156" s="5" t="s">
        <v>543</v>
      </c>
      <c r="D156" s="5" t="s">
        <v>86</v>
      </c>
      <c r="E156" s="5"/>
      <c r="F156" s="25">
        <v>10</v>
      </c>
      <c r="G156" s="27" t="s">
        <v>544</v>
      </c>
      <c r="H156" s="27" t="s">
        <v>545</v>
      </c>
      <c r="I156" s="27" t="s">
        <v>546</v>
      </c>
      <c r="J156" s="28">
        <v>407</v>
      </c>
      <c r="K156" s="28">
        <v>375</v>
      </c>
      <c r="L156" s="28">
        <v>156</v>
      </c>
      <c r="N156" s="28">
        <v>32</v>
      </c>
      <c r="O156" s="28">
        <v>31</v>
      </c>
      <c r="P156" s="28">
        <v>19</v>
      </c>
      <c r="Q156" s="28">
        <v>20</v>
      </c>
      <c r="R156" s="28">
        <f t="shared" si="48"/>
        <v>148.57142857142858</v>
      </c>
      <c r="S156" s="28">
        <f t="shared" si="49"/>
        <v>172.64690087271299</v>
      </c>
      <c r="T156" s="28">
        <f t="shared" si="63"/>
        <v>116.20464481817218</v>
      </c>
      <c r="U156" s="28">
        <f t="shared" si="56"/>
        <v>32</v>
      </c>
      <c r="V156" s="28">
        <v>150</v>
      </c>
      <c r="W156" s="25">
        <v>6505</v>
      </c>
      <c r="X156" s="41">
        <v>11.86</v>
      </c>
      <c r="Y156" s="30">
        <f t="shared" si="50"/>
        <v>15.417999999999999</v>
      </c>
      <c r="Z156" s="30">
        <f t="shared" si="51"/>
        <v>5396.3</v>
      </c>
      <c r="AA156" s="30">
        <f t="shared" si="52"/>
        <v>1779</v>
      </c>
      <c r="AB156" s="31">
        <f t="shared" si="53"/>
        <v>177900</v>
      </c>
      <c r="AC156" s="32">
        <f t="shared" si="54"/>
        <v>4.7193096291456668E-2</v>
      </c>
      <c r="AD156" s="25">
        <v>6</v>
      </c>
      <c r="AE156" s="28">
        <f t="shared" si="57"/>
        <v>12.5</v>
      </c>
      <c r="AF156" s="28">
        <f t="shared" si="66"/>
        <v>75</v>
      </c>
      <c r="AG156" s="28">
        <f t="shared" si="58"/>
        <v>300</v>
      </c>
      <c r="AH156" s="30">
        <f t="shared" si="55"/>
        <v>3558</v>
      </c>
      <c r="AI156" s="28">
        <v>700</v>
      </c>
      <c r="AJ156" s="28">
        <v>700</v>
      </c>
      <c r="AK156" s="28">
        <v>700</v>
      </c>
      <c r="AL156" s="28">
        <v>700</v>
      </c>
      <c r="AM156" s="28">
        <v>700</v>
      </c>
      <c r="AN156" s="28">
        <v>350</v>
      </c>
      <c r="AO156" s="28">
        <v>4</v>
      </c>
      <c r="AP156" s="28">
        <v>28</v>
      </c>
      <c r="AQ156" s="28">
        <v>2</v>
      </c>
      <c r="AR156" s="28">
        <v>4</v>
      </c>
      <c r="AT156" s="28">
        <f t="shared" si="67"/>
        <v>88.75</v>
      </c>
      <c r="AU156" s="28">
        <f t="shared" si="68"/>
        <v>150</v>
      </c>
      <c r="AV156" s="28">
        <f t="shared" si="69"/>
        <v>125</v>
      </c>
      <c r="AX156" s="33" t="s">
        <v>91</v>
      </c>
      <c r="AY156" s="34" t="s">
        <v>196</v>
      </c>
      <c r="AZ156" s="35">
        <v>45895</v>
      </c>
      <c r="BA156" s="35">
        <f t="shared" si="64"/>
        <v>46260</v>
      </c>
      <c r="BB156" s="33" t="s">
        <v>92</v>
      </c>
      <c r="BC156" s="33" t="s">
        <v>127</v>
      </c>
      <c r="BD156" s="34"/>
      <c r="BE156" s="25" t="s">
        <v>112</v>
      </c>
      <c r="BF156" s="25" t="s">
        <v>83</v>
      </c>
      <c r="BG156" s="32" t="s">
        <v>83</v>
      </c>
      <c r="BH156" s="32" t="s">
        <v>83</v>
      </c>
      <c r="BI156" s="32">
        <f t="shared" si="65"/>
        <v>15.189003278848462</v>
      </c>
      <c r="BJ156" s="25" t="s">
        <v>116</v>
      </c>
      <c r="BK156" s="25">
        <v>15</v>
      </c>
      <c r="BP156" s="25">
        <f>IFERROR(VLOOKUP(Tabela24[[#This Row],[Código  CATMAT]],'[1]GRADE HFL'!A:K,1,0),"NÃO")</f>
        <v>268958</v>
      </c>
      <c r="BQ156" s="36"/>
      <c r="BR156" s="36">
        <f>IFERROR(VLOOKUP(Tabela24[[#This Row],[Código  CATMAT]],'[1]CMM E VALOR'!C:L,5,0),"NÃO HÁ")</f>
        <v>250</v>
      </c>
      <c r="BS156" s="37">
        <f>IFERROR(VLOOKUP(Tabela24[[#This Row],[Código  CATMAT]],'[1]CMM E VALOR'!C:L,6,0),"NÃO HÁ")</f>
        <v>105.81818181818181</v>
      </c>
      <c r="BT156" s="37">
        <f>IFERROR(VLOOKUP(Tabela24[[#This Row],[Código  CATMAT]],'[1]CMM E VALOR'!C:L,7,0),"NÃO HÁ")</f>
        <v>118.33333333333333</v>
      </c>
      <c r="BU156" s="38">
        <f>IFERROR(VLOOKUP(Tabela24[[#This Row],[Código  CATMAT]],'[1]CMM E VALOR'!C:L,9,0),"NÃO HÁ")</f>
        <v>13.07</v>
      </c>
      <c r="BV156" s="32">
        <f>IFERROR(VLOOKUP(Tabela24[[#This Row],[Código  CATMAT]],'[1]CMM E VALOR'!C:L,10,0),"NÃO HÁ")</f>
        <v>13.07</v>
      </c>
    </row>
    <row r="157" spans="1:74" ht="30" hidden="1" x14ac:dyDescent="0.25">
      <c r="A157" s="25">
        <v>438093</v>
      </c>
      <c r="B157" s="25">
        <v>3072810</v>
      </c>
      <c r="C157" s="40" t="s">
        <v>547</v>
      </c>
      <c r="D157" s="40" t="s">
        <v>86</v>
      </c>
      <c r="E157" s="40"/>
      <c r="F157" s="5"/>
      <c r="G157" s="5" t="s">
        <v>548</v>
      </c>
      <c r="H157" s="27" t="s">
        <v>549</v>
      </c>
      <c r="I157" s="27" t="s">
        <v>125</v>
      </c>
      <c r="J157" s="28">
        <v>122</v>
      </c>
      <c r="K157" s="28">
        <v>0</v>
      </c>
      <c r="L157" s="28">
        <v>0</v>
      </c>
      <c r="M157" s="28">
        <v>13</v>
      </c>
      <c r="N157" s="28">
        <v>49</v>
      </c>
      <c r="O157" s="28">
        <v>121</v>
      </c>
      <c r="P157" s="28">
        <v>102</v>
      </c>
      <c r="R157" s="28">
        <f t="shared" si="48"/>
        <v>58.142857142857146</v>
      </c>
      <c r="S157" s="28">
        <f t="shared" si="49"/>
        <v>56.028054197364888</v>
      </c>
      <c r="T157" s="28">
        <f t="shared" si="63"/>
        <v>96.362746776794637</v>
      </c>
      <c r="U157" s="28">
        <f t="shared" si="56"/>
        <v>49</v>
      </c>
      <c r="V157" s="28">
        <v>35</v>
      </c>
      <c r="W157" s="25">
        <v>6505</v>
      </c>
      <c r="X157" s="30">
        <v>10.46</v>
      </c>
      <c r="Y157" s="30">
        <f t="shared" si="50"/>
        <v>13.598000000000001</v>
      </c>
      <c r="Z157" s="30">
        <f t="shared" si="51"/>
        <v>1359.8000000000002</v>
      </c>
      <c r="AA157" s="30">
        <f t="shared" si="52"/>
        <v>366.1</v>
      </c>
      <c r="AB157" s="31">
        <f t="shared" si="53"/>
        <v>36610</v>
      </c>
      <c r="AC157" s="32">
        <f t="shared" si="54"/>
        <v>9.7118564093885817E-3</v>
      </c>
      <c r="AD157" s="25">
        <v>6</v>
      </c>
      <c r="AE157" s="28">
        <f t="shared" si="57"/>
        <v>2.9166666666666665</v>
      </c>
      <c r="AF157" s="28">
        <f t="shared" si="66"/>
        <v>17.5</v>
      </c>
      <c r="AG157" s="28">
        <f t="shared" si="58"/>
        <v>70</v>
      </c>
      <c r="AH157" s="30">
        <f t="shared" si="55"/>
        <v>732.2</v>
      </c>
      <c r="AI157" s="28">
        <v>250</v>
      </c>
      <c r="AJ157" s="28">
        <v>250</v>
      </c>
      <c r="AK157" s="28">
        <v>250</v>
      </c>
      <c r="AL157" s="28">
        <v>150</v>
      </c>
      <c r="AM157" s="42">
        <v>100</v>
      </c>
      <c r="AN157" s="42">
        <v>100</v>
      </c>
      <c r="AO157" s="28">
        <v>4</v>
      </c>
      <c r="AP157" s="28">
        <v>28</v>
      </c>
      <c r="AQ157" s="28">
        <v>2</v>
      </c>
      <c r="AR157" s="28">
        <v>4</v>
      </c>
      <c r="AT157" s="28">
        <f t="shared" si="67"/>
        <v>20.708333333333332</v>
      </c>
      <c r="AU157" s="28">
        <f t="shared" si="68"/>
        <v>35</v>
      </c>
      <c r="AV157" s="28">
        <f t="shared" si="69"/>
        <v>29.166666666666664</v>
      </c>
      <c r="AX157" s="34" t="s">
        <v>80</v>
      </c>
      <c r="AY157" s="34"/>
      <c r="BA157" s="35">
        <f t="shared" si="64"/>
        <v>365</v>
      </c>
      <c r="BB157" s="33" t="s">
        <v>126</v>
      </c>
      <c r="BC157" s="33" t="s">
        <v>141</v>
      </c>
      <c r="BD157" s="34"/>
      <c r="BE157" s="25" t="s">
        <v>83</v>
      </c>
      <c r="BF157" s="25" t="s">
        <v>83</v>
      </c>
      <c r="BG157" s="32" t="s">
        <v>83</v>
      </c>
      <c r="BH157" s="32" t="s">
        <v>83</v>
      </c>
      <c r="BI157" s="32">
        <f t="shared" si="65"/>
        <v>15.198715135257851</v>
      </c>
      <c r="BJ157" s="25" t="s">
        <v>116</v>
      </c>
      <c r="BP157" s="25" t="str">
        <f>IFERROR(VLOOKUP(Tabela24[[#This Row],[Código  CATMAT]],'[1]GRADE HFL'!A:K,1,0),"NÃO")</f>
        <v>NÃO</v>
      </c>
      <c r="BQ157" s="36"/>
      <c r="BR157" s="36" t="str">
        <f>IFERROR(VLOOKUP(Tabela24[[#This Row],[Código  CATMAT]],'[1]CMM E VALOR'!C:L,5,0),"NÃO HÁ")</f>
        <v>NÃO HÁ</v>
      </c>
      <c r="BS157" s="37" t="str">
        <f>IFERROR(VLOOKUP(Tabela24[[#This Row],[Código  CATMAT]],'[1]CMM E VALOR'!C:L,6,0),"NÃO HÁ")</f>
        <v>NÃO HÁ</v>
      </c>
      <c r="BT157" s="37" t="str">
        <f>IFERROR(VLOOKUP(Tabela24[[#This Row],[Código  CATMAT]],'[1]CMM E VALOR'!C:L,7,0),"NÃO HÁ")</f>
        <v>NÃO HÁ</v>
      </c>
      <c r="BU157" s="38" t="str">
        <f>IFERROR(VLOOKUP(Tabela24[[#This Row],[Código  CATMAT]],'[1]CMM E VALOR'!C:L,9,0),"NÃO HÁ")</f>
        <v>NÃO HÁ</v>
      </c>
      <c r="BV157" s="32" t="str">
        <f>IFERROR(VLOOKUP(Tabela24[[#This Row],[Código  CATMAT]],'[1]CMM E VALOR'!C:L,10,0),"NÃO HÁ")</f>
        <v>NÃO HÁ</v>
      </c>
    </row>
    <row r="158" spans="1:74" ht="25.5" hidden="1" x14ac:dyDescent="0.25">
      <c r="A158" s="25">
        <v>398178</v>
      </c>
      <c r="B158" s="25">
        <v>30705900</v>
      </c>
      <c r="C158" s="5" t="s">
        <v>550</v>
      </c>
      <c r="D158" s="5" t="s">
        <v>86</v>
      </c>
      <c r="E158" s="5"/>
      <c r="F158" s="5"/>
      <c r="G158" s="5" t="s">
        <v>551</v>
      </c>
      <c r="H158" s="27" t="s">
        <v>552</v>
      </c>
      <c r="I158" s="27" t="s">
        <v>125</v>
      </c>
      <c r="J158" s="28">
        <v>67</v>
      </c>
      <c r="K158" s="28">
        <v>101</v>
      </c>
      <c r="L158" s="28">
        <v>131</v>
      </c>
      <c r="M158" s="28">
        <v>185</v>
      </c>
      <c r="N158" s="28">
        <v>81</v>
      </c>
      <c r="R158" s="28">
        <f t="shared" si="48"/>
        <v>113</v>
      </c>
      <c r="S158" s="28">
        <f t="shared" si="49"/>
        <v>46.882832678924167</v>
      </c>
      <c r="T158" s="28">
        <f t="shared" si="63"/>
        <v>41.48923245922493</v>
      </c>
      <c r="U158" s="28">
        <f t="shared" si="56"/>
        <v>101</v>
      </c>
      <c r="V158" s="28">
        <v>120</v>
      </c>
      <c r="W158" s="25" t="s">
        <v>90</v>
      </c>
      <c r="X158" s="30">
        <v>5.7</v>
      </c>
      <c r="Y158" s="30">
        <f t="shared" si="50"/>
        <v>7.41</v>
      </c>
      <c r="Z158" s="30">
        <f t="shared" si="51"/>
        <v>0</v>
      </c>
      <c r="AA158" s="30">
        <f t="shared" si="52"/>
        <v>684</v>
      </c>
      <c r="AB158" s="31">
        <f t="shared" si="53"/>
        <v>68400</v>
      </c>
      <c r="AC158" s="32">
        <f t="shared" si="54"/>
        <v>1.8145069063157031E-2</v>
      </c>
      <c r="AD158" s="25">
        <v>6</v>
      </c>
      <c r="AE158" s="28">
        <f t="shared" si="57"/>
        <v>10</v>
      </c>
      <c r="AF158" s="28">
        <f>AD158*AE158</f>
        <v>60</v>
      </c>
      <c r="AG158" s="28">
        <f>((AE158*12)+(AE158*AD158)+AF158)</f>
        <v>240</v>
      </c>
      <c r="AH158" s="30">
        <f t="shared" si="55"/>
        <v>1368</v>
      </c>
      <c r="AI158" s="28">
        <v>300</v>
      </c>
      <c r="AJ158" s="28">
        <v>300</v>
      </c>
      <c r="AK158" s="28">
        <v>300</v>
      </c>
      <c r="AL158" s="28">
        <v>300</v>
      </c>
      <c r="AN158" s="28">
        <v>0</v>
      </c>
      <c r="AO158" s="28">
        <v>4</v>
      </c>
      <c r="AP158" s="28">
        <v>28</v>
      </c>
      <c r="AQ158" s="28">
        <v>2</v>
      </c>
      <c r="AR158" s="28">
        <v>4</v>
      </c>
      <c r="AT158" s="28">
        <f t="shared" si="67"/>
        <v>71</v>
      </c>
      <c r="AU158" s="28">
        <f t="shared" si="68"/>
        <v>120</v>
      </c>
      <c r="AV158" s="28">
        <f t="shared" si="69"/>
        <v>100</v>
      </c>
      <c r="AX158" s="33" t="s">
        <v>91</v>
      </c>
      <c r="AY158" s="34"/>
      <c r="BA158" s="35">
        <f t="shared" si="64"/>
        <v>365</v>
      </c>
      <c r="BB158" s="33" t="s">
        <v>92</v>
      </c>
      <c r="BC158" s="33" t="s">
        <v>93</v>
      </c>
      <c r="BD158" s="34"/>
      <c r="BE158" s="25" t="s">
        <v>83</v>
      </c>
      <c r="BF158" s="25" t="s">
        <v>83</v>
      </c>
      <c r="BG158" s="32" t="s">
        <v>83</v>
      </c>
      <c r="BH158" s="32" t="s">
        <v>83</v>
      </c>
      <c r="BI158" s="32">
        <f t="shared" si="65"/>
        <v>15.216860204321009</v>
      </c>
      <c r="BJ158" s="25" t="s">
        <v>116</v>
      </c>
      <c r="BK158" s="25">
        <v>31</v>
      </c>
      <c r="BP158" s="25" t="str">
        <f>IFERROR(VLOOKUP(Tabela24[[#This Row],[Código  CATMAT]],'[1]GRADE HFL'!A:K,1,0),"NÃO")</f>
        <v>NÃO</v>
      </c>
      <c r="BQ158" s="36"/>
      <c r="BR158" s="36" t="str">
        <f>IFERROR(VLOOKUP(Tabela24[[#This Row],[Código  CATMAT]],'[1]CMM E VALOR'!C:L,5,0),"NÃO HÁ")</f>
        <v>NÃO HÁ</v>
      </c>
      <c r="BS158" s="37" t="str">
        <f>IFERROR(VLOOKUP(Tabela24[[#This Row],[Código  CATMAT]],'[1]CMM E VALOR'!C:L,6,0),"NÃO HÁ")</f>
        <v>NÃO HÁ</v>
      </c>
      <c r="BT158" s="37" t="str">
        <f>IFERROR(VLOOKUP(Tabela24[[#This Row],[Código  CATMAT]],'[1]CMM E VALOR'!C:L,7,0),"NÃO HÁ")</f>
        <v>NÃO HÁ</v>
      </c>
      <c r="BU158" s="38" t="str">
        <f>IFERROR(VLOOKUP(Tabela24[[#This Row],[Código  CATMAT]],'[1]CMM E VALOR'!C:L,9,0),"NÃO HÁ")</f>
        <v>NÃO HÁ</v>
      </c>
      <c r="BV158" s="32" t="str">
        <f>IFERROR(VLOOKUP(Tabela24[[#This Row],[Código  CATMAT]],'[1]CMM E VALOR'!C:L,10,0),"NÃO HÁ")</f>
        <v>NÃO HÁ</v>
      </c>
    </row>
    <row r="159" spans="1:74" ht="25.5" hidden="1" x14ac:dyDescent="0.25">
      <c r="A159" s="25">
        <v>347990</v>
      </c>
      <c r="B159" s="25">
        <v>3080500</v>
      </c>
      <c r="C159" s="5" t="s">
        <v>553</v>
      </c>
      <c r="D159" s="5" t="s">
        <v>235</v>
      </c>
      <c r="E159" s="5"/>
      <c r="F159" s="5"/>
      <c r="G159" s="5" t="s">
        <v>554</v>
      </c>
      <c r="H159" s="27" t="s">
        <v>98</v>
      </c>
      <c r="I159" s="5" t="s">
        <v>235</v>
      </c>
      <c r="J159" s="28">
        <v>5389</v>
      </c>
      <c r="K159" s="28">
        <v>3505</v>
      </c>
      <c r="L159" s="28">
        <v>2573</v>
      </c>
      <c r="M159" s="28">
        <v>1175</v>
      </c>
      <c r="N159" s="28">
        <v>1268</v>
      </c>
      <c r="R159" s="28">
        <f t="shared" si="48"/>
        <v>2782</v>
      </c>
      <c r="S159" s="28">
        <f t="shared" si="49"/>
        <v>1749.107200831327</v>
      </c>
      <c r="T159" s="28">
        <f t="shared" si="63"/>
        <v>62.872293344044827</v>
      </c>
      <c r="U159" s="28">
        <f t="shared" si="56"/>
        <v>2573</v>
      </c>
      <c r="V159" s="28">
        <v>4320</v>
      </c>
      <c r="W159" s="25" t="s">
        <v>90</v>
      </c>
      <c r="X159" s="30">
        <v>1.9</v>
      </c>
      <c r="Y159" s="30">
        <f t="shared" si="50"/>
        <v>2.4699999999999998</v>
      </c>
      <c r="Z159" s="30">
        <f t="shared" si="51"/>
        <v>0</v>
      </c>
      <c r="AA159" s="30">
        <f t="shared" si="52"/>
        <v>8208</v>
      </c>
      <c r="AB159" s="31">
        <f t="shared" si="53"/>
        <v>820800</v>
      </c>
      <c r="AC159" s="32">
        <f t="shared" si="54"/>
        <v>0.21774082875788439</v>
      </c>
      <c r="AD159" s="25">
        <v>6</v>
      </c>
      <c r="AE159" s="28">
        <f>V159/12</f>
        <v>360</v>
      </c>
      <c r="AF159" s="28">
        <f t="shared" si="66"/>
        <v>2160</v>
      </c>
      <c r="AG159" s="28">
        <f t="shared" si="58"/>
        <v>8640</v>
      </c>
      <c r="AH159" s="30">
        <f t="shared" si="55"/>
        <v>16416</v>
      </c>
      <c r="AI159" s="28">
        <v>9960</v>
      </c>
      <c r="AJ159" s="28">
        <v>9960</v>
      </c>
      <c r="AK159" s="28">
        <v>9960</v>
      </c>
      <c r="AL159" s="28">
        <v>9960</v>
      </c>
      <c r="AN159" s="28">
        <v>0</v>
      </c>
      <c r="AO159" s="28">
        <v>4</v>
      </c>
      <c r="AP159" s="28">
        <v>28</v>
      </c>
      <c r="AQ159" s="28">
        <v>2</v>
      </c>
      <c r="AR159" s="28">
        <v>4</v>
      </c>
      <c r="AT159" s="28">
        <f t="shared" si="67"/>
        <v>2556</v>
      </c>
      <c r="AU159" s="28">
        <f t="shared" si="68"/>
        <v>4320</v>
      </c>
      <c r="AV159" s="28">
        <f t="shared" si="69"/>
        <v>3600</v>
      </c>
      <c r="AX159" s="33" t="s">
        <v>91</v>
      </c>
      <c r="AY159" s="34"/>
      <c r="BA159" s="35">
        <f t="shared" si="64"/>
        <v>365</v>
      </c>
      <c r="BB159" s="33" t="s">
        <v>92</v>
      </c>
      <c r="BC159" s="33" t="s">
        <v>93</v>
      </c>
      <c r="BD159" s="34"/>
      <c r="BE159" s="25" t="s">
        <v>112</v>
      </c>
      <c r="BF159" s="25" t="s">
        <v>83</v>
      </c>
      <c r="BG159" s="32" t="s">
        <v>83</v>
      </c>
      <c r="BH159" s="32" t="s">
        <v>83</v>
      </c>
      <c r="BI159" s="32">
        <f t="shared" si="65"/>
        <v>15.434601033078893</v>
      </c>
      <c r="BJ159" s="25" t="s">
        <v>94</v>
      </c>
      <c r="BK159" s="25">
        <v>460</v>
      </c>
      <c r="BP159" s="25" t="str">
        <f>IFERROR(VLOOKUP(Tabela24[[#This Row],[Código  CATMAT]],'[1]GRADE HFL'!A:K,1,0),"NÃO")</f>
        <v>NÃO</v>
      </c>
      <c r="BQ159" s="36"/>
      <c r="BR159" s="36" t="str">
        <f>IFERROR(VLOOKUP(Tabela24[[#This Row],[Código  CATMAT]],'[1]CMM E VALOR'!C:L,5,0),"NÃO HÁ")</f>
        <v>NÃO HÁ</v>
      </c>
      <c r="BS159" s="37" t="str">
        <f>IFERROR(VLOOKUP(Tabela24[[#This Row],[Código  CATMAT]],'[1]CMM E VALOR'!C:L,6,0),"NÃO HÁ")</f>
        <v>NÃO HÁ</v>
      </c>
      <c r="BT159" s="37" t="str">
        <f>IFERROR(VLOOKUP(Tabela24[[#This Row],[Código  CATMAT]],'[1]CMM E VALOR'!C:L,7,0),"NÃO HÁ")</f>
        <v>NÃO HÁ</v>
      </c>
      <c r="BU159" s="38" t="str">
        <f>IFERROR(VLOOKUP(Tabela24[[#This Row],[Código  CATMAT]],'[1]CMM E VALOR'!C:L,9,0),"NÃO HÁ")</f>
        <v>NÃO HÁ</v>
      </c>
      <c r="BV159" s="32" t="str">
        <f>IFERROR(VLOOKUP(Tabela24[[#This Row],[Código  CATMAT]],'[1]CMM E VALOR'!C:L,10,0),"NÃO HÁ")</f>
        <v>NÃO HÁ</v>
      </c>
    </row>
    <row r="160" spans="1:74" ht="25.5" hidden="1" x14ac:dyDescent="0.25">
      <c r="A160" s="25">
        <v>347991</v>
      </c>
      <c r="C160" s="5" t="s">
        <v>555</v>
      </c>
      <c r="D160" s="5" t="s">
        <v>235</v>
      </c>
      <c r="E160" s="5"/>
      <c r="F160" s="5"/>
      <c r="G160" s="5" t="s">
        <v>556</v>
      </c>
      <c r="H160" s="27" t="s">
        <v>293</v>
      </c>
      <c r="I160" s="5" t="s">
        <v>235</v>
      </c>
      <c r="J160" s="28">
        <v>11738</v>
      </c>
      <c r="K160" s="28">
        <v>4730</v>
      </c>
      <c r="L160" s="28">
        <v>4540</v>
      </c>
      <c r="M160" s="28">
        <v>841</v>
      </c>
      <c r="N160" s="28">
        <v>3299</v>
      </c>
      <c r="R160" s="28">
        <f t="shared" si="48"/>
        <v>5029.6000000000004</v>
      </c>
      <c r="S160" s="28">
        <f t="shared" si="49"/>
        <v>4058.0612735640157</v>
      </c>
      <c r="T160" s="28">
        <f t="shared" si="63"/>
        <v>80.683578685462365</v>
      </c>
      <c r="U160" s="28">
        <f t="shared" si="56"/>
        <v>4540</v>
      </c>
      <c r="V160" s="29">
        <v>4320</v>
      </c>
      <c r="W160" s="25" t="s">
        <v>90</v>
      </c>
      <c r="X160" s="30">
        <v>2.9</v>
      </c>
      <c r="Y160" s="30">
        <f t="shared" si="50"/>
        <v>3.77</v>
      </c>
      <c r="Z160" s="30">
        <f t="shared" si="51"/>
        <v>0</v>
      </c>
      <c r="AA160" s="30">
        <f t="shared" si="52"/>
        <v>12528</v>
      </c>
      <c r="AB160" s="31">
        <f t="shared" si="53"/>
        <v>1252800</v>
      </c>
      <c r="AC160" s="32">
        <f t="shared" si="54"/>
        <v>0.33234126494624461</v>
      </c>
      <c r="AD160" s="25">
        <v>6</v>
      </c>
      <c r="AE160" s="28">
        <f t="shared" si="57"/>
        <v>360</v>
      </c>
      <c r="AF160" s="28">
        <f t="shared" si="66"/>
        <v>2160</v>
      </c>
      <c r="AG160" s="28">
        <f t="shared" si="58"/>
        <v>8640</v>
      </c>
      <c r="AH160" s="30">
        <f t="shared" si="55"/>
        <v>25056</v>
      </c>
      <c r="AI160" s="28">
        <v>19920</v>
      </c>
      <c r="AJ160" s="28">
        <v>19920</v>
      </c>
      <c r="AK160" s="28">
        <v>19920</v>
      </c>
      <c r="AL160" s="28">
        <v>12360</v>
      </c>
      <c r="AN160" s="28">
        <v>0</v>
      </c>
      <c r="AO160" s="28">
        <v>4</v>
      </c>
      <c r="AP160" s="28">
        <v>28</v>
      </c>
      <c r="AQ160" s="28">
        <v>2</v>
      </c>
      <c r="AR160" s="28">
        <v>4</v>
      </c>
      <c r="AT160" s="28">
        <f t="shared" si="67"/>
        <v>2556</v>
      </c>
      <c r="AU160" s="28">
        <f t="shared" si="68"/>
        <v>4320</v>
      </c>
      <c r="AV160" s="28">
        <f t="shared" si="69"/>
        <v>3600</v>
      </c>
      <c r="AX160" s="33" t="s">
        <v>91</v>
      </c>
      <c r="AY160" s="34"/>
      <c r="BA160" s="35">
        <f t="shared" si="64"/>
        <v>365</v>
      </c>
      <c r="BB160" s="33" t="s">
        <v>92</v>
      </c>
      <c r="BC160" s="33" t="s">
        <v>93</v>
      </c>
      <c r="BD160" s="34"/>
      <c r="BE160" s="25" t="s">
        <v>192</v>
      </c>
      <c r="BF160" s="25" t="s">
        <v>112</v>
      </c>
      <c r="BG160" s="32" t="s">
        <v>192</v>
      </c>
      <c r="BH160" s="32" t="s">
        <v>83</v>
      </c>
      <c r="BI160" s="32">
        <f t="shared" si="65"/>
        <v>15.766942298025137</v>
      </c>
      <c r="BJ160" s="25" t="s">
        <v>94</v>
      </c>
      <c r="BK160" s="25">
        <v>1646</v>
      </c>
      <c r="BP160" s="25" t="str">
        <f>IFERROR(VLOOKUP(Tabela24[[#This Row],[Código  CATMAT]],'[1]GRADE HFL'!A:K,1,0),"NÃO")</f>
        <v>NÃO</v>
      </c>
      <c r="BQ160" s="36"/>
      <c r="BR160" s="36" t="str">
        <f>IFERROR(VLOOKUP(Tabela24[[#This Row],[Código  CATMAT]],'[1]CMM E VALOR'!C:L,5,0),"NÃO HÁ")</f>
        <v>NÃO HÁ</v>
      </c>
      <c r="BS160" s="37" t="str">
        <f>IFERROR(VLOOKUP(Tabela24[[#This Row],[Código  CATMAT]],'[1]CMM E VALOR'!C:L,6,0),"NÃO HÁ")</f>
        <v>NÃO HÁ</v>
      </c>
      <c r="BT160" s="37" t="str">
        <f>IFERROR(VLOOKUP(Tabela24[[#This Row],[Código  CATMAT]],'[1]CMM E VALOR'!C:L,7,0),"NÃO HÁ")</f>
        <v>NÃO HÁ</v>
      </c>
      <c r="BU160" s="38" t="str">
        <f>IFERROR(VLOOKUP(Tabela24[[#This Row],[Código  CATMAT]],'[1]CMM E VALOR'!C:L,9,0),"NÃO HÁ")</f>
        <v>NÃO HÁ</v>
      </c>
      <c r="BV160" s="32" t="str">
        <f>IFERROR(VLOOKUP(Tabela24[[#This Row],[Código  CATMAT]],'[1]CMM E VALOR'!C:L,10,0),"NÃO HÁ")</f>
        <v>NÃO HÁ</v>
      </c>
    </row>
    <row r="161" spans="1:74" x14ac:dyDescent="0.25">
      <c r="A161" s="25">
        <v>345783</v>
      </c>
      <c r="B161" s="25">
        <v>3111910</v>
      </c>
      <c r="C161" s="5" t="s">
        <v>557</v>
      </c>
      <c r="D161" s="5" t="s">
        <v>146</v>
      </c>
      <c r="E161" s="5"/>
      <c r="F161" s="5"/>
      <c r="G161" s="5" t="s">
        <v>558</v>
      </c>
      <c r="H161" s="44">
        <v>0.1</v>
      </c>
      <c r="I161" s="27" t="s">
        <v>433</v>
      </c>
      <c r="J161" s="28">
        <v>28</v>
      </c>
      <c r="K161" s="28">
        <v>20</v>
      </c>
      <c r="L161" s="28">
        <v>22</v>
      </c>
      <c r="M161" s="28">
        <v>120</v>
      </c>
      <c r="N161" s="28">
        <v>38</v>
      </c>
      <c r="R161" s="28">
        <f t="shared" si="48"/>
        <v>45.6</v>
      </c>
      <c r="S161" s="28">
        <f t="shared" si="49"/>
        <v>42.175822457896423</v>
      </c>
      <c r="T161" s="28">
        <f t="shared" si="63"/>
        <v>92.490838723457074</v>
      </c>
      <c r="U161" s="28">
        <f t="shared" si="56"/>
        <v>28</v>
      </c>
      <c r="V161" s="29">
        <v>80</v>
      </c>
      <c r="W161" s="25" t="s">
        <v>90</v>
      </c>
      <c r="X161" s="30">
        <v>8.01</v>
      </c>
      <c r="Y161" s="30">
        <f t="shared" si="50"/>
        <v>10.413</v>
      </c>
      <c r="Z161" s="30">
        <f t="shared" si="51"/>
        <v>0</v>
      </c>
      <c r="AA161" s="30">
        <f t="shared" si="52"/>
        <v>640.79999999999995</v>
      </c>
      <c r="AB161" s="31">
        <f t="shared" si="53"/>
        <v>64079.999999999993</v>
      </c>
      <c r="AC161" s="32">
        <f t="shared" si="54"/>
        <v>1.6999064701273429E-2</v>
      </c>
      <c r="AD161" s="25">
        <v>6</v>
      </c>
      <c r="AE161" s="28">
        <f t="shared" si="57"/>
        <v>6.666666666666667</v>
      </c>
      <c r="AF161" s="28">
        <f t="shared" si="66"/>
        <v>40</v>
      </c>
      <c r="AG161" s="28">
        <f t="shared" si="58"/>
        <v>160</v>
      </c>
      <c r="AH161" s="30">
        <f t="shared" si="55"/>
        <v>1281.5999999999999</v>
      </c>
      <c r="AI161" s="28">
        <v>60</v>
      </c>
      <c r="AJ161" s="28">
        <v>60</v>
      </c>
      <c r="AK161" s="28">
        <v>120</v>
      </c>
      <c r="AL161" s="28">
        <v>240</v>
      </c>
      <c r="AN161" s="28">
        <v>0</v>
      </c>
      <c r="AO161" s="28">
        <v>4</v>
      </c>
      <c r="AP161" s="28">
        <v>28</v>
      </c>
      <c r="AQ161" s="28">
        <v>2</v>
      </c>
      <c r="AR161" s="28">
        <v>4</v>
      </c>
      <c r="AT161" s="28">
        <f t="shared" si="67"/>
        <v>47.333333333333336</v>
      </c>
      <c r="AU161" s="28">
        <f t="shared" si="68"/>
        <v>80</v>
      </c>
      <c r="AV161" s="28">
        <f t="shared" si="69"/>
        <v>66.666666666666671</v>
      </c>
      <c r="AX161" s="33" t="s">
        <v>91</v>
      </c>
      <c r="AY161" s="34"/>
      <c r="BA161" s="35">
        <f t="shared" si="64"/>
        <v>365</v>
      </c>
      <c r="BB161" s="33" t="s">
        <v>92</v>
      </c>
      <c r="BC161" s="33" t="s">
        <v>93</v>
      </c>
      <c r="BD161" s="34"/>
      <c r="BE161" s="25" t="s">
        <v>83</v>
      </c>
      <c r="BF161" s="25" t="s">
        <v>83</v>
      </c>
      <c r="BG161" s="32" t="s">
        <v>83</v>
      </c>
      <c r="BH161" s="32" t="s">
        <v>83</v>
      </c>
      <c r="BI161" s="32">
        <f t="shared" si="65"/>
        <v>15.783941362726411</v>
      </c>
      <c r="BJ161" s="25" t="s">
        <v>116</v>
      </c>
      <c r="BP161" s="25">
        <f>IFERROR(VLOOKUP(Tabela24[[#This Row],[Código  CATMAT]],'[1]GRADE HFL'!A:K,1,0),"NÃO")</f>
        <v>345783</v>
      </c>
      <c r="BQ161" s="36"/>
      <c r="BR161" s="36">
        <f>IFERROR(VLOOKUP(Tabela24[[#This Row],[Código  CATMAT]],'[1]CMM E VALOR'!C:L,5,0),"NÃO HÁ")</f>
        <v>0</v>
      </c>
      <c r="BS161" s="37">
        <f>IFERROR(VLOOKUP(Tabela24[[#This Row],[Código  CATMAT]],'[1]CMM E VALOR'!C:L,6,0),"NÃO HÁ")</f>
        <v>0</v>
      </c>
      <c r="BT161" s="37">
        <f>IFERROR(VLOOKUP(Tabela24[[#This Row],[Código  CATMAT]],'[1]CMM E VALOR'!C:L,7,0),"NÃO HÁ")</f>
        <v>0</v>
      </c>
      <c r="BU161" s="38">
        <f>IFERROR(VLOOKUP(Tabela24[[#This Row],[Código  CATMAT]],'[1]CMM E VALOR'!C:L,9,0),"NÃO HÁ")</f>
        <v>9.2100000000000009</v>
      </c>
      <c r="BV161" s="32">
        <f>IFERROR(VLOOKUP(Tabela24[[#This Row],[Código  CATMAT]],'[1]CMM E VALOR'!C:L,10,0),"NÃO HÁ")</f>
        <v>0</v>
      </c>
    </row>
    <row r="162" spans="1:74" hidden="1" x14ac:dyDescent="0.25">
      <c r="A162" s="25">
        <v>415766</v>
      </c>
      <c r="B162" s="25">
        <v>3111900</v>
      </c>
      <c r="C162" s="5" t="s">
        <v>559</v>
      </c>
      <c r="D162" s="5" t="s">
        <v>146</v>
      </c>
      <c r="E162" s="5"/>
      <c r="F162" s="5"/>
      <c r="G162" s="5" t="s">
        <v>558</v>
      </c>
      <c r="H162" s="44">
        <v>0.02</v>
      </c>
      <c r="I162" s="27" t="s">
        <v>433</v>
      </c>
      <c r="J162" s="28">
        <v>30</v>
      </c>
      <c r="K162" s="28">
        <v>0</v>
      </c>
      <c r="L162" s="28">
        <v>11</v>
      </c>
      <c r="M162" s="28">
        <v>31</v>
      </c>
      <c r="N162" s="28">
        <v>19</v>
      </c>
      <c r="R162" s="28">
        <f t="shared" si="48"/>
        <v>18.2</v>
      </c>
      <c r="S162" s="28">
        <f t="shared" si="49"/>
        <v>13.103434664239753</v>
      </c>
      <c r="T162" s="28">
        <f t="shared" si="63"/>
        <v>71.996893759559086</v>
      </c>
      <c r="U162" s="28">
        <f t="shared" si="56"/>
        <v>19</v>
      </c>
      <c r="V162" s="28">
        <v>80</v>
      </c>
      <c r="W162" s="25" t="s">
        <v>90</v>
      </c>
      <c r="X162" s="30">
        <v>5.97</v>
      </c>
      <c r="Y162" s="30">
        <f t="shared" si="50"/>
        <v>7.7610000000000001</v>
      </c>
      <c r="Z162" s="30">
        <f t="shared" si="51"/>
        <v>0</v>
      </c>
      <c r="AA162" s="30">
        <f t="shared" si="52"/>
        <v>477.59999999999997</v>
      </c>
      <c r="AB162" s="31">
        <f t="shared" si="53"/>
        <v>47760</v>
      </c>
      <c r="AC162" s="32">
        <f t="shared" si="54"/>
        <v>1.2669714889713156E-2</v>
      </c>
      <c r="AD162" s="25">
        <v>6</v>
      </c>
      <c r="AE162" s="28">
        <f t="shared" si="57"/>
        <v>6.666666666666667</v>
      </c>
      <c r="AF162" s="28">
        <f t="shared" si="66"/>
        <v>40</v>
      </c>
      <c r="AG162" s="28">
        <f t="shared" si="58"/>
        <v>160</v>
      </c>
      <c r="AH162" s="30">
        <f t="shared" si="55"/>
        <v>955.19999999999993</v>
      </c>
      <c r="AI162" s="28">
        <v>50</v>
      </c>
      <c r="AJ162" s="28">
        <v>50</v>
      </c>
      <c r="AK162" s="28">
        <v>120</v>
      </c>
      <c r="AL162" s="28">
        <v>240</v>
      </c>
      <c r="AN162" s="28">
        <v>0</v>
      </c>
      <c r="AO162" s="28">
        <v>4</v>
      </c>
      <c r="AP162" s="28">
        <v>28</v>
      </c>
      <c r="AQ162" s="28">
        <v>2</v>
      </c>
      <c r="AR162" s="28">
        <v>4</v>
      </c>
      <c r="AT162" s="28">
        <f t="shared" si="67"/>
        <v>47.333333333333336</v>
      </c>
      <c r="AU162" s="28">
        <f t="shared" si="68"/>
        <v>80</v>
      </c>
      <c r="AV162" s="28">
        <f t="shared" si="69"/>
        <v>66.666666666666671</v>
      </c>
      <c r="AX162" s="33" t="s">
        <v>91</v>
      </c>
      <c r="AY162" s="34"/>
      <c r="BA162" s="35">
        <f t="shared" si="64"/>
        <v>365</v>
      </c>
      <c r="BB162" s="33" t="s">
        <v>92</v>
      </c>
      <c r="BC162" s="33" t="s">
        <v>93</v>
      </c>
      <c r="BD162" s="34"/>
      <c r="BE162" s="25" t="s">
        <v>83</v>
      </c>
      <c r="BF162" s="25" t="s">
        <v>83</v>
      </c>
      <c r="BG162" s="32" t="s">
        <v>83</v>
      </c>
      <c r="BH162" s="32" t="s">
        <v>83</v>
      </c>
      <c r="BI162" s="32">
        <f t="shared" si="65"/>
        <v>15.796611077616124</v>
      </c>
      <c r="BJ162" s="25" t="s">
        <v>116</v>
      </c>
      <c r="BP162" s="25" t="str">
        <f>IFERROR(VLOOKUP(Tabela24[[#This Row],[Código  CATMAT]],'[1]GRADE HFL'!A:K,1,0),"NÃO")</f>
        <v>NÃO</v>
      </c>
      <c r="BQ162" s="36"/>
      <c r="BR162" s="36" t="str">
        <f>IFERROR(VLOOKUP(Tabela24[[#This Row],[Código  CATMAT]],'[1]CMM E VALOR'!C:L,5,0),"NÃO HÁ")</f>
        <v>NÃO HÁ</v>
      </c>
      <c r="BS162" s="37" t="str">
        <f>IFERROR(VLOOKUP(Tabela24[[#This Row],[Código  CATMAT]],'[1]CMM E VALOR'!C:L,6,0),"NÃO HÁ")</f>
        <v>NÃO HÁ</v>
      </c>
      <c r="BT162" s="37" t="str">
        <f>IFERROR(VLOOKUP(Tabela24[[#This Row],[Código  CATMAT]],'[1]CMM E VALOR'!C:L,7,0),"NÃO HÁ")</f>
        <v>NÃO HÁ</v>
      </c>
      <c r="BU162" s="38" t="str">
        <f>IFERROR(VLOOKUP(Tabela24[[#This Row],[Código  CATMAT]],'[1]CMM E VALOR'!C:L,9,0),"NÃO HÁ")</f>
        <v>NÃO HÁ</v>
      </c>
      <c r="BV162" s="32" t="str">
        <f>IFERROR(VLOOKUP(Tabela24[[#This Row],[Código  CATMAT]],'[1]CMM E VALOR'!C:L,10,0),"NÃO HÁ")</f>
        <v>NÃO HÁ</v>
      </c>
    </row>
    <row r="163" spans="1:74" ht="25.5" x14ac:dyDescent="0.25">
      <c r="A163" s="25">
        <v>272475</v>
      </c>
      <c r="B163" s="25">
        <v>3120800</v>
      </c>
      <c r="C163" s="5" t="s">
        <v>560</v>
      </c>
      <c r="D163" s="5" t="s">
        <v>108</v>
      </c>
      <c r="E163" s="5"/>
      <c r="F163" s="5"/>
      <c r="G163" s="27" t="s">
        <v>561</v>
      </c>
      <c r="H163" s="27" t="s">
        <v>562</v>
      </c>
      <c r="I163" s="27" t="s">
        <v>109</v>
      </c>
      <c r="J163" s="28">
        <v>36</v>
      </c>
      <c r="K163" s="28">
        <v>0</v>
      </c>
      <c r="L163" s="28">
        <v>47</v>
      </c>
      <c r="M163" s="28">
        <v>2</v>
      </c>
      <c r="N163" s="29">
        <v>0</v>
      </c>
      <c r="O163" s="28">
        <v>3</v>
      </c>
      <c r="P163" s="28">
        <v>0</v>
      </c>
      <c r="Q163" s="28">
        <v>0</v>
      </c>
      <c r="R163" s="28">
        <f t="shared" si="48"/>
        <v>11</v>
      </c>
      <c r="S163" s="28">
        <f t="shared" si="49"/>
        <v>19.086270308410555</v>
      </c>
      <c r="T163" s="28">
        <f t="shared" si="63"/>
        <v>173.51154825827777</v>
      </c>
      <c r="U163" s="28">
        <f t="shared" si="56"/>
        <v>1</v>
      </c>
      <c r="V163" s="28">
        <v>24</v>
      </c>
      <c r="W163" s="25">
        <v>6505</v>
      </c>
      <c r="X163" s="30">
        <v>215.6</v>
      </c>
      <c r="Y163" s="30">
        <f t="shared" si="50"/>
        <v>280.28000000000003</v>
      </c>
      <c r="Z163" s="30">
        <f t="shared" si="51"/>
        <v>20180.160000000003</v>
      </c>
      <c r="AA163" s="30">
        <f t="shared" si="52"/>
        <v>5174.3999999999996</v>
      </c>
      <c r="AB163" s="31">
        <f t="shared" si="53"/>
        <v>517439.99999999994</v>
      </c>
      <c r="AC163" s="32">
        <f t="shared" si="54"/>
        <v>0.13726585579005809</v>
      </c>
      <c r="AD163" s="25">
        <v>6</v>
      </c>
      <c r="AE163" s="28">
        <f t="shared" si="57"/>
        <v>2</v>
      </c>
      <c r="AF163" s="28">
        <f t="shared" si="66"/>
        <v>12</v>
      </c>
      <c r="AG163" s="28">
        <f t="shared" si="58"/>
        <v>48</v>
      </c>
      <c r="AH163" s="30">
        <f t="shared" si="55"/>
        <v>10348.799999999999</v>
      </c>
      <c r="AI163" s="28">
        <v>80</v>
      </c>
      <c r="AJ163" s="28">
        <v>80</v>
      </c>
      <c r="AK163" s="28">
        <v>80</v>
      </c>
      <c r="AL163" s="28">
        <v>78</v>
      </c>
      <c r="AM163" s="28">
        <v>72</v>
      </c>
      <c r="AN163" s="28">
        <v>72</v>
      </c>
      <c r="AO163" s="28">
        <v>4</v>
      </c>
      <c r="AP163" s="28">
        <v>28</v>
      </c>
      <c r="AQ163" s="28">
        <v>2</v>
      </c>
      <c r="AR163" s="28">
        <v>4</v>
      </c>
      <c r="AT163" s="28">
        <f t="shared" si="67"/>
        <v>14.2</v>
      </c>
      <c r="AU163" s="28">
        <f t="shared" si="68"/>
        <v>24</v>
      </c>
      <c r="AV163" s="28">
        <f t="shared" si="69"/>
        <v>20</v>
      </c>
      <c r="AX163" s="33" t="s">
        <v>91</v>
      </c>
      <c r="AY163" s="34" t="s">
        <v>110</v>
      </c>
      <c r="AZ163" s="35">
        <v>46049</v>
      </c>
      <c r="BA163" s="35">
        <f t="shared" si="64"/>
        <v>46414</v>
      </c>
      <c r="BB163" s="33" t="s">
        <v>92</v>
      </c>
      <c r="BC163" s="33" t="s">
        <v>111</v>
      </c>
      <c r="BD163" s="34"/>
      <c r="BE163" s="25" t="s">
        <v>112</v>
      </c>
      <c r="BF163" s="25" t="s">
        <v>83</v>
      </c>
      <c r="BG163" s="32" t="s">
        <v>83</v>
      </c>
      <c r="BH163" s="32" t="s">
        <v>83</v>
      </c>
      <c r="BI163" s="32">
        <f t="shared" si="65"/>
        <v>15.933876933406182</v>
      </c>
      <c r="BJ163" s="25" t="s">
        <v>84</v>
      </c>
      <c r="BP163" s="25">
        <f>IFERROR(VLOOKUP(Tabela24[[#This Row],[Código  CATMAT]],'[1]GRADE HFL'!A:K,1,0),"NÃO")</f>
        <v>272475</v>
      </c>
      <c r="BQ163" s="36"/>
      <c r="BR163" s="36">
        <f>IFERROR(VLOOKUP(Tabela24[[#This Row],[Código  CATMAT]],'[1]CMM E VALOR'!C:L,5,0),"NÃO HÁ")</f>
        <v>0</v>
      </c>
      <c r="BS163" s="37">
        <f>IFERROR(VLOOKUP(Tabela24[[#This Row],[Código  CATMAT]],'[1]CMM E VALOR'!C:L,6,0),"NÃO HÁ")</f>
        <v>24</v>
      </c>
      <c r="BT163" s="37">
        <f>IFERROR(VLOOKUP(Tabela24[[#This Row],[Código  CATMAT]],'[1]CMM E VALOR'!C:L,7,0),"NÃO HÁ")</f>
        <v>0</v>
      </c>
      <c r="BU163" s="38">
        <f>IFERROR(VLOOKUP(Tabela24[[#This Row],[Código  CATMAT]],'[1]CMM E VALOR'!C:L,9,0),"NÃO HÁ")</f>
        <v>315.25</v>
      </c>
      <c r="BV163" s="32">
        <f>IFERROR(VLOOKUP(Tabela24[[#This Row],[Código  CATMAT]],'[1]CMM E VALOR'!C:L,10,0),"NÃO HÁ")</f>
        <v>315.25</v>
      </c>
    </row>
    <row r="164" spans="1:74" ht="51" hidden="1" x14ac:dyDescent="0.25">
      <c r="A164" s="25">
        <v>443860</v>
      </c>
      <c r="B164" s="25">
        <v>24932200</v>
      </c>
      <c r="C164" s="27" t="s">
        <v>563</v>
      </c>
      <c r="D164" s="27" t="s">
        <v>564</v>
      </c>
      <c r="E164" s="27"/>
      <c r="F164" s="27"/>
      <c r="G164" s="27" t="s">
        <v>565</v>
      </c>
      <c r="H164" s="5" t="s">
        <v>566</v>
      </c>
      <c r="I164" s="27" t="s">
        <v>567</v>
      </c>
      <c r="J164" s="28">
        <v>0</v>
      </c>
      <c r="K164" s="28">
        <v>0</v>
      </c>
      <c r="L164" s="28">
        <v>36</v>
      </c>
      <c r="M164" s="28">
        <v>59</v>
      </c>
      <c r="N164" s="28">
        <v>58</v>
      </c>
      <c r="O164" s="28">
        <v>45</v>
      </c>
      <c r="P164" s="28">
        <v>49</v>
      </c>
      <c r="Q164" s="28">
        <v>52</v>
      </c>
      <c r="R164" s="28">
        <f t="shared" si="48"/>
        <v>37.375</v>
      </c>
      <c r="S164" s="28">
        <f t="shared" si="49"/>
        <v>24.189357163843773</v>
      </c>
      <c r="T164" s="28">
        <f t="shared" si="63"/>
        <v>64.720688063796047</v>
      </c>
      <c r="U164" s="28">
        <f t="shared" si="56"/>
        <v>47</v>
      </c>
      <c r="V164" s="28">
        <v>45</v>
      </c>
      <c r="W164" s="25">
        <v>6840</v>
      </c>
      <c r="X164" s="30">
        <v>238</v>
      </c>
      <c r="Y164" s="30">
        <f t="shared" si="50"/>
        <v>309.40000000000003</v>
      </c>
      <c r="Z164" s="30">
        <f t="shared" si="51"/>
        <v>24752.000000000004</v>
      </c>
      <c r="AA164" s="30">
        <f t="shared" si="52"/>
        <v>10710</v>
      </c>
      <c r="AB164" s="31">
        <f t="shared" si="53"/>
        <v>1071000</v>
      </c>
      <c r="AC164" s="32">
        <f t="shared" si="54"/>
        <v>0.28411358138364301</v>
      </c>
      <c r="AD164" s="25">
        <v>6</v>
      </c>
      <c r="AE164" s="28">
        <f t="shared" si="57"/>
        <v>3.75</v>
      </c>
      <c r="AF164" s="28">
        <f>AE164*((1/2)*AD164)</f>
        <v>11.25</v>
      </c>
      <c r="AG164" s="28">
        <f t="shared" si="58"/>
        <v>78.75</v>
      </c>
      <c r="AH164" s="30">
        <f t="shared" si="55"/>
        <v>18742.5</v>
      </c>
      <c r="AI164" s="28">
        <v>100</v>
      </c>
      <c r="AJ164" s="28">
        <v>100</v>
      </c>
      <c r="AK164" s="28">
        <v>100</v>
      </c>
      <c r="AL164" s="28">
        <v>100</v>
      </c>
      <c r="AM164" s="28">
        <v>80</v>
      </c>
      <c r="AN164" s="28">
        <v>80</v>
      </c>
      <c r="AO164" s="28">
        <v>4</v>
      </c>
      <c r="AP164" s="28">
        <v>28</v>
      </c>
      <c r="AQ164" s="28">
        <v>2</v>
      </c>
      <c r="AR164" s="28">
        <v>4</v>
      </c>
      <c r="AT164" s="28">
        <f t="shared" si="67"/>
        <v>15.375</v>
      </c>
      <c r="AU164" s="28">
        <f t="shared" si="68"/>
        <v>33.75</v>
      </c>
      <c r="AV164" s="28">
        <f t="shared" si="69"/>
        <v>26.25</v>
      </c>
      <c r="AX164" s="33" t="s">
        <v>91</v>
      </c>
      <c r="AY164" s="34" t="s">
        <v>149</v>
      </c>
      <c r="AZ164" s="35">
        <v>45841</v>
      </c>
      <c r="BA164" s="35">
        <f t="shared" si="64"/>
        <v>46206</v>
      </c>
      <c r="BB164" s="33" t="s">
        <v>92</v>
      </c>
      <c r="BC164" s="33" t="s">
        <v>150</v>
      </c>
      <c r="BD164" s="34"/>
      <c r="BE164" s="25" t="s">
        <v>112</v>
      </c>
      <c r="BF164" s="25" t="s">
        <v>83</v>
      </c>
      <c r="BG164" s="32" t="s">
        <v>112</v>
      </c>
      <c r="BH164" s="32" t="s">
        <v>112</v>
      </c>
      <c r="BI164" s="32">
        <f t="shared" si="65"/>
        <v>16.217990514789825</v>
      </c>
      <c r="BJ164" s="25" t="s">
        <v>94</v>
      </c>
      <c r="BP164" s="25" t="str">
        <f>IFERROR(VLOOKUP(Tabela24[[#This Row],[Código  CATMAT]],'[1]GRADE HFL'!A:K,1,0),"NÃO")</f>
        <v>NÃO</v>
      </c>
      <c r="BQ164" s="36"/>
      <c r="BR164" s="36" t="str">
        <f>IFERROR(VLOOKUP(Tabela24[[#This Row],[Código  CATMAT]],'[1]CMM E VALOR'!C:L,5,0),"NÃO HÁ")</f>
        <v>NÃO HÁ</v>
      </c>
      <c r="BS164" s="37" t="str">
        <f>IFERROR(VLOOKUP(Tabela24[[#This Row],[Código  CATMAT]],'[1]CMM E VALOR'!C:L,6,0),"NÃO HÁ")</f>
        <v>NÃO HÁ</v>
      </c>
      <c r="BT164" s="37" t="str">
        <f>IFERROR(VLOOKUP(Tabela24[[#This Row],[Código  CATMAT]],'[1]CMM E VALOR'!C:L,7,0),"NÃO HÁ")</f>
        <v>NÃO HÁ</v>
      </c>
      <c r="BU164" s="38" t="str">
        <f>IFERROR(VLOOKUP(Tabela24[[#This Row],[Código  CATMAT]],'[1]CMM E VALOR'!C:L,9,0),"NÃO HÁ")</f>
        <v>NÃO HÁ</v>
      </c>
      <c r="BV164" s="32" t="str">
        <f>IFERROR(VLOOKUP(Tabela24[[#This Row],[Código  CATMAT]],'[1]CMM E VALOR'!C:L,10,0),"NÃO HÁ")</f>
        <v>NÃO HÁ</v>
      </c>
    </row>
    <row r="165" spans="1:74" ht="76.5" hidden="1" x14ac:dyDescent="0.25">
      <c r="A165" s="25">
        <v>448285</v>
      </c>
      <c r="B165" s="25">
        <v>24952200</v>
      </c>
      <c r="C165" s="27" t="s">
        <v>568</v>
      </c>
      <c r="D165" s="27" t="s">
        <v>564</v>
      </c>
      <c r="E165" s="27"/>
      <c r="F165" s="27"/>
      <c r="G165" s="27" t="s">
        <v>565</v>
      </c>
      <c r="H165" s="5" t="s">
        <v>569</v>
      </c>
      <c r="I165" s="27" t="s">
        <v>567</v>
      </c>
      <c r="J165" s="28">
        <v>0</v>
      </c>
      <c r="K165" s="28">
        <v>0</v>
      </c>
      <c r="L165" s="28">
        <v>60</v>
      </c>
      <c r="M165" s="28">
        <v>52</v>
      </c>
      <c r="N165" s="28">
        <v>53</v>
      </c>
      <c r="O165" s="28">
        <v>45</v>
      </c>
      <c r="P165" s="28">
        <v>47</v>
      </c>
      <c r="Q165" s="28">
        <v>45</v>
      </c>
      <c r="R165" s="28">
        <f t="shared" si="48"/>
        <v>37.75</v>
      </c>
      <c r="S165" s="28">
        <f t="shared" si="49"/>
        <v>23.819259914135511</v>
      </c>
      <c r="T165" s="28">
        <f t="shared" si="63"/>
        <v>63.097377255988107</v>
      </c>
      <c r="U165" s="28">
        <f t="shared" si="56"/>
        <v>46</v>
      </c>
      <c r="V165" s="28">
        <v>55</v>
      </c>
      <c r="W165" s="25">
        <v>6840</v>
      </c>
      <c r="X165" s="30">
        <v>450</v>
      </c>
      <c r="Y165" s="30">
        <f t="shared" si="50"/>
        <v>585</v>
      </c>
      <c r="Z165" s="30">
        <f t="shared" si="51"/>
        <v>52650</v>
      </c>
      <c r="AA165" s="30">
        <f t="shared" si="52"/>
        <v>24750</v>
      </c>
      <c r="AB165" s="31">
        <f t="shared" si="53"/>
        <v>2475000</v>
      </c>
      <c r="AC165" s="32">
        <f t="shared" si="54"/>
        <v>0.65656499899581366</v>
      </c>
      <c r="AD165" s="25">
        <v>6</v>
      </c>
      <c r="AE165" s="28">
        <f t="shared" si="57"/>
        <v>4.583333333333333</v>
      </c>
      <c r="AF165" s="28">
        <f>AE165*((1/2)*AD165)</f>
        <v>13.75</v>
      </c>
      <c r="AG165" s="28">
        <f t="shared" si="58"/>
        <v>96.25</v>
      </c>
      <c r="AH165" s="30">
        <f t="shared" si="55"/>
        <v>43312.5</v>
      </c>
      <c r="AI165" s="28">
        <v>150</v>
      </c>
      <c r="AJ165" s="28">
        <v>150</v>
      </c>
      <c r="AK165" s="28">
        <v>150</v>
      </c>
      <c r="AL165" s="28">
        <v>150</v>
      </c>
      <c r="AM165" s="28">
        <v>100</v>
      </c>
      <c r="AN165" s="28">
        <v>90</v>
      </c>
      <c r="AO165" s="28">
        <v>4</v>
      </c>
      <c r="AP165" s="28">
        <v>28</v>
      </c>
      <c r="AQ165" s="28">
        <v>2</v>
      </c>
      <c r="AR165" s="28">
        <v>4</v>
      </c>
      <c r="AT165" s="28">
        <f t="shared" si="67"/>
        <v>18.791666666666668</v>
      </c>
      <c r="AU165" s="28">
        <f t="shared" si="68"/>
        <v>41.25</v>
      </c>
      <c r="AV165" s="28">
        <f t="shared" si="69"/>
        <v>32.083333333333329</v>
      </c>
      <c r="AX165" s="33" t="s">
        <v>91</v>
      </c>
      <c r="AY165" s="34" t="s">
        <v>149</v>
      </c>
      <c r="AZ165" s="35">
        <v>45817</v>
      </c>
      <c r="BA165" s="35">
        <f t="shared" si="64"/>
        <v>46182</v>
      </c>
      <c r="BB165" s="33" t="s">
        <v>92</v>
      </c>
      <c r="BC165" s="33" t="s">
        <v>150</v>
      </c>
      <c r="BD165" s="34"/>
      <c r="BF165" s="25" t="s">
        <v>112</v>
      </c>
      <c r="BG165" s="32" t="s">
        <v>192</v>
      </c>
      <c r="BH165" s="32" t="s">
        <v>112</v>
      </c>
      <c r="BI165" s="32">
        <f t="shared" si="65"/>
        <v>16.874555513785641</v>
      </c>
      <c r="BJ165" s="25" t="s">
        <v>94</v>
      </c>
      <c r="BP165" s="25" t="str">
        <f>IFERROR(VLOOKUP(Tabela24[[#This Row],[Código  CATMAT]],'[1]GRADE HFL'!A:K,1,0),"NÃO")</f>
        <v>NÃO</v>
      </c>
      <c r="BQ165" s="36"/>
      <c r="BR165" s="36" t="str">
        <f>IFERROR(VLOOKUP(Tabela24[[#This Row],[Código  CATMAT]],'[1]CMM E VALOR'!C:L,5,0),"NÃO HÁ")</f>
        <v>NÃO HÁ</v>
      </c>
      <c r="BS165" s="37" t="str">
        <f>IFERROR(VLOOKUP(Tabela24[[#This Row],[Código  CATMAT]],'[1]CMM E VALOR'!C:L,6,0),"NÃO HÁ")</f>
        <v>NÃO HÁ</v>
      </c>
      <c r="BT165" s="37" t="str">
        <f>IFERROR(VLOOKUP(Tabela24[[#This Row],[Código  CATMAT]],'[1]CMM E VALOR'!C:L,7,0),"NÃO HÁ")</f>
        <v>NÃO HÁ</v>
      </c>
      <c r="BU165" s="38" t="str">
        <f>IFERROR(VLOOKUP(Tabela24[[#This Row],[Código  CATMAT]],'[1]CMM E VALOR'!C:L,9,0),"NÃO HÁ")</f>
        <v>NÃO HÁ</v>
      </c>
      <c r="BV165" s="32" t="str">
        <f>IFERROR(VLOOKUP(Tabela24[[#This Row],[Código  CATMAT]],'[1]CMM E VALOR'!C:L,10,0),"NÃO HÁ")</f>
        <v>NÃO HÁ</v>
      </c>
    </row>
    <row r="166" spans="1:74" ht="38.25" hidden="1" x14ac:dyDescent="0.25">
      <c r="A166" s="25">
        <v>389472</v>
      </c>
      <c r="B166" s="68">
        <v>2923200</v>
      </c>
      <c r="C166" s="5" t="s">
        <v>570</v>
      </c>
      <c r="D166" s="27" t="s">
        <v>564</v>
      </c>
      <c r="E166" s="27"/>
      <c r="F166" s="5"/>
      <c r="G166" s="27" t="s">
        <v>571</v>
      </c>
      <c r="H166" s="27" t="s">
        <v>572</v>
      </c>
      <c r="I166" s="27" t="s">
        <v>567</v>
      </c>
      <c r="J166" s="28">
        <v>100</v>
      </c>
      <c r="K166" s="28">
        <v>74</v>
      </c>
      <c r="L166" s="28">
        <v>73</v>
      </c>
      <c r="M166" s="28">
        <v>132</v>
      </c>
      <c r="N166" s="28">
        <v>129</v>
      </c>
      <c r="O166" s="28">
        <v>131</v>
      </c>
      <c r="P166" s="28">
        <v>132</v>
      </c>
      <c r="Q166" s="28">
        <v>149</v>
      </c>
      <c r="R166" s="28">
        <f t="shared" si="48"/>
        <v>115</v>
      </c>
      <c r="S166" s="28">
        <f t="shared" si="49"/>
        <v>28.923544536785744</v>
      </c>
      <c r="T166" s="28">
        <f t="shared" si="63"/>
        <v>25.150908292857171</v>
      </c>
      <c r="U166" s="28">
        <f t="shared" si="56"/>
        <v>130</v>
      </c>
      <c r="V166" s="28">
        <v>130</v>
      </c>
      <c r="W166" s="25">
        <v>6840</v>
      </c>
      <c r="X166" s="30">
        <v>10</v>
      </c>
      <c r="Y166" s="30">
        <f t="shared" si="50"/>
        <v>13</v>
      </c>
      <c r="Z166" s="30">
        <f t="shared" si="51"/>
        <v>3250</v>
      </c>
      <c r="AA166" s="30">
        <f t="shared" si="52"/>
        <v>1300</v>
      </c>
      <c r="AB166" s="31">
        <f t="shared" si="53"/>
        <v>130000</v>
      </c>
      <c r="AC166" s="32">
        <f t="shared" si="54"/>
        <v>3.4486242371497285E-2</v>
      </c>
      <c r="AD166" s="25">
        <v>6</v>
      </c>
      <c r="AE166" s="28">
        <f t="shared" si="57"/>
        <v>10.833333333333334</v>
      </c>
      <c r="AF166" s="28">
        <f t="shared" ref="AF166:AF173" si="70">AD166*AE166</f>
        <v>65</v>
      </c>
      <c r="AG166" s="28">
        <f t="shared" si="58"/>
        <v>260</v>
      </c>
      <c r="AH166" s="30">
        <f t="shared" si="55"/>
        <v>2600</v>
      </c>
      <c r="AI166" s="28">
        <v>200</v>
      </c>
      <c r="AJ166" s="28">
        <v>200</v>
      </c>
      <c r="AK166" s="28">
        <v>200</v>
      </c>
      <c r="AL166" s="28">
        <v>200</v>
      </c>
      <c r="AM166" s="28">
        <v>200</v>
      </c>
      <c r="AN166" s="28">
        <v>250</v>
      </c>
      <c r="AO166" s="28">
        <v>4</v>
      </c>
      <c r="AP166" s="28">
        <v>28</v>
      </c>
      <c r="AQ166" s="28">
        <v>2</v>
      </c>
      <c r="AR166" s="28">
        <v>4</v>
      </c>
      <c r="AT166" s="28">
        <f t="shared" si="67"/>
        <v>76.916666666666671</v>
      </c>
      <c r="AU166" s="28">
        <f t="shared" si="68"/>
        <v>130</v>
      </c>
      <c r="AV166" s="28">
        <f t="shared" si="69"/>
        <v>108.33333333333334</v>
      </c>
      <c r="AX166" s="33" t="s">
        <v>91</v>
      </c>
      <c r="AY166" s="34" t="s">
        <v>149</v>
      </c>
      <c r="AZ166" s="35">
        <v>45817</v>
      </c>
      <c r="BA166" s="35">
        <f t="shared" si="64"/>
        <v>46182</v>
      </c>
      <c r="BB166" s="33" t="s">
        <v>92</v>
      </c>
      <c r="BC166" s="33" t="s">
        <v>150</v>
      </c>
      <c r="BD166" s="34"/>
      <c r="BE166" s="25" t="s">
        <v>83</v>
      </c>
      <c r="BF166" s="25" t="s">
        <v>83</v>
      </c>
      <c r="BG166" s="32" t="s">
        <v>83</v>
      </c>
      <c r="BH166" s="32" t="s">
        <v>83</v>
      </c>
      <c r="BI166" s="32">
        <f t="shared" si="65"/>
        <v>16.909041756157137</v>
      </c>
      <c r="BJ166" s="25" t="s">
        <v>116</v>
      </c>
      <c r="BK166" s="25">
        <v>19</v>
      </c>
      <c r="BP166" s="25" t="str">
        <f>IFERROR(VLOOKUP(Tabela24[[#This Row],[Código  CATMAT]],'[1]GRADE HFL'!A:K,1,0),"NÃO")</f>
        <v>NÃO</v>
      </c>
      <c r="BQ166" s="36"/>
      <c r="BR166" s="36" t="str">
        <f>IFERROR(VLOOKUP(Tabela24[[#This Row],[Código  CATMAT]],'[1]CMM E VALOR'!C:L,5,0),"NÃO HÁ")</f>
        <v>NÃO HÁ</v>
      </c>
      <c r="BS166" s="37" t="str">
        <f>IFERROR(VLOOKUP(Tabela24[[#This Row],[Código  CATMAT]],'[1]CMM E VALOR'!C:L,6,0),"NÃO HÁ")</f>
        <v>NÃO HÁ</v>
      </c>
      <c r="BT166" s="37" t="str">
        <f>IFERROR(VLOOKUP(Tabela24[[#This Row],[Código  CATMAT]],'[1]CMM E VALOR'!C:L,7,0),"NÃO HÁ")</f>
        <v>NÃO HÁ</v>
      </c>
      <c r="BU166" s="38" t="str">
        <f>IFERROR(VLOOKUP(Tabela24[[#This Row],[Código  CATMAT]],'[1]CMM E VALOR'!C:L,9,0),"NÃO HÁ")</f>
        <v>NÃO HÁ</v>
      </c>
      <c r="BV166" s="32" t="str">
        <f>IFERROR(VLOOKUP(Tabela24[[#This Row],[Código  CATMAT]],'[1]CMM E VALOR'!C:L,10,0),"NÃO HÁ")</f>
        <v>NÃO HÁ</v>
      </c>
    </row>
    <row r="167" spans="1:74" x14ac:dyDescent="0.25">
      <c r="A167" s="25">
        <v>269388</v>
      </c>
      <c r="B167" s="25">
        <v>3181000</v>
      </c>
      <c r="C167" s="27" t="s">
        <v>573</v>
      </c>
      <c r="D167" s="5" t="s">
        <v>96</v>
      </c>
      <c r="E167" s="5"/>
      <c r="F167" s="27"/>
      <c r="G167" s="27" t="s">
        <v>574</v>
      </c>
      <c r="H167" s="27" t="s">
        <v>575</v>
      </c>
      <c r="I167" s="27" t="s">
        <v>96</v>
      </c>
      <c r="J167" s="28">
        <v>300</v>
      </c>
      <c r="K167" s="28">
        <v>222</v>
      </c>
      <c r="L167" s="28">
        <v>131</v>
      </c>
      <c r="M167" s="28">
        <v>168</v>
      </c>
      <c r="N167" s="28">
        <v>173</v>
      </c>
      <c r="O167" s="28">
        <v>110</v>
      </c>
      <c r="P167" s="28">
        <v>168</v>
      </c>
      <c r="Q167" s="28">
        <v>38</v>
      </c>
      <c r="R167" s="28">
        <f t="shared" si="48"/>
        <v>163.75</v>
      </c>
      <c r="S167" s="28">
        <f t="shared" si="49"/>
        <v>77.324455565955517</v>
      </c>
      <c r="T167" s="28">
        <f t="shared" si="63"/>
        <v>47.221041566995737</v>
      </c>
      <c r="U167" s="28">
        <f t="shared" si="56"/>
        <v>168</v>
      </c>
      <c r="V167" s="28">
        <v>200</v>
      </c>
      <c r="W167" s="25">
        <v>6505</v>
      </c>
      <c r="X167" s="67">
        <v>0.21</v>
      </c>
      <c r="Y167" s="30">
        <f t="shared" si="50"/>
        <v>0.27300000000000002</v>
      </c>
      <c r="Z167" s="30">
        <f t="shared" si="51"/>
        <v>136.5</v>
      </c>
      <c r="AA167" s="30">
        <f t="shared" si="52"/>
        <v>42</v>
      </c>
      <c r="AB167" s="31">
        <f t="shared" si="53"/>
        <v>4200</v>
      </c>
      <c r="AC167" s="32">
        <f t="shared" si="54"/>
        <v>1.1141709073868352E-3</v>
      </c>
      <c r="AD167" s="25">
        <v>6</v>
      </c>
      <c r="AE167" s="28">
        <f t="shared" si="57"/>
        <v>16.666666666666668</v>
      </c>
      <c r="AF167" s="28">
        <f t="shared" si="70"/>
        <v>100</v>
      </c>
      <c r="AG167" s="28">
        <f t="shared" si="58"/>
        <v>400</v>
      </c>
      <c r="AH167" s="30">
        <f t="shared" si="55"/>
        <v>84</v>
      </c>
      <c r="AI167" s="28">
        <v>500</v>
      </c>
      <c r="AJ167" s="28">
        <v>500</v>
      </c>
      <c r="AK167" s="28">
        <v>500</v>
      </c>
      <c r="AL167" s="28">
        <v>500</v>
      </c>
      <c r="AM167" s="28">
        <v>500</v>
      </c>
      <c r="AN167" s="28">
        <v>500</v>
      </c>
      <c r="AO167" s="28">
        <v>4</v>
      </c>
      <c r="AP167" s="28">
        <v>28</v>
      </c>
      <c r="AQ167" s="28">
        <v>2</v>
      </c>
      <c r="AR167" s="28">
        <v>4</v>
      </c>
      <c r="AT167" s="28">
        <f t="shared" si="67"/>
        <v>118.33333333333334</v>
      </c>
      <c r="AU167" s="28">
        <f t="shared" si="68"/>
        <v>200</v>
      </c>
      <c r="AV167" s="28">
        <f t="shared" si="69"/>
        <v>166.66666666666669</v>
      </c>
      <c r="AW167" s="28">
        <v>100</v>
      </c>
      <c r="AX167" s="33" t="s">
        <v>91</v>
      </c>
      <c r="AY167" s="34" t="s">
        <v>121</v>
      </c>
      <c r="AZ167" s="35">
        <v>45924</v>
      </c>
      <c r="BA167" s="35">
        <f t="shared" si="64"/>
        <v>46289</v>
      </c>
      <c r="BB167" s="33" t="s">
        <v>92</v>
      </c>
      <c r="BC167" s="33" t="s">
        <v>106</v>
      </c>
      <c r="BD167" s="34"/>
      <c r="BE167" s="25" t="s">
        <v>83</v>
      </c>
      <c r="BF167" s="25" t="s">
        <v>83</v>
      </c>
      <c r="BG167" s="32" t="s">
        <v>83</v>
      </c>
      <c r="BH167" s="32" t="s">
        <v>83</v>
      </c>
      <c r="BI167" s="32">
        <f t="shared" si="65"/>
        <v>16.910155927064523</v>
      </c>
      <c r="BJ167" s="25" t="s">
        <v>94</v>
      </c>
      <c r="BK167" s="25">
        <v>10</v>
      </c>
      <c r="BP167" s="25">
        <f>IFERROR(VLOOKUP(Tabela24[[#This Row],[Código  CATMAT]],'[1]GRADE HFL'!A:K,1,0),"NÃO")</f>
        <v>269388</v>
      </c>
      <c r="BQ167" s="36"/>
      <c r="BR167" s="36">
        <f>IFERROR(VLOOKUP(Tabela24[[#This Row],[Código  CATMAT]],'[1]CMM E VALOR'!C:L,5,0),"NÃO HÁ")</f>
        <v>3200</v>
      </c>
      <c r="BS167" s="37">
        <f>IFERROR(VLOOKUP(Tabela24[[#This Row],[Código  CATMAT]],'[1]CMM E VALOR'!C:L,6,0),"NÃO HÁ")</f>
        <v>2023.3333333333333</v>
      </c>
      <c r="BT167" s="37">
        <f>IFERROR(VLOOKUP(Tabela24[[#This Row],[Código  CATMAT]],'[1]CMM E VALOR'!C:L,7,0),"NÃO HÁ")</f>
        <v>473.33333333333331</v>
      </c>
      <c r="BU167" s="38">
        <f>IFERROR(VLOOKUP(Tabela24[[#This Row],[Código  CATMAT]],'[1]CMM E VALOR'!C:L,9,0),"NÃO HÁ")</f>
        <v>0.25</v>
      </c>
      <c r="BV167" s="32">
        <f>IFERROR(VLOOKUP(Tabela24[[#This Row],[Código  CATMAT]],'[1]CMM E VALOR'!C:L,10,0),"NÃO HÁ")</f>
        <v>0</v>
      </c>
    </row>
    <row r="168" spans="1:74" ht="25.5" x14ac:dyDescent="0.25">
      <c r="A168" s="25">
        <v>267643</v>
      </c>
      <c r="B168" s="25">
        <v>3181900</v>
      </c>
      <c r="C168" s="27" t="s">
        <v>576</v>
      </c>
      <c r="D168" s="27" t="s">
        <v>152</v>
      </c>
      <c r="E168" s="27"/>
      <c r="F168" s="25" t="s">
        <v>159</v>
      </c>
      <c r="G168" s="27" t="s">
        <v>577</v>
      </c>
      <c r="H168" s="27" t="s">
        <v>578</v>
      </c>
      <c r="I168" s="27" t="s">
        <v>433</v>
      </c>
      <c r="J168" s="28">
        <v>509</v>
      </c>
      <c r="K168" s="28">
        <v>301</v>
      </c>
      <c r="L168" s="28">
        <v>178</v>
      </c>
      <c r="N168" s="28">
        <v>53</v>
      </c>
      <c r="O168" s="28">
        <v>170</v>
      </c>
      <c r="P168" s="28">
        <v>243</v>
      </c>
      <c r="Q168" s="28">
        <v>50</v>
      </c>
      <c r="R168" s="28">
        <f t="shared" si="48"/>
        <v>214.85714285714286</v>
      </c>
      <c r="S168" s="28">
        <f t="shared" si="49"/>
        <v>158.89139747159439</v>
      </c>
      <c r="T168" s="28">
        <f t="shared" si="63"/>
        <v>73.952113184917607</v>
      </c>
      <c r="U168" s="28">
        <f t="shared" si="56"/>
        <v>178</v>
      </c>
      <c r="V168" s="28">
        <v>300</v>
      </c>
      <c r="W168" s="25">
        <v>6505</v>
      </c>
      <c r="X168" s="41">
        <v>0.97</v>
      </c>
      <c r="Y168" s="30">
        <f t="shared" si="50"/>
        <v>1.2609999999999999</v>
      </c>
      <c r="Z168" s="30">
        <f t="shared" si="51"/>
        <v>882.69999999999993</v>
      </c>
      <c r="AA168" s="30">
        <f t="shared" si="52"/>
        <v>291</v>
      </c>
      <c r="AB168" s="31">
        <f t="shared" si="53"/>
        <v>29100</v>
      </c>
      <c r="AC168" s="32">
        <f t="shared" si="54"/>
        <v>7.7196127154659303E-3</v>
      </c>
      <c r="AD168" s="25">
        <v>6</v>
      </c>
      <c r="AE168" s="28">
        <f t="shared" si="57"/>
        <v>25</v>
      </c>
      <c r="AF168" s="28">
        <f t="shared" si="70"/>
        <v>150</v>
      </c>
      <c r="AG168" s="28">
        <f t="shared" si="58"/>
        <v>600</v>
      </c>
      <c r="AH168" s="30">
        <f t="shared" si="55"/>
        <v>582</v>
      </c>
      <c r="AI168" s="28">
        <v>900</v>
      </c>
      <c r="AJ168" s="28">
        <v>900</v>
      </c>
      <c r="AK168" s="28">
        <v>900</v>
      </c>
      <c r="AL168" s="28">
        <v>900</v>
      </c>
      <c r="AM168" s="28">
        <v>900</v>
      </c>
      <c r="AN168" s="28">
        <v>700</v>
      </c>
      <c r="AO168" s="28">
        <v>4</v>
      </c>
      <c r="AP168" s="28">
        <v>28</v>
      </c>
      <c r="AQ168" s="28">
        <v>2</v>
      </c>
      <c r="AR168" s="28">
        <v>4</v>
      </c>
      <c r="AT168" s="28">
        <f t="shared" si="67"/>
        <v>177.5</v>
      </c>
      <c r="AU168" s="28">
        <f t="shared" si="68"/>
        <v>300</v>
      </c>
      <c r="AV168" s="28">
        <f t="shared" si="69"/>
        <v>250</v>
      </c>
      <c r="AX168" s="33" t="s">
        <v>91</v>
      </c>
      <c r="AY168" s="34" t="s">
        <v>110</v>
      </c>
      <c r="AZ168" s="35">
        <v>46049</v>
      </c>
      <c r="BA168" s="35">
        <f t="shared" si="64"/>
        <v>46414</v>
      </c>
      <c r="BB168" s="33" t="s">
        <v>92</v>
      </c>
      <c r="BC168" s="33" t="s">
        <v>111</v>
      </c>
      <c r="BD168" s="34"/>
      <c r="BE168" s="25" t="s">
        <v>83</v>
      </c>
      <c r="BF168" s="25" t="s">
        <v>83</v>
      </c>
      <c r="BG168" s="32" t="s">
        <v>83</v>
      </c>
      <c r="BH168" s="32" t="s">
        <v>83</v>
      </c>
      <c r="BI168" s="32">
        <f t="shared" si="65"/>
        <v>16.917875539779988</v>
      </c>
      <c r="BJ168" s="25" t="s">
        <v>116</v>
      </c>
      <c r="BK168" s="25">
        <v>11</v>
      </c>
      <c r="BP168" s="25">
        <f>IFERROR(VLOOKUP(Tabela24[[#This Row],[Código  CATMAT]],'[1]GRADE HFL'!A:K,1,0),"NÃO")</f>
        <v>267643</v>
      </c>
      <c r="BQ168" s="36"/>
      <c r="BR168" s="36">
        <f>IFERROR(VLOOKUP(Tabela24[[#This Row],[Código  CATMAT]],'[1]CMM E VALOR'!C:L,5,0),"NÃO HÁ")</f>
        <v>300</v>
      </c>
      <c r="BS168" s="37">
        <f>IFERROR(VLOOKUP(Tabela24[[#This Row],[Código  CATMAT]],'[1]CMM E VALOR'!C:L,6,0),"NÃO HÁ")</f>
        <v>271.42857142857144</v>
      </c>
      <c r="BT168" s="37">
        <f>IFERROR(VLOOKUP(Tabela24[[#This Row],[Código  CATMAT]],'[1]CMM E VALOR'!C:L,7,0),"NÃO HÁ")</f>
        <v>0</v>
      </c>
      <c r="BU168" s="38">
        <f>IFERROR(VLOOKUP(Tabela24[[#This Row],[Código  CATMAT]],'[1]CMM E VALOR'!C:L,9,0),"NÃO HÁ")</f>
        <v>1.65</v>
      </c>
      <c r="BV168" s="32">
        <f>IFERROR(VLOOKUP(Tabela24[[#This Row],[Código  CATMAT]],'[1]CMM E VALOR'!C:L,10,0),"NÃO HÁ")</f>
        <v>0</v>
      </c>
    </row>
    <row r="169" spans="1:74" ht="25.5" x14ac:dyDescent="0.25">
      <c r="A169" s="25">
        <v>292427</v>
      </c>
      <c r="B169" s="25">
        <v>3185000</v>
      </c>
      <c r="C169" s="27" t="s">
        <v>579</v>
      </c>
      <c r="D169" s="27" t="s">
        <v>76</v>
      </c>
      <c r="E169" s="27"/>
      <c r="F169" s="27"/>
      <c r="G169" s="27" t="s">
        <v>574</v>
      </c>
      <c r="H169" s="27" t="s">
        <v>580</v>
      </c>
      <c r="I169" s="27" t="s">
        <v>79</v>
      </c>
      <c r="J169" s="28">
        <v>2568</v>
      </c>
      <c r="K169" s="28">
        <v>2448</v>
      </c>
      <c r="L169" s="28">
        <v>2605</v>
      </c>
      <c r="M169" s="28">
        <v>2380</v>
      </c>
      <c r="N169" s="28">
        <v>2494</v>
      </c>
      <c r="O169" s="28">
        <v>2853</v>
      </c>
      <c r="P169" s="28">
        <v>2729</v>
      </c>
      <c r="Q169" s="28">
        <v>2523</v>
      </c>
      <c r="R169" s="28">
        <f t="shared" si="48"/>
        <v>2575</v>
      </c>
      <c r="S169" s="28">
        <f t="shared" si="49"/>
        <v>153.7010084547268</v>
      </c>
      <c r="T169" s="28">
        <f t="shared" si="63"/>
        <v>5.9689712021253127</v>
      </c>
      <c r="U169" s="28">
        <f t="shared" si="56"/>
        <v>2545.5</v>
      </c>
      <c r="V169" s="28">
        <v>2568</v>
      </c>
      <c r="W169" s="25">
        <v>6505</v>
      </c>
      <c r="X169" s="51">
        <v>0.71</v>
      </c>
      <c r="Y169" s="30">
        <f t="shared" si="50"/>
        <v>0.92299999999999993</v>
      </c>
      <c r="Z169" s="30">
        <f t="shared" si="51"/>
        <v>5076.5</v>
      </c>
      <c r="AA169" s="30">
        <f t="shared" si="52"/>
        <v>1823.28</v>
      </c>
      <c r="AB169" s="31">
        <f t="shared" si="53"/>
        <v>182328</v>
      </c>
      <c r="AC169" s="32">
        <f t="shared" si="54"/>
        <v>4.8367750762387356E-2</v>
      </c>
      <c r="AD169" s="25">
        <v>6</v>
      </c>
      <c r="AE169" s="28">
        <f t="shared" si="57"/>
        <v>214</v>
      </c>
      <c r="AF169" s="28">
        <f t="shared" si="70"/>
        <v>1284</v>
      </c>
      <c r="AG169" s="28">
        <f t="shared" si="58"/>
        <v>5136</v>
      </c>
      <c r="AH169" s="30">
        <f t="shared" si="55"/>
        <v>3646.56</v>
      </c>
      <c r="AI169" s="28">
        <v>6000</v>
      </c>
      <c r="AJ169" s="28">
        <v>6000</v>
      </c>
      <c r="AK169" s="28">
        <v>6000</v>
      </c>
      <c r="AL169" s="28">
        <v>6000</v>
      </c>
      <c r="AM169" s="28">
        <v>6000</v>
      </c>
      <c r="AN169" s="28">
        <v>5500</v>
      </c>
      <c r="AO169" s="28">
        <v>4</v>
      </c>
      <c r="AP169" s="28">
        <v>28</v>
      </c>
      <c r="AQ169" s="28">
        <v>2</v>
      </c>
      <c r="AR169" s="28">
        <v>4</v>
      </c>
      <c r="AT169" s="28">
        <f t="shared" si="67"/>
        <v>1519.4</v>
      </c>
      <c r="AU169" s="28">
        <f t="shared" si="68"/>
        <v>2568</v>
      </c>
      <c r="AV169" s="28">
        <f t="shared" si="69"/>
        <v>2140</v>
      </c>
      <c r="AX169" s="33" t="s">
        <v>91</v>
      </c>
      <c r="AY169" s="34" t="s">
        <v>110</v>
      </c>
      <c r="AZ169" s="35">
        <v>46049</v>
      </c>
      <c r="BA169" s="35">
        <f t="shared" si="64"/>
        <v>46414</v>
      </c>
      <c r="BB169" s="33" t="s">
        <v>92</v>
      </c>
      <c r="BC169" s="33" t="s">
        <v>111</v>
      </c>
      <c r="BD169" s="34"/>
      <c r="BE169" s="25" t="s">
        <v>83</v>
      </c>
      <c r="BF169" s="25" t="s">
        <v>83</v>
      </c>
      <c r="BG169" s="32" t="s">
        <v>83</v>
      </c>
      <c r="BH169" s="32" t="s">
        <v>83</v>
      </c>
      <c r="BI169" s="32">
        <f t="shared" si="65"/>
        <v>16.966243290542376</v>
      </c>
      <c r="BJ169" s="25" t="s">
        <v>94</v>
      </c>
      <c r="BK169" s="25">
        <v>576</v>
      </c>
      <c r="BP169" s="25">
        <f>IFERROR(VLOOKUP(Tabela24[[#This Row],[Código  CATMAT]],'[1]GRADE HFL'!A:K,1,0),"NÃO")</f>
        <v>292427</v>
      </c>
      <c r="BQ169" s="36"/>
      <c r="BR169" s="36">
        <f>IFERROR(VLOOKUP(Tabela24[[#This Row],[Código  CATMAT]],'[1]CMM E VALOR'!C:L,5,0),"NÃO HÁ")</f>
        <v>2000</v>
      </c>
      <c r="BS169" s="37">
        <f>IFERROR(VLOOKUP(Tabela24[[#This Row],[Código  CATMAT]],'[1]CMM E VALOR'!C:L,6,0),"NÃO HÁ")</f>
        <v>1325</v>
      </c>
      <c r="BT169" s="37">
        <f>IFERROR(VLOOKUP(Tabela24[[#This Row],[Código  CATMAT]],'[1]CMM E VALOR'!C:L,7,0),"NÃO HÁ")</f>
        <v>1030</v>
      </c>
      <c r="BU169" s="38">
        <f>IFERROR(VLOOKUP(Tabela24[[#This Row],[Código  CATMAT]],'[1]CMM E VALOR'!C:L,9,0),"NÃO HÁ")</f>
        <v>0.7</v>
      </c>
      <c r="BV169" s="32">
        <f>IFERROR(VLOOKUP(Tabela24[[#This Row],[Código  CATMAT]],'[1]CMM E VALOR'!C:L,10,0),"NÃO HÁ")</f>
        <v>0.7</v>
      </c>
    </row>
    <row r="170" spans="1:74" ht="30" x14ac:dyDescent="0.25">
      <c r="A170" s="25">
        <v>267187</v>
      </c>
      <c r="B170" s="25">
        <v>3185200</v>
      </c>
      <c r="C170" s="73" t="s">
        <v>581</v>
      </c>
      <c r="D170" s="73" t="s">
        <v>86</v>
      </c>
      <c r="E170" s="73"/>
      <c r="F170" s="27"/>
      <c r="G170" s="27" t="s">
        <v>574</v>
      </c>
      <c r="H170" s="65">
        <v>1E-3</v>
      </c>
      <c r="I170" s="27" t="s">
        <v>317</v>
      </c>
      <c r="J170" s="28">
        <v>40</v>
      </c>
      <c r="K170" s="28">
        <v>37</v>
      </c>
      <c r="L170" s="28">
        <v>14</v>
      </c>
      <c r="M170" s="28">
        <v>18</v>
      </c>
      <c r="N170" s="28">
        <v>22</v>
      </c>
      <c r="O170" s="28">
        <v>22</v>
      </c>
      <c r="P170" s="28">
        <v>18</v>
      </c>
      <c r="Q170" s="28">
        <v>11</v>
      </c>
      <c r="R170" s="28">
        <f t="shared" si="48"/>
        <v>22.75</v>
      </c>
      <c r="S170" s="28">
        <f t="shared" si="49"/>
        <v>10.430039035675479</v>
      </c>
      <c r="T170" s="28">
        <f t="shared" si="63"/>
        <v>45.846325431540571</v>
      </c>
      <c r="U170" s="28">
        <f t="shared" si="56"/>
        <v>20</v>
      </c>
      <c r="V170" s="28">
        <v>25</v>
      </c>
      <c r="W170" s="25">
        <v>6505</v>
      </c>
      <c r="X170" s="41">
        <v>8.92</v>
      </c>
      <c r="Y170" s="30">
        <f t="shared" si="50"/>
        <v>11.596</v>
      </c>
      <c r="Z170" s="30">
        <f t="shared" si="51"/>
        <v>579.79999999999995</v>
      </c>
      <c r="AA170" s="30">
        <f t="shared" si="52"/>
        <v>223</v>
      </c>
      <c r="AB170" s="31">
        <f t="shared" si="53"/>
        <v>22300</v>
      </c>
      <c r="AC170" s="32">
        <f t="shared" si="54"/>
        <v>5.9157169606491493E-3</v>
      </c>
      <c r="AD170" s="25">
        <v>6</v>
      </c>
      <c r="AE170" s="28">
        <f t="shared" si="57"/>
        <v>2.0833333333333335</v>
      </c>
      <c r="AF170" s="28">
        <f t="shared" si="70"/>
        <v>12.5</v>
      </c>
      <c r="AG170" s="28">
        <f t="shared" si="58"/>
        <v>50</v>
      </c>
      <c r="AH170" s="30">
        <f t="shared" si="55"/>
        <v>446</v>
      </c>
      <c r="AI170" s="28">
        <v>70</v>
      </c>
      <c r="AJ170" s="28">
        <v>70</v>
      </c>
      <c r="AK170" s="28">
        <v>70</v>
      </c>
      <c r="AL170" s="28">
        <v>70</v>
      </c>
      <c r="AM170" s="42">
        <v>70</v>
      </c>
      <c r="AN170" s="42">
        <v>50</v>
      </c>
      <c r="AO170" s="28">
        <v>4</v>
      </c>
      <c r="AP170" s="28">
        <v>28</v>
      </c>
      <c r="AQ170" s="28">
        <v>2</v>
      </c>
      <c r="AR170" s="28">
        <v>4</v>
      </c>
      <c r="AT170" s="28">
        <f t="shared" si="67"/>
        <v>14.791666666666668</v>
      </c>
      <c r="AU170" s="28">
        <f t="shared" si="68"/>
        <v>25</v>
      </c>
      <c r="AV170" s="28">
        <f t="shared" si="69"/>
        <v>20.833333333333336</v>
      </c>
      <c r="AX170" s="33" t="s">
        <v>91</v>
      </c>
      <c r="AY170" s="34" t="s">
        <v>259</v>
      </c>
      <c r="AZ170" s="35">
        <v>46000</v>
      </c>
      <c r="BA170" s="35">
        <f t="shared" si="64"/>
        <v>46365</v>
      </c>
      <c r="BB170" s="33" t="s">
        <v>92</v>
      </c>
      <c r="BC170" s="33" t="s">
        <v>141</v>
      </c>
      <c r="BD170" s="34"/>
      <c r="BE170" s="25" t="s">
        <v>83</v>
      </c>
      <c r="BF170" s="25" t="s">
        <v>83</v>
      </c>
      <c r="BG170" s="32" t="s">
        <v>83</v>
      </c>
      <c r="BH170" s="32" t="s">
        <v>83</v>
      </c>
      <c r="BI170" s="32">
        <f t="shared" si="65"/>
        <v>16.972159007503027</v>
      </c>
      <c r="BJ170" s="25" t="s">
        <v>94</v>
      </c>
      <c r="BK170" s="25">
        <v>6</v>
      </c>
      <c r="BP170" s="25">
        <f>IFERROR(VLOOKUP(Tabela24[[#This Row],[Código  CATMAT]],'[1]GRADE HFL'!A:K,1,0),"NÃO")</f>
        <v>267187</v>
      </c>
      <c r="BQ170" s="36"/>
      <c r="BR170" s="36">
        <f>IFERROR(VLOOKUP(Tabela24[[#This Row],[Código  CATMAT]],'[1]CMM E VALOR'!C:L,5,0),"NÃO HÁ")</f>
        <v>0</v>
      </c>
      <c r="BS170" s="37">
        <f>IFERROR(VLOOKUP(Tabela24[[#This Row],[Código  CATMAT]],'[1]CMM E VALOR'!C:L,6,0),"NÃO HÁ")</f>
        <v>0</v>
      </c>
      <c r="BT170" s="37">
        <f>IFERROR(VLOOKUP(Tabela24[[#This Row],[Código  CATMAT]],'[1]CMM E VALOR'!C:L,7,0),"NÃO HÁ")</f>
        <v>0</v>
      </c>
      <c r="BU170" s="38">
        <f>IFERROR(VLOOKUP(Tabela24[[#This Row],[Código  CATMAT]],'[1]CMM E VALOR'!C:L,9,0),"NÃO HÁ")</f>
        <v>4.2699999999999996</v>
      </c>
      <c r="BV170" s="32">
        <f>IFERROR(VLOOKUP(Tabela24[[#This Row],[Código  CATMAT]],'[1]CMM E VALOR'!C:L,10,0),"NÃO HÁ")</f>
        <v>0</v>
      </c>
    </row>
    <row r="171" spans="1:74" ht="25.5" hidden="1" x14ac:dyDescent="0.25">
      <c r="A171" s="25">
        <v>267646</v>
      </c>
      <c r="B171" s="25">
        <v>3195300</v>
      </c>
      <c r="C171" s="27" t="s">
        <v>582</v>
      </c>
      <c r="D171" s="27" t="s">
        <v>86</v>
      </c>
      <c r="E171" s="27"/>
      <c r="F171" s="25">
        <v>50</v>
      </c>
      <c r="G171" s="27" t="s">
        <v>583</v>
      </c>
      <c r="H171" s="27" t="s">
        <v>584</v>
      </c>
      <c r="I171" s="27" t="s">
        <v>125</v>
      </c>
      <c r="J171" s="28">
        <v>698</v>
      </c>
      <c r="K171" s="28">
        <v>573</v>
      </c>
      <c r="L171" s="28">
        <v>678</v>
      </c>
      <c r="N171" s="28">
        <v>183</v>
      </c>
      <c r="O171" s="28">
        <v>117</v>
      </c>
      <c r="P171" s="28">
        <v>84</v>
      </c>
      <c r="Q171" s="28">
        <v>58</v>
      </c>
      <c r="R171" s="28">
        <f t="shared" si="48"/>
        <v>341.57142857142856</v>
      </c>
      <c r="S171" s="28">
        <f t="shared" si="49"/>
        <v>293.29101426334057</v>
      </c>
      <c r="T171" s="28">
        <f t="shared" si="63"/>
        <v>85.865207019798589</v>
      </c>
      <c r="U171" s="28">
        <f t="shared" si="56"/>
        <v>183</v>
      </c>
      <c r="V171" s="28">
        <v>500</v>
      </c>
      <c r="W171" s="25">
        <v>6505</v>
      </c>
      <c r="X171" s="41">
        <v>2.25</v>
      </c>
      <c r="Y171" s="30">
        <f t="shared" si="50"/>
        <v>2.9250000000000003</v>
      </c>
      <c r="Z171" s="30">
        <f t="shared" si="51"/>
        <v>2925.0000000000005</v>
      </c>
      <c r="AA171" s="30">
        <f t="shared" si="52"/>
        <v>1125</v>
      </c>
      <c r="AB171" s="31">
        <f t="shared" si="53"/>
        <v>112500</v>
      </c>
      <c r="AC171" s="32">
        <f t="shared" si="54"/>
        <v>2.9843863590718802E-2</v>
      </c>
      <c r="AD171" s="25">
        <v>6</v>
      </c>
      <c r="AE171" s="28">
        <f t="shared" si="57"/>
        <v>41.666666666666664</v>
      </c>
      <c r="AF171" s="28">
        <f t="shared" si="70"/>
        <v>250</v>
      </c>
      <c r="AG171" s="28">
        <f t="shared" si="58"/>
        <v>1000</v>
      </c>
      <c r="AH171" s="30">
        <f t="shared" si="55"/>
        <v>2250</v>
      </c>
      <c r="AI171" s="28">
        <v>1500</v>
      </c>
      <c r="AJ171" s="28">
        <v>1200</v>
      </c>
      <c r="AK171" s="28">
        <v>1200</v>
      </c>
      <c r="AL171" s="28">
        <v>1300</v>
      </c>
      <c r="AM171" s="28">
        <v>1300</v>
      </c>
      <c r="AN171" s="28">
        <v>1000</v>
      </c>
      <c r="AO171" s="28">
        <v>4</v>
      </c>
      <c r="AP171" s="28">
        <v>28</v>
      </c>
      <c r="AQ171" s="28">
        <v>2</v>
      </c>
      <c r="AR171" s="28">
        <v>4</v>
      </c>
      <c r="AT171" s="28">
        <f t="shared" si="67"/>
        <v>295.83333333333331</v>
      </c>
      <c r="AU171" s="28">
        <f t="shared" si="68"/>
        <v>500</v>
      </c>
      <c r="AV171" s="28">
        <f t="shared" si="69"/>
        <v>416.66666666666663</v>
      </c>
      <c r="AX171" s="33" t="s">
        <v>91</v>
      </c>
      <c r="AY171" s="34" t="s">
        <v>196</v>
      </c>
      <c r="AZ171" s="35">
        <v>45895</v>
      </c>
      <c r="BA171" s="35">
        <f t="shared" si="64"/>
        <v>46260</v>
      </c>
      <c r="BB171" s="33" t="s">
        <v>92</v>
      </c>
      <c r="BC171" s="33" t="s">
        <v>127</v>
      </c>
      <c r="BD171" s="34"/>
      <c r="BE171" s="25" t="s">
        <v>83</v>
      </c>
      <c r="BF171" s="25" t="s">
        <v>83</v>
      </c>
      <c r="BG171" s="32" t="s">
        <v>83</v>
      </c>
      <c r="BH171" s="32" t="s">
        <v>83</v>
      </c>
      <c r="BI171" s="32">
        <f t="shared" si="65"/>
        <v>17.002002871093747</v>
      </c>
      <c r="BJ171" s="25" t="s">
        <v>94</v>
      </c>
      <c r="BK171" s="25">
        <v>147</v>
      </c>
      <c r="BP171" s="25" t="str">
        <f>IFERROR(VLOOKUP(Tabela24[[#This Row],[Código  CATMAT]],'[1]GRADE HFL'!A:K,1,0),"NÃO")</f>
        <v>NÃO</v>
      </c>
      <c r="BQ171" s="36" t="s">
        <v>585</v>
      </c>
      <c r="BR171" s="36" t="str">
        <f>IFERROR(VLOOKUP(Tabela24[[#This Row],[Código  CATMAT]],'[1]CMM E VALOR'!C:L,5,0),"NÃO HÁ")</f>
        <v>NÃO HÁ</v>
      </c>
      <c r="BS171" s="37" t="str">
        <f>IFERROR(VLOOKUP(Tabela24[[#This Row],[Código  CATMAT]],'[1]CMM E VALOR'!C:L,6,0),"NÃO HÁ")</f>
        <v>NÃO HÁ</v>
      </c>
      <c r="BT171" s="37" t="str">
        <f>IFERROR(VLOOKUP(Tabela24[[#This Row],[Código  CATMAT]],'[1]CMM E VALOR'!C:L,7,0),"NÃO HÁ")</f>
        <v>NÃO HÁ</v>
      </c>
      <c r="BU171" s="38" t="str">
        <f>IFERROR(VLOOKUP(Tabela24[[#This Row],[Código  CATMAT]],'[1]CMM E VALOR'!C:L,9,0),"NÃO HÁ")</f>
        <v>NÃO HÁ</v>
      </c>
      <c r="BV171" s="32" t="str">
        <f>IFERROR(VLOOKUP(Tabela24[[#This Row],[Código  CATMAT]],'[1]CMM E VALOR'!C:L,10,0),"NÃO HÁ")</f>
        <v>NÃO HÁ</v>
      </c>
    </row>
    <row r="172" spans="1:74" x14ac:dyDescent="0.25">
      <c r="A172" s="25">
        <v>352204</v>
      </c>
      <c r="B172" s="25">
        <v>28845000</v>
      </c>
      <c r="C172" s="74" t="s">
        <v>586</v>
      </c>
      <c r="D172" s="74" t="s">
        <v>76</v>
      </c>
      <c r="E172" s="74"/>
      <c r="F172" s="75"/>
      <c r="G172" s="27" t="s">
        <v>587</v>
      </c>
      <c r="H172" s="27" t="s">
        <v>588</v>
      </c>
      <c r="I172" s="27" t="s">
        <v>79</v>
      </c>
      <c r="M172" s="28">
        <v>413</v>
      </c>
      <c r="N172" s="28">
        <v>737</v>
      </c>
      <c r="O172" s="28">
        <v>1294</v>
      </c>
      <c r="P172" s="28">
        <v>1403</v>
      </c>
      <c r="Q172" s="28">
        <v>1217</v>
      </c>
      <c r="R172" s="28">
        <f t="shared" si="48"/>
        <v>1012.8</v>
      </c>
      <c r="S172" s="28">
        <f t="shared" si="49"/>
        <v>420.96698207816723</v>
      </c>
      <c r="T172" s="28">
        <f t="shared" si="63"/>
        <v>41.564670426359321</v>
      </c>
      <c r="U172" s="28">
        <f t="shared" si="56"/>
        <v>1217</v>
      </c>
      <c r="V172" s="28">
        <v>1200</v>
      </c>
      <c r="W172" s="25">
        <v>6505</v>
      </c>
      <c r="X172" s="41">
        <v>7</v>
      </c>
      <c r="Y172" s="30">
        <f t="shared" si="50"/>
        <v>9.1</v>
      </c>
      <c r="Z172" s="30">
        <f t="shared" si="51"/>
        <v>18200</v>
      </c>
      <c r="AA172" s="30">
        <f t="shared" si="52"/>
        <v>8400</v>
      </c>
      <c r="AB172" s="31">
        <f t="shared" si="53"/>
        <v>840000</v>
      </c>
      <c r="AC172" s="32">
        <f t="shared" si="54"/>
        <v>0.22283418147736705</v>
      </c>
      <c r="AD172" s="25">
        <v>6</v>
      </c>
      <c r="AE172" s="28">
        <f t="shared" si="57"/>
        <v>100</v>
      </c>
      <c r="AF172" s="28">
        <f t="shared" si="70"/>
        <v>600</v>
      </c>
      <c r="AG172" s="28">
        <f t="shared" si="58"/>
        <v>2400</v>
      </c>
      <c r="AH172" s="30">
        <f t="shared" si="55"/>
        <v>16800</v>
      </c>
      <c r="AI172" s="28" t="s">
        <v>80</v>
      </c>
      <c r="AJ172" s="28">
        <v>1200</v>
      </c>
      <c r="AK172" s="28">
        <v>1200</v>
      </c>
      <c r="AL172" s="28">
        <v>2000</v>
      </c>
      <c r="AM172" s="28">
        <v>2000</v>
      </c>
      <c r="AN172" s="28">
        <v>2000</v>
      </c>
      <c r="AO172" s="28">
        <v>4</v>
      </c>
      <c r="AP172" s="28">
        <v>28</v>
      </c>
      <c r="AQ172" s="28">
        <v>2</v>
      </c>
      <c r="AR172" s="28">
        <v>4</v>
      </c>
      <c r="AT172" s="28">
        <f t="shared" si="67"/>
        <v>710</v>
      </c>
      <c r="AU172" s="28">
        <f t="shared" si="68"/>
        <v>1200</v>
      </c>
      <c r="AV172" s="28">
        <f t="shared" si="69"/>
        <v>1000</v>
      </c>
      <c r="AX172" s="33" t="s">
        <v>91</v>
      </c>
      <c r="AY172" s="34" t="s">
        <v>247</v>
      </c>
      <c r="AZ172" s="35">
        <v>46008</v>
      </c>
      <c r="BA172" s="35">
        <f t="shared" si="64"/>
        <v>46373</v>
      </c>
      <c r="BB172" s="33" t="s">
        <v>92</v>
      </c>
      <c r="BC172" s="33" t="s">
        <v>248</v>
      </c>
      <c r="BD172" s="34"/>
      <c r="BG172" s="32" t="s">
        <v>192</v>
      </c>
      <c r="BH172" s="32" t="s">
        <v>83</v>
      </c>
      <c r="BI172" s="32">
        <f t="shared" si="65"/>
        <v>17.224837052571115</v>
      </c>
      <c r="BJ172" s="25" t="s">
        <v>94</v>
      </c>
      <c r="BP172" s="25">
        <f>IFERROR(VLOOKUP(Tabela24[[#This Row],[Código  CATMAT]],'[1]GRADE HFL'!A:K,1,0),"NÃO")</f>
        <v>352204</v>
      </c>
      <c r="BQ172" s="36"/>
      <c r="BR172" s="36">
        <f>IFERROR(VLOOKUP(Tabela24[[#This Row],[Código  CATMAT]],'[1]CMM E VALOR'!C:L,5,0),"NÃO HÁ")</f>
        <v>320</v>
      </c>
      <c r="BS172" s="37">
        <f>IFERROR(VLOOKUP(Tabela24[[#This Row],[Código  CATMAT]],'[1]CMM E VALOR'!C:L,6,0),"NÃO HÁ")</f>
        <v>826.25</v>
      </c>
      <c r="BT172" s="37">
        <f>IFERROR(VLOOKUP(Tabela24[[#This Row],[Código  CATMAT]],'[1]CMM E VALOR'!C:L,7,0),"NÃO HÁ")</f>
        <v>756.66666666666663</v>
      </c>
      <c r="BU172" s="38">
        <f>IFERROR(VLOOKUP(Tabela24[[#This Row],[Código  CATMAT]],'[1]CMM E VALOR'!C:L,9,0),"NÃO HÁ")</f>
        <v>6.89</v>
      </c>
      <c r="BV172" s="32">
        <f>IFERROR(VLOOKUP(Tabela24[[#This Row],[Código  CATMAT]],'[1]CMM E VALOR'!C:L,10,0),"NÃO HÁ")</f>
        <v>0</v>
      </c>
    </row>
    <row r="173" spans="1:74" ht="45" hidden="1" x14ac:dyDescent="0.25">
      <c r="A173" s="25">
        <v>396741</v>
      </c>
      <c r="B173" s="25">
        <v>3205200</v>
      </c>
      <c r="C173" s="73" t="s">
        <v>589</v>
      </c>
      <c r="D173" s="73" t="s">
        <v>86</v>
      </c>
      <c r="E173" s="73"/>
      <c r="F173" s="25">
        <v>1</v>
      </c>
      <c r="G173" s="27" t="s">
        <v>590</v>
      </c>
      <c r="H173" s="44" t="s">
        <v>591</v>
      </c>
      <c r="I173" s="27" t="s">
        <v>317</v>
      </c>
      <c r="J173" s="28">
        <v>75</v>
      </c>
      <c r="K173" s="28">
        <v>87</v>
      </c>
      <c r="L173" s="28">
        <v>89</v>
      </c>
      <c r="N173" s="28">
        <v>107</v>
      </c>
      <c r="O173" s="28">
        <v>151</v>
      </c>
      <c r="P173" s="28">
        <v>152</v>
      </c>
      <c r="Q173" s="28">
        <v>77</v>
      </c>
      <c r="R173" s="28">
        <f t="shared" si="48"/>
        <v>105.42857142857143</v>
      </c>
      <c r="S173" s="28">
        <f t="shared" si="49"/>
        <v>33.145422725001538</v>
      </c>
      <c r="T173" s="28">
        <f t="shared" si="63"/>
        <v>31.438747842142376</v>
      </c>
      <c r="U173" s="28">
        <f t="shared" si="56"/>
        <v>89</v>
      </c>
      <c r="V173" s="28">
        <v>90</v>
      </c>
      <c r="W173" s="25">
        <v>6505</v>
      </c>
      <c r="X173" s="30">
        <v>14.4</v>
      </c>
      <c r="Y173" s="30">
        <f t="shared" si="50"/>
        <v>18.720000000000002</v>
      </c>
      <c r="Z173" s="30">
        <f t="shared" si="51"/>
        <v>2808.0000000000005</v>
      </c>
      <c r="AA173" s="30">
        <f t="shared" si="52"/>
        <v>1296</v>
      </c>
      <c r="AB173" s="31">
        <f t="shared" si="53"/>
        <v>129600</v>
      </c>
      <c r="AC173" s="32">
        <f t="shared" si="54"/>
        <v>3.4380130856508061E-2</v>
      </c>
      <c r="AD173" s="25">
        <v>6</v>
      </c>
      <c r="AE173" s="28">
        <f t="shared" si="57"/>
        <v>7.5</v>
      </c>
      <c r="AF173" s="28">
        <f t="shared" si="70"/>
        <v>45</v>
      </c>
      <c r="AG173" s="28">
        <f t="shared" si="58"/>
        <v>180</v>
      </c>
      <c r="AH173" s="30">
        <f t="shared" si="55"/>
        <v>2592</v>
      </c>
      <c r="AI173" s="28">
        <v>180</v>
      </c>
      <c r="AJ173" s="28">
        <v>180</v>
      </c>
      <c r="AK173" s="28">
        <v>180</v>
      </c>
      <c r="AL173" s="28">
        <v>200</v>
      </c>
      <c r="AM173" s="42">
        <v>150</v>
      </c>
      <c r="AN173" s="42">
        <v>150</v>
      </c>
      <c r="AO173" s="28">
        <v>4</v>
      </c>
      <c r="AP173" s="28">
        <v>28</v>
      </c>
      <c r="AQ173" s="28">
        <v>2</v>
      </c>
      <c r="AR173" s="28">
        <v>4</v>
      </c>
      <c r="AT173" s="28">
        <f t="shared" si="67"/>
        <v>53.25</v>
      </c>
      <c r="AU173" s="28">
        <f t="shared" si="68"/>
        <v>90</v>
      </c>
      <c r="AV173" s="28">
        <f t="shared" si="69"/>
        <v>75</v>
      </c>
      <c r="AX173" s="33" t="s">
        <v>91</v>
      </c>
      <c r="AY173" s="34" t="s">
        <v>140</v>
      </c>
      <c r="AZ173" s="35">
        <v>45876</v>
      </c>
      <c r="BA173" s="35">
        <f t="shared" si="64"/>
        <v>46241</v>
      </c>
      <c r="BB173" s="33" t="s">
        <v>92</v>
      </c>
      <c r="BC173" s="33" t="s">
        <v>141</v>
      </c>
      <c r="BD173" s="34"/>
      <c r="BE173" s="25" t="s">
        <v>83</v>
      </c>
      <c r="BF173" s="25" t="s">
        <v>83</v>
      </c>
      <c r="BG173" s="32" t="s">
        <v>83</v>
      </c>
      <c r="BH173" s="32" t="s">
        <v>83</v>
      </c>
      <c r="BI173" s="32">
        <f t="shared" si="65"/>
        <v>17.259217183427623</v>
      </c>
      <c r="BJ173" s="25" t="s">
        <v>94</v>
      </c>
      <c r="BK173" s="25">
        <v>20</v>
      </c>
      <c r="BP173" s="25" t="str">
        <f>IFERROR(VLOOKUP(Tabela24[[#This Row],[Código  CATMAT]],'[1]GRADE HFL'!A:K,1,0),"NÃO")</f>
        <v>NÃO</v>
      </c>
      <c r="BQ173" s="36"/>
      <c r="BR173" s="36" t="str">
        <f>IFERROR(VLOOKUP(Tabela24[[#This Row],[Código  CATMAT]],'[1]CMM E VALOR'!C:L,5,0),"NÃO HÁ")</f>
        <v>NÃO HÁ</v>
      </c>
      <c r="BS173" s="37" t="str">
        <f>IFERROR(VLOOKUP(Tabela24[[#This Row],[Código  CATMAT]],'[1]CMM E VALOR'!C:L,6,0),"NÃO HÁ")</f>
        <v>NÃO HÁ</v>
      </c>
      <c r="BT173" s="37" t="str">
        <f>IFERROR(VLOOKUP(Tabela24[[#This Row],[Código  CATMAT]],'[1]CMM E VALOR'!C:L,7,0),"NÃO HÁ")</f>
        <v>NÃO HÁ</v>
      </c>
      <c r="BU173" s="38" t="str">
        <f>IFERROR(VLOOKUP(Tabela24[[#This Row],[Código  CATMAT]],'[1]CMM E VALOR'!C:L,9,0),"NÃO HÁ")</f>
        <v>NÃO HÁ</v>
      </c>
      <c r="BV173" s="32" t="str">
        <f>IFERROR(VLOOKUP(Tabela24[[#This Row],[Código  CATMAT]],'[1]CMM E VALOR'!C:L,10,0),"NÃO HÁ")</f>
        <v>NÃO HÁ</v>
      </c>
    </row>
    <row r="174" spans="1:74" ht="25.5" x14ac:dyDescent="0.25">
      <c r="A174" s="25">
        <v>602763</v>
      </c>
      <c r="B174" s="25">
        <v>2755000</v>
      </c>
      <c r="C174" s="27" t="s">
        <v>592</v>
      </c>
      <c r="D174" s="27" t="s">
        <v>108</v>
      </c>
      <c r="E174" s="27"/>
      <c r="F174" s="25">
        <v>50</v>
      </c>
      <c r="G174" s="27" t="s">
        <v>593</v>
      </c>
      <c r="H174" s="27" t="s">
        <v>594</v>
      </c>
      <c r="I174" s="27" t="s">
        <v>79</v>
      </c>
      <c r="J174" s="28">
        <v>583</v>
      </c>
      <c r="K174" s="28">
        <v>510</v>
      </c>
      <c r="L174" s="28">
        <v>587</v>
      </c>
      <c r="M174" s="28">
        <v>875</v>
      </c>
      <c r="N174" s="28">
        <v>775</v>
      </c>
      <c r="O174" s="28">
        <v>1221</v>
      </c>
      <c r="P174" s="28">
        <v>1072</v>
      </c>
      <c r="Q174" s="28">
        <v>744</v>
      </c>
      <c r="R174" s="28">
        <f t="shared" si="48"/>
        <v>795.875</v>
      </c>
      <c r="S174" s="28">
        <f t="shared" si="49"/>
        <v>249.86650006982299</v>
      </c>
      <c r="T174" s="28">
        <f t="shared" si="63"/>
        <v>31.395193977675262</v>
      </c>
      <c r="U174" s="28">
        <f t="shared" si="56"/>
        <v>759.5</v>
      </c>
      <c r="V174" s="28">
        <v>700</v>
      </c>
      <c r="W174" s="25">
        <v>6505</v>
      </c>
      <c r="X174" s="30">
        <v>52</v>
      </c>
      <c r="Y174" s="30">
        <f t="shared" si="50"/>
        <v>67.600000000000009</v>
      </c>
      <c r="Z174" s="30">
        <f t="shared" si="51"/>
        <v>81120.000000000015</v>
      </c>
      <c r="AA174" s="30">
        <f t="shared" si="52"/>
        <v>36400</v>
      </c>
      <c r="AB174" s="31">
        <f t="shared" si="53"/>
        <v>3640000</v>
      </c>
      <c r="AC174" s="32">
        <f t="shared" si="54"/>
        <v>0.96561478640192389</v>
      </c>
      <c r="AD174" s="25">
        <v>6</v>
      </c>
      <c r="AE174" s="28">
        <f t="shared" si="57"/>
        <v>58.333333333333336</v>
      </c>
      <c r="AF174" s="28">
        <f>AE174*1/3</f>
        <v>19.444444444444446</v>
      </c>
      <c r="AG174" s="28">
        <f t="shared" si="58"/>
        <v>1069.4444444444443</v>
      </c>
      <c r="AH174" s="30">
        <f t="shared" si="55"/>
        <v>55611.111111111109</v>
      </c>
      <c r="AI174" s="28">
        <v>900</v>
      </c>
      <c r="AJ174" s="28">
        <v>1000</v>
      </c>
      <c r="AK174" s="28">
        <v>1000</v>
      </c>
      <c r="AM174" s="28">
        <v>1200</v>
      </c>
      <c r="AN174" s="28">
        <v>1200</v>
      </c>
      <c r="AO174" s="28">
        <v>4</v>
      </c>
      <c r="AP174" s="28">
        <v>28</v>
      </c>
      <c r="AQ174" s="28">
        <v>2</v>
      </c>
      <c r="AR174" s="28">
        <v>4</v>
      </c>
      <c r="AS174" s="28">
        <v>121</v>
      </c>
      <c r="AT174" s="28">
        <f t="shared" si="67"/>
        <v>83.611111111111114</v>
      </c>
      <c r="AU174" s="28">
        <f t="shared" si="68"/>
        <v>248.44444444444446</v>
      </c>
      <c r="AV174" s="28">
        <f t="shared" si="69"/>
        <v>252.7777777777778</v>
      </c>
      <c r="AW174" s="28">
        <v>100</v>
      </c>
      <c r="AX174" s="33" t="s">
        <v>91</v>
      </c>
      <c r="AY174" s="34" t="s">
        <v>395</v>
      </c>
      <c r="AZ174" s="35">
        <v>46111</v>
      </c>
      <c r="BA174" s="35">
        <f t="shared" si="64"/>
        <v>46476</v>
      </c>
      <c r="BB174" s="33" t="s">
        <v>92</v>
      </c>
      <c r="BC174" s="33" t="s">
        <v>396</v>
      </c>
      <c r="BD174" s="34"/>
      <c r="BE174" s="25" t="s">
        <v>192</v>
      </c>
      <c r="BF174" s="25" t="s">
        <v>192</v>
      </c>
      <c r="BG174" s="32" t="s">
        <v>192</v>
      </c>
      <c r="BH174" s="32" t="s">
        <v>192</v>
      </c>
      <c r="BI174" s="32">
        <f t="shared" si="65"/>
        <v>18.224831969829548</v>
      </c>
      <c r="BJ174" s="25" t="s">
        <v>84</v>
      </c>
      <c r="BK174" s="25">
        <v>92</v>
      </c>
      <c r="BP174" s="25">
        <f>IFERROR(VLOOKUP(Tabela24[[#This Row],[Código  CATMAT]],'[1]GRADE HFL'!A:K,1,0),"NÃO")</f>
        <v>602763</v>
      </c>
      <c r="BQ174" s="36"/>
      <c r="BR174" s="36">
        <f>IFERROR(VLOOKUP(Tabela24[[#This Row],[Código  CATMAT]],'[1]CMM E VALOR'!C:L,5,0),"NÃO HÁ")</f>
        <v>80</v>
      </c>
      <c r="BS174" s="37">
        <f>IFERROR(VLOOKUP(Tabela24[[#This Row],[Código  CATMAT]],'[1]CMM E VALOR'!C:L,6,0),"NÃO HÁ")</f>
        <v>149.4</v>
      </c>
      <c r="BT174" s="37">
        <f>IFERROR(VLOOKUP(Tabela24[[#This Row],[Código  CATMAT]],'[1]CMM E VALOR'!C:L,7,0),"NÃO HÁ")</f>
        <v>0</v>
      </c>
      <c r="BU174" s="38">
        <f>IFERROR(VLOOKUP(Tabela24[[#This Row],[Código  CATMAT]],'[1]CMM E VALOR'!C:L,9,0),"NÃO HÁ")</f>
        <v>79.900000000000006</v>
      </c>
      <c r="BV174" s="32">
        <f>IFERROR(VLOOKUP(Tabela24[[#This Row],[Código  CATMAT]],'[1]CMM E VALOR'!C:L,10,0),"NÃO HÁ")</f>
        <v>79.900000000000006</v>
      </c>
    </row>
    <row r="175" spans="1:74" hidden="1" x14ac:dyDescent="0.25">
      <c r="A175" s="25">
        <v>479702</v>
      </c>
      <c r="C175" s="27" t="s">
        <v>595</v>
      </c>
      <c r="D175" s="27" t="s">
        <v>86</v>
      </c>
      <c r="E175" s="27"/>
      <c r="F175" s="27"/>
      <c r="G175" s="27" t="s">
        <v>596</v>
      </c>
      <c r="H175" s="27" t="s">
        <v>143</v>
      </c>
      <c r="I175" s="27" t="s">
        <v>125</v>
      </c>
      <c r="M175" s="28">
        <v>14</v>
      </c>
      <c r="N175" s="28">
        <v>15</v>
      </c>
      <c r="R175" s="28">
        <f t="shared" si="48"/>
        <v>14.5</v>
      </c>
      <c r="S175" s="28">
        <f t="shared" si="49"/>
        <v>0.70710678118654757</v>
      </c>
      <c r="T175" s="28">
        <f t="shared" si="63"/>
        <v>4.8765984909417073</v>
      </c>
      <c r="U175" s="28">
        <f t="shared" si="56"/>
        <v>14.5</v>
      </c>
      <c r="V175" s="28">
        <v>48</v>
      </c>
      <c r="W175" s="25" t="s">
        <v>90</v>
      </c>
      <c r="X175" s="30">
        <v>30</v>
      </c>
      <c r="Y175" s="30">
        <f t="shared" si="50"/>
        <v>39</v>
      </c>
      <c r="Z175" s="30">
        <f t="shared" si="51"/>
        <v>0</v>
      </c>
      <c r="AA175" s="30">
        <f t="shared" si="52"/>
        <v>1440</v>
      </c>
      <c r="AB175" s="31">
        <f t="shared" si="53"/>
        <v>144000</v>
      </c>
      <c r="AC175" s="32">
        <f t="shared" si="54"/>
        <v>3.8200145396120065E-2</v>
      </c>
      <c r="AD175" s="25">
        <v>6</v>
      </c>
      <c r="AE175" s="28">
        <f t="shared" si="57"/>
        <v>4</v>
      </c>
      <c r="AF175" s="28">
        <f t="shared" ref="AF175:AF181" si="71">AD175*AE175</f>
        <v>24</v>
      </c>
      <c r="AG175" s="28">
        <f t="shared" si="58"/>
        <v>96</v>
      </c>
      <c r="AH175" s="30">
        <f t="shared" si="55"/>
        <v>2880</v>
      </c>
      <c r="AI175" s="28">
        <v>50</v>
      </c>
      <c r="AJ175" s="28">
        <v>200</v>
      </c>
      <c r="AK175" s="28">
        <v>200</v>
      </c>
      <c r="AL175" s="28">
        <v>200</v>
      </c>
      <c r="AN175" s="28">
        <v>0</v>
      </c>
      <c r="AO175" s="28">
        <v>4</v>
      </c>
      <c r="AP175" s="28">
        <v>28</v>
      </c>
      <c r="AQ175" s="28">
        <v>2</v>
      </c>
      <c r="AR175" s="28">
        <v>4</v>
      </c>
      <c r="AT175" s="28">
        <f t="shared" si="67"/>
        <v>28.4</v>
      </c>
      <c r="AU175" s="28">
        <f t="shared" si="68"/>
        <v>48</v>
      </c>
      <c r="AV175" s="28">
        <f t="shared" si="69"/>
        <v>40</v>
      </c>
      <c r="AX175" s="33" t="s">
        <v>91</v>
      </c>
      <c r="AY175" s="34"/>
      <c r="BA175" s="35">
        <f t="shared" si="64"/>
        <v>365</v>
      </c>
      <c r="BB175" s="33" t="s">
        <v>92</v>
      </c>
      <c r="BC175" s="33" t="s">
        <v>93</v>
      </c>
      <c r="BD175" s="34"/>
      <c r="BG175" s="32" t="s">
        <v>83</v>
      </c>
      <c r="BH175" s="32" t="s">
        <v>83</v>
      </c>
      <c r="BI175" s="32">
        <f t="shared" si="65"/>
        <v>18.26303211522567</v>
      </c>
      <c r="BJ175" s="25" t="s">
        <v>84</v>
      </c>
      <c r="BP175" s="25" t="str">
        <f>IFERROR(VLOOKUP(Tabela24[[#This Row],[Código  CATMAT]],'[1]GRADE HFL'!A:K,1,0),"NÃO")</f>
        <v>NÃO</v>
      </c>
      <c r="BQ175" s="36"/>
      <c r="BR175" s="36" t="str">
        <f>IFERROR(VLOOKUP(Tabela24[[#This Row],[Código  CATMAT]],'[1]CMM E VALOR'!C:L,5,0),"NÃO HÁ")</f>
        <v>NÃO HÁ</v>
      </c>
      <c r="BS175" s="37" t="str">
        <f>IFERROR(VLOOKUP(Tabela24[[#This Row],[Código  CATMAT]],'[1]CMM E VALOR'!C:L,6,0),"NÃO HÁ")</f>
        <v>NÃO HÁ</v>
      </c>
      <c r="BT175" s="37" t="str">
        <f>IFERROR(VLOOKUP(Tabela24[[#This Row],[Código  CATMAT]],'[1]CMM E VALOR'!C:L,7,0),"NÃO HÁ")</f>
        <v>NÃO HÁ</v>
      </c>
      <c r="BU175" s="38" t="str">
        <f>IFERROR(VLOOKUP(Tabela24[[#This Row],[Código  CATMAT]],'[1]CMM E VALOR'!C:L,9,0),"NÃO HÁ")</f>
        <v>NÃO HÁ</v>
      </c>
      <c r="BV175" s="32" t="str">
        <f>IFERROR(VLOOKUP(Tabela24[[#This Row],[Código  CATMAT]],'[1]CMM E VALOR'!C:L,10,0),"NÃO HÁ")</f>
        <v>NÃO HÁ</v>
      </c>
    </row>
    <row r="176" spans="1:74" x14ac:dyDescent="0.25">
      <c r="A176" s="25">
        <v>267195</v>
      </c>
      <c r="B176" s="25">
        <v>3221010</v>
      </c>
      <c r="C176" s="5" t="s">
        <v>597</v>
      </c>
      <c r="D176" s="5" t="s">
        <v>96</v>
      </c>
      <c r="E176" s="5"/>
      <c r="F176" s="5"/>
      <c r="G176" s="27" t="s">
        <v>596</v>
      </c>
      <c r="H176" s="27" t="s">
        <v>135</v>
      </c>
      <c r="I176" s="27" t="s">
        <v>96</v>
      </c>
      <c r="J176" s="28">
        <v>10700</v>
      </c>
      <c r="K176" s="28">
        <v>9761</v>
      </c>
      <c r="L176" s="28">
        <v>9159</v>
      </c>
      <c r="N176" s="28">
        <v>8508</v>
      </c>
      <c r="O176" s="28">
        <v>7401</v>
      </c>
      <c r="P176" s="28">
        <v>6272</v>
      </c>
      <c r="Q176" s="29">
        <v>1589</v>
      </c>
      <c r="R176" s="28">
        <f t="shared" si="48"/>
        <v>7627.1428571428569</v>
      </c>
      <c r="S176" s="28">
        <f t="shared" si="49"/>
        <v>3040.4225270276406</v>
      </c>
      <c r="T176" s="28">
        <f t="shared" si="63"/>
        <v>39.863191026771837</v>
      </c>
      <c r="U176" s="28">
        <f t="shared" si="56"/>
        <v>8508</v>
      </c>
      <c r="V176" s="28">
        <v>10000</v>
      </c>
      <c r="W176" s="25">
        <v>6505</v>
      </c>
      <c r="X176" s="30">
        <v>4.5999999999999999E-2</v>
      </c>
      <c r="Y176" s="30">
        <f t="shared" si="50"/>
        <v>5.9799999999999999E-2</v>
      </c>
      <c r="Z176" s="30">
        <f t="shared" si="51"/>
        <v>1196</v>
      </c>
      <c r="AA176" s="30">
        <f t="shared" si="52"/>
        <v>460</v>
      </c>
      <c r="AB176" s="31">
        <f t="shared" si="53"/>
        <v>46000</v>
      </c>
      <c r="AC176" s="32">
        <f t="shared" si="54"/>
        <v>1.2202824223760577E-2</v>
      </c>
      <c r="AD176" s="25">
        <v>6</v>
      </c>
      <c r="AE176" s="28">
        <f t="shared" si="57"/>
        <v>833.33333333333337</v>
      </c>
      <c r="AF176" s="28">
        <f t="shared" si="71"/>
        <v>5000</v>
      </c>
      <c r="AG176" s="28">
        <f t="shared" si="58"/>
        <v>20000</v>
      </c>
      <c r="AH176" s="30">
        <f t="shared" si="55"/>
        <v>920</v>
      </c>
      <c r="AI176" s="28">
        <v>25000</v>
      </c>
      <c r="AJ176" s="28">
        <v>25000</v>
      </c>
      <c r="AK176" s="28">
        <v>25000</v>
      </c>
      <c r="AL176" s="28">
        <v>25000</v>
      </c>
      <c r="AM176" s="28">
        <v>25000</v>
      </c>
      <c r="AN176" s="28">
        <v>20000</v>
      </c>
      <c r="AO176" s="28">
        <v>4</v>
      </c>
      <c r="AP176" s="28">
        <v>28</v>
      </c>
      <c r="AQ176" s="28">
        <v>2</v>
      </c>
      <c r="AR176" s="28">
        <v>4</v>
      </c>
      <c r="AS176" s="28">
        <v>2900</v>
      </c>
      <c r="AT176" s="28">
        <f t="shared" si="67"/>
        <v>5916.666666666667</v>
      </c>
      <c r="AU176" s="28">
        <f t="shared" si="68"/>
        <v>7100</v>
      </c>
      <c r="AV176" s="28">
        <f t="shared" si="69"/>
        <v>8333.3333333333339</v>
      </c>
      <c r="AX176" s="33" t="s">
        <v>91</v>
      </c>
      <c r="AY176" s="34" t="s">
        <v>247</v>
      </c>
      <c r="AZ176" s="35">
        <v>46008</v>
      </c>
      <c r="BA176" s="35">
        <f t="shared" si="64"/>
        <v>46373</v>
      </c>
      <c r="BB176" s="33" t="s">
        <v>92</v>
      </c>
      <c r="BC176" s="33" t="s">
        <v>248</v>
      </c>
      <c r="BD176" s="34"/>
      <c r="BE176" s="25" t="s">
        <v>83</v>
      </c>
      <c r="BF176" s="25" t="s">
        <v>83</v>
      </c>
      <c r="BG176" s="32" t="s">
        <v>83</v>
      </c>
      <c r="BH176" s="32" t="s">
        <v>83</v>
      </c>
      <c r="BI176" s="32">
        <f t="shared" si="65"/>
        <v>18.27523493944943</v>
      </c>
      <c r="BJ176" s="25" t="s">
        <v>94</v>
      </c>
      <c r="BK176" s="25">
        <v>1986</v>
      </c>
      <c r="BP176" s="25">
        <f>IFERROR(VLOOKUP(Tabela24[[#This Row],[Código  CATMAT]],'[1]GRADE HFL'!A:K,1,0),"NÃO")</f>
        <v>267195</v>
      </c>
      <c r="BQ176" s="36"/>
      <c r="BR176" s="36">
        <f>IFERROR(VLOOKUP(Tabela24[[#This Row],[Código  CATMAT]],'[1]CMM E VALOR'!C:L,5,0),"NÃO HÁ")</f>
        <v>500</v>
      </c>
      <c r="BS176" s="37">
        <f>IFERROR(VLOOKUP(Tabela24[[#This Row],[Código  CATMAT]],'[1]CMM E VALOR'!C:L,6,0),"NÃO HÁ")</f>
        <v>625</v>
      </c>
      <c r="BT176" s="37">
        <f>IFERROR(VLOOKUP(Tabela24[[#This Row],[Código  CATMAT]],'[1]CMM E VALOR'!C:L,7,0),"NÃO HÁ")</f>
        <v>0</v>
      </c>
      <c r="BU176" s="38">
        <f>IFERROR(VLOOKUP(Tabela24[[#This Row],[Código  CATMAT]],'[1]CMM E VALOR'!C:L,9,0),"NÃO HÁ")</f>
        <v>0.05</v>
      </c>
      <c r="BV176" s="32">
        <f>IFERROR(VLOOKUP(Tabela24[[#This Row],[Código  CATMAT]],'[1]CMM E VALOR'!C:L,10,0),"NÃO HÁ")</f>
        <v>0.05</v>
      </c>
    </row>
    <row r="177" spans="1:74" ht="25.5" x14ac:dyDescent="0.25">
      <c r="A177" s="25">
        <v>267194</v>
      </c>
      <c r="B177" s="25">
        <v>32005000</v>
      </c>
      <c r="C177" s="5" t="s">
        <v>598</v>
      </c>
      <c r="D177" s="5" t="s">
        <v>76</v>
      </c>
      <c r="E177" s="5"/>
      <c r="F177" s="5"/>
      <c r="G177" s="27" t="s">
        <v>596</v>
      </c>
      <c r="H177" s="27" t="s">
        <v>143</v>
      </c>
      <c r="I177" s="27" t="s">
        <v>79</v>
      </c>
      <c r="J177" s="28">
        <v>363</v>
      </c>
      <c r="K177" s="28">
        <v>140</v>
      </c>
      <c r="L177" s="28">
        <v>244</v>
      </c>
      <c r="N177" s="28">
        <v>112</v>
      </c>
      <c r="O177" s="28">
        <v>141</v>
      </c>
      <c r="P177" s="28">
        <v>150</v>
      </c>
      <c r="Q177" s="28">
        <v>125</v>
      </c>
      <c r="R177" s="28">
        <f t="shared" si="48"/>
        <v>182.14285714285714</v>
      </c>
      <c r="S177" s="28">
        <f t="shared" si="49"/>
        <v>90.574883515296449</v>
      </c>
      <c r="T177" s="28">
        <f t="shared" si="63"/>
        <v>49.727387028005893</v>
      </c>
      <c r="U177" s="28">
        <f t="shared" si="56"/>
        <v>141</v>
      </c>
      <c r="V177" s="28">
        <v>250</v>
      </c>
      <c r="W177" s="25">
        <v>6505</v>
      </c>
      <c r="X177" s="30">
        <v>0.85</v>
      </c>
      <c r="Y177" s="30">
        <f t="shared" si="50"/>
        <v>1.105</v>
      </c>
      <c r="Z177" s="30">
        <f t="shared" si="51"/>
        <v>552.5</v>
      </c>
      <c r="AA177" s="30">
        <f t="shared" si="52"/>
        <v>212.5</v>
      </c>
      <c r="AB177" s="31">
        <f t="shared" si="53"/>
        <v>21250</v>
      </c>
      <c r="AC177" s="32">
        <f t="shared" si="54"/>
        <v>5.6371742338024401E-3</v>
      </c>
      <c r="AD177" s="25">
        <v>6</v>
      </c>
      <c r="AE177" s="28">
        <f t="shared" si="57"/>
        <v>20.833333333333332</v>
      </c>
      <c r="AF177" s="28">
        <f t="shared" si="71"/>
        <v>125</v>
      </c>
      <c r="AG177" s="28">
        <f t="shared" si="58"/>
        <v>500</v>
      </c>
      <c r="AH177" s="30">
        <f t="shared" si="55"/>
        <v>425</v>
      </c>
      <c r="AI177" s="28">
        <v>500</v>
      </c>
      <c r="AJ177" s="28">
        <v>500</v>
      </c>
      <c r="AK177" s="28">
        <v>500</v>
      </c>
      <c r="AL177" s="28">
        <v>500</v>
      </c>
      <c r="AM177" s="28">
        <v>500</v>
      </c>
      <c r="AN177" s="28">
        <v>500</v>
      </c>
      <c r="AO177" s="28">
        <v>4</v>
      </c>
      <c r="AP177" s="28">
        <v>28</v>
      </c>
      <c r="AQ177" s="28">
        <v>2</v>
      </c>
      <c r="AR177" s="28">
        <v>4</v>
      </c>
      <c r="AT177" s="28">
        <f t="shared" si="67"/>
        <v>147.91666666666666</v>
      </c>
      <c r="AU177" s="28">
        <f t="shared" si="68"/>
        <v>250</v>
      </c>
      <c r="AV177" s="28">
        <f t="shared" si="69"/>
        <v>208.33333333333331</v>
      </c>
      <c r="AX177" s="33" t="s">
        <v>91</v>
      </c>
      <c r="AY177" s="34" t="s">
        <v>247</v>
      </c>
      <c r="AZ177" s="35">
        <v>46008</v>
      </c>
      <c r="BA177" s="35">
        <f t="shared" si="64"/>
        <v>46373</v>
      </c>
      <c r="BB177" s="33" t="s">
        <v>92</v>
      </c>
      <c r="BC177" s="33" t="s">
        <v>248</v>
      </c>
      <c r="BD177" s="34"/>
      <c r="BE177" s="25" t="s">
        <v>83</v>
      </c>
      <c r="BF177" s="25" t="s">
        <v>83</v>
      </c>
      <c r="BG177" s="32" t="s">
        <v>83</v>
      </c>
      <c r="BH177" s="32" t="s">
        <v>83</v>
      </c>
      <c r="BI177" s="32">
        <f t="shared" si="65"/>
        <v>18.28087211368323</v>
      </c>
      <c r="BJ177" s="25" t="s">
        <v>94</v>
      </c>
      <c r="BK177" s="25">
        <v>34</v>
      </c>
      <c r="BP177" s="25">
        <f>IFERROR(VLOOKUP(Tabela24[[#This Row],[Código  CATMAT]],'[1]GRADE HFL'!A:K,1,0),"NÃO")</f>
        <v>267194</v>
      </c>
      <c r="BQ177" s="36"/>
      <c r="BR177" s="36">
        <f>IFERROR(VLOOKUP(Tabela24[[#This Row],[Código  CATMAT]],'[1]CMM E VALOR'!C:L,5,0),"NÃO HÁ")</f>
        <v>200</v>
      </c>
      <c r="BS177" s="37">
        <f>IFERROR(VLOOKUP(Tabela24[[#This Row],[Código  CATMAT]],'[1]CMM E VALOR'!C:L,6,0),"NÃO HÁ")</f>
        <v>199.33333333333334</v>
      </c>
      <c r="BT177" s="37">
        <f>IFERROR(VLOOKUP(Tabela24[[#This Row],[Código  CATMAT]],'[1]CMM E VALOR'!C:L,7,0),"NÃO HÁ")</f>
        <v>148</v>
      </c>
      <c r="BU177" s="38">
        <f>IFERROR(VLOOKUP(Tabela24[[#This Row],[Código  CATMAT]],'[1]CMM E VALOR'!C:L,9,0),"NÃO HÁ")</f>
        <v>1</v>
      </c>
      <c r="BV177" s="32">
        <f>IFERROR(VLOOKUP(Tabela24[[#This Row],[Código  CATMAT]],'[1]CMM E VALOR'!C:L,10,0),"NÃO HÁ")</f>
        <v>0.97857099999999997</v>
      </c>
    </row>
    <row r="178" spans="1:74" ht="25.5" x14ac:dyDescent="0.25">
      <c r="A178" s="25">
        <v>272217</v>
      </c>
      <c r="B178" s="25">
        <v>3255000</v>
      </c>
      <c r="C178" s="5" t="s">
        <v>599</v>
      </c>
      <c r="D178" s="5" t="s">
        <v>76</v>
      </c>
      <c r="E178" s="5"/>
      <c r="F178" s="5"/>
      <c r="G178" s="27" t="s">
        <v>600</v>
      </c>
      <c r="H178" s="27" t="s">
        <v>88</v>
      </c>
      <c r="I178" s="27" t="s">
        <v>79</v>
      </c>
      <c r="J178" s="28">
        <v>25</v>
      </c>
      <c r="K178" s="28">
        <v>9</v>
      </c>
      <c r="L178" s="28">
        <v>27</v>
      </c>
      <c r="M178" s="28">
        <v>11</v>
      </c>
      <c r="N178" s="28">
        <v>30</v>
      </c>
      <c r="O178" s="28">
        <v>64</v>
      </c>
      <c r="P178" s="28">
        <v>48</v>
      </c>
      <c r="Q178" s="28">
        <v>20</v>
      </c>
      <c r="R178" s="28">
        <f t="shared" si="48"/>
        <v>29.25</v>
      </c>
      <c r="S178" s="28">
        <f t="shared" si="49"/>
        <v>18.560711193270585</v>
      </c>
      <c r="T178" s="28">
        <f t="shared" si="63"/>
        <v>63.45542288297635</v>
      </c>
      <c r="U178" s="28">
        <f t="shared" si="56"/>
        <v>26</v>
      </c>
      <c r="V178" s="28">
        <v>25</v>
      </c>
      <c r="W178" s="25">
        <v>6505</v>
      </c>
      <c r="X178" s="30">
        <v>23</v>
      </c>
      <c r="Y178" s="30">
        <f t="shared" si="50"/>
        <v>29.900000000000002</v>
      </c>
      <c r="Z178" s="30">
        <f t="shared" si="51"/>
        <v>1794.0000000000002</v>
      </c>
      <c r="AA178" s="30">
        <f t="shared" si="52"/>
        <v>575</v>
      </c>
      <c r="AB178" s="31">
        <f t="shared" si="53"/>
        <v>57500</v>
      </c>
      <c r="AC178" s="32">
        <f t="shared" si="54"/>
        <v>1.525353027970072E-2</v>
      </c>
      <c r="AD178" s="25">
        <v>6</v>
      </c>
      <c r="AE178" s="28">
        <f t="shared" si="57"/>
        <v>2.0833333333333335</v>
      </c>
      <c r="AF178" s="28">
        <f t="shared" si="71"/>
        <v>12.5</v>
      </c>
      <c r="AG178" s="28">
        <f t="shared" si="58"/>
        <v>50</v>
      </c>
      <c r="AH178" s="30">
        <f t="shared" si="55"/>
        <v>1150</v>
      </c>
      <c r="AI178" s="28">
        <v>60</v>
      </c>
      <c r="AJ178" s="28">
        <v>60</v>
      </c>
      <c r="AK178" s="28">
        <v>60</v>
      </c>
      <c r="AL178" s="28">
        <v>60</v>
      </c>
      <c r="AM178" s="28">
        <v>50</v>
      </c>
      <c r="AN178" s="28">
        <v>60</v>
      </c>
      <c r="AO178" s="28">
        <v>4</v>
      </c>
      <c r="AP178" s="28">
        <v>28</v>
      </c>
      <c r="AQ178" s="28">
        <v>2</v>
      </c>
      <c r="AR178" s="28">
        <v>4</v>
      </c>
      <c r="AS178" s="28">
        <v>50</v>
      </c>
      <c r="AT178" s="28">
        <f t="shared" si="67"/>
        <v>14.791666666666668</v>
      </c>
      <c r="AU178" s="28">
        <f t="shared" si="68"/>
        <v>-25</v>
      </c>
      <c r="AV178" s="28">
        <f t="shared" si="69"/>
        <v>20.833333333333336</v>
      </c>
      <c r="AW178" s="28">
        <v>50</v>
      </c>
      <c r="AX178" s="33" t="s">
        <v>91</v>
      </c>
      <c r="AY178" s="34" t="s">
        <v>110</v>
      </c>
      <c r="AZ178" s="35">
        <v>46049</v>
      </c>
      <c r="BA178" s="35">
        <f t="shared" si="64"/>
        <v>46414</v>
      </c>
      <c r="BB178" s="33" t="s">
        <v>92</v>
      </c>
      <c r="BC178" s="33" t="s">
        <v>111</v>
      </c>
      <c r="BD178" s="34"/>
      <c r="BE178" s="25" t="s">
        <v>83</v>
      </c>
      <c r="BF178" s="25" t="s">
        <v>83</v>
      </c>
      <c r="BG178" s="32" t="s">
        <v>83</v>
      </c>
      <c r="BH178" s="32" t="s">
        <v>83</v>
      </c>
      <c r="BI178" s="32">
        <f t="shared" si="65"/>
        <v>18.296125643962931</v>
      </c>
      <c r="BJ178" s="25" t="s">
        <v>94</v>
      </c>
      <c r="BK178" s="25">
        <v>3</v>
      </c>
      <c r="BP178" s="25">
        <f>IFERROR(VLOOKUP(Tabela24[[#This Row],[Código  CATMAT]],'[1]GRADE HFL'!A:K,1,0),"NÃO")</f>
        <v>272217</v>
      </c>
      <c r="BQ178" s="36"/>
      <c r="BR178" s="36">
        <f>IFERROR(VLOOKUP(Tabela24[[#This Row],[Código  CATMAT]],'[1]CMM E VALOR'!C:L,5,0),"NÃO HÁ")</f>
        <v>60</v>
      </c>
      <c r="BS178" s="37">
        <f>IFERROR(VLOOKUP(Tabela24[[#This Row],[Código  CATMAT]],'[1]CMM E VALOR'!C:L,6,0),"NÃO HÁ")</f>
        <v>119.33333333333333</v>
      </c>
      <c r="BT178" s="37">
        <f>IFERROR(VLOOKUP(Tabela24[[#This Row],[Código  CATMAT]],'[1]CMM E VALOR'!C:L,7,0),"NÃO HÁ")</f>
        <v>50</v>
      </c>
      <c r="BU178" s="38">
        <f>IFERROR(VLOOKUP(Tabela24[[#This Row],[Código  CATMAT]],'[1]CMM E VALOR'!C:L,9,0),"NÃO HÁ")</f>
        <v>19.54</v>
      </c>
      <c r="BV178" s="32">
        <f>IFERROR(VLOOKUP(Tabela24[[#This Row],[Código  CATMAT]],'[1]CMM E VALOR'!C:L,10,0),"NÃO HÁ")</f>
        <v>19.54</v>
      </c>
    </row>
    <row r="179" spans="1:74" ht="25.5" hidden="1" x14ac:dyDescent="0.25">
      <c r="A179" s="25">
        <v>340419</v>
      </c>
      <c r="B179" s="25">
        <v>2981000</v>
      </c>
      <c r="C179" s="5" t="s">
        <v>601</v>
      </c>
      <c r="D179" s="5" t="s">
        <v>96</v>
      </c>
      <c r="E179" s="5"/>
      <c r="F179" s="5"/>
      <c r="G179" s="27" t="s">
        <v>602</v>
      </c>
      <c r="H179" s="27" t="s">
        <v>603</v>
      </c>
      <c r="I179" s="27" t="s">
        <v>96</v>
      </c>
      <c r="J179" s="28">
        <v>84</v>
      </c>
      <c r="K179" s="28">
        <v>302</v>
      </c>
      <c r="L179" s="28">
        <v>231</v>
      </c>
      <c r="M179" s="28">
        <v>176</v>
      </c>
      <c r="N179" s="28">
        <v>134</v>
      </c>
      <c r="O179" s="28">
        <v>353</v>
      </c>
      <c r="P179" s="28">
        <v>352</v>
      </c>
      <c r="Q179" s="28">
        <v>231</v>
      </c>
      <c r="R179" s="28">
        <f t="shared" si="48"/>
        <v>232.875</v>
      </c>
      <c r="S179" s="28">
        <f t="shared" si="49"/>
        <v>98.9811489989021</v>
      </c>
      <c r="T179" s="28">
        <f t="shared" si="63"/>
        <v>42.503982393516736</v>
      </c>
      <c r="U179" s="28">
        <f t="shared" si="56"/>
        <v>231</v>
      </c>
      <c r="V179" s="28">
        <v>180</v>
      </c>
      <c r="W179" s="25">
        <v>6505</v>
      </c>
      <c r="X179" s="76">
        <v>1.1599999999999999</v>
      </c>
      <c r="Y179" s="30">
        <f t="shared" si="50"/>
        <v>1.508</v>
      </c>
      <c r="Z179" s="30">
        <f t="shared" si="51"/>
        <v>542.88</v>
      </c>
      <c r="AA179" s="30">
        <f t="shared" si="52"/>
        <v>208.79999999999998</v>
      </c>
      <c r="AB179" s="31">
        <f t="shared" si="53"/>
        <v>20880</v>
      </c>
      <c r="AC179" s="32">
        <f t="shared" si="54"/>
        <v>5.5390210824374101E-3</v>
      </c>
      <c r="AD179" s="25">
        <v>6</v>
      </c>
      <c r="AE179" s="28">
        <f t="shared" si="57"/>
        <v>15</v>
      </c>
      <c r="AF179" s="28">
        <f t="shared" si="71"/>
        <v>90</v>
      </c>
      <c r="AG179" s="28">
        <f t="shared" si="58"/>
        <v>360</v>
      </c>
      <c r="AH179" s="30">
        <f t="shared" si="55"/>
        <v>417.59999999999997</v>
      </c>
      <c r="AI179" s="28">
        <v>500</v>
      </c>
      <c r="AJ179" s="28">
        <v>500</v>
      </c>
      <c r="AK179" s="28">
        <v>500</v>
      </c>
      <c r="AL179" s="28">
        <v>500</v>
      </c>
      <c r="AM179" s="28">
        <v>400</v>
      </c>
      <c r="AN179" s="28">
        <v>360</v>
      </c>
      <c r="AO179" s="28">
        <v>4</v>
      </c>
      <c r="AP179" s="28">
        <v>28</v>
      </c>
      <c r="AQ179" s="28">
        <v>2</v>
      </c>
      <c r="AR179" s="28">
        <v>4</v>
      </c>
      <c r="AT179" s="28">
        <f t="shared" si="67"/>
        <v>106.5</v>
      </c>
      <c r="AU179" s="28">
        <f t="shared" si="68"/>
        <v>180</v>
      </c>
      <c r="AV179" s="28">
        <f t="shared" si="69"/>
        <v>150</v>
      </c>
      <c r="AX179" s="33" t="s">
        <v>80</v>
      </c>
      <c r="AY179" s="34"/>
      <c r="BA179" s="35">
        <f t="shared" si="64"/>
        <v>365</v>
      </c>
      <c r="BB179" s="33" t="s">
        <v>81</v>
      </c>
      <c r="BC179" s="33" t="s">
        <v>130</v>
      </c>
      <c r="BD179" s="34"/>
      <c r="BE179" s="25" t="s">
        <v>83</v>
      </c>
      <c r="BF179" s="25" t="s">
        <v>83</v>
      </c>
      <c r="BG179" s="32" t="s">
        <v>83</v>
      </c>
      <c r="BH179" s="32" t="s">
        <v>83</v>
      </c>
      <c r="BI179" s="32">
        <f t="shared" si="65"/>
        <v>18.301664665045369</v>
      </c>
      <c r="BJ179" s="25" t="s">
        <v>116</v>
      </c>
      <c r="BK179" s="25">
        <v>66</v>
      </c>
      <c r="BP179" s="25" t="str">
        <f>IFERROR(VLOOKUP(Tabela24[[#This Row],[Código  CATMAT]],'[1]GRADE HFL'!A:K,1,0),"NÃO")</f>
        <v>NÃO</v>
      </c>
      <c r="BQ179" s="36"/>
      <c r="BR179" s="36" t="str">
        <f>IFERROR(VLOOKUP(Tabela24[[#This Row],[Código  CATMAT]],'[1]CMM E VALOR'!C:L,5,0),"NÃO HÁ")</f>
        <v>NÃO HÁ</v>
      </c>
      <c r="BS179" s="37" t="str">
        <f>IFERROR(VLOOKUP(Tabela24[[#This Row],[Código  CATMAT]],'[1]CMM E VALOR'!C:L,6,0),"NÃO HÁ")</f>
        <v>NÃO HÁ</v>
      </c>
      <c r="BT179" s="37" t="str">
        <f>IFERROR(VLOOKUP(Tabela24[[#This Row],[Código  CATMAT]],'[1]CMM E VALOR'!C:L,7,0),"NÃO HÁ")</f>
        <v>NÃO HÁ</v>
      </c>
      <c r="BU179" s="38" t="str">
        <f>IFERROR(VLOOKUP(Tabela24[[#This Row],[Código  CATMAT]],'[1]CMM E VALOR'!C:L,9,0),"NÃO HÁ")</f>
        <v>NÃO HÁ</v>
      </c>
      <c r="BV179" s="32" t="str">
        <f>IFERROR(VLOOKUP(Tabela24[[#This Row],[Código  CATMAT]],'[1]CMM E VALOR'!C:L,10,0),"NÃO HÁ")</f>
        <v>NÃO HÁ</v>
      </c>
    </row>
    <row r="180" spans="1:74" x14ac:dyDescent="0.25">
      <c r="A180" s="25">
        <v>269592</v>
      </c>
      <c r="B180" s="25">
        <v>3281000</v>
      </c>
      <c r="C180" s="5" t="s">
        <v>604</v>
      </c>
      <c r="D180" s="5" t="s">
        <v>96</v>
      </c>
      <c r="E180" s="5"/>
      <c r="F180" s="5"/>
      <c r="G180" s="27" t="s">
        <v>605</v>
      </c>
      <c r="H180" s="27" t="s">
        <v>606</v>
      </c>
      <c r="I180" s="27" t="s">
        <v>96</v>
      </c>
      <c r="J180" s="28">
        <v>7260</v>
      </c>
      <c r="K180" s="28">
        <v>822</v>
      </c>
      <c r="L180" s="28">
        <v>5621</v>
      </c>
      <c r="M180" s="28">
        <v>10141</v>
      </c>
      <c r="N180" s="28">
        <v>9198</v>
      </c>
      <c r="O180" s="28">
        <v>8581</v>
      </c>
      <c r="P180" s="28">
        <v>7821</v>
      </c>
      <c r="Q180" s="28">
        <v>8468</v>
      </c>
      <c r="R180" s="28">
        <f t="shared" si="48"/>
        <v>7239</v>
      </c>
      <c r="S180" s="28">
        <f t="shared" si="49"/>
        <v>2920.5104250553777</v>
      </c>
      <c r="T180" s="28">
        <f t="shared" si="63"/>
        <v>40.34411417399334</v>
      </c>
      <c r="U180" s="28">
        <f t="shared" si="56"/>
        <v>8144.5</v>
      </c>
      <c r="V180" s="28">
        <v>7500</v>
      </c>
      <c r="W180" s="25">
        <v>6505</v>
      </c>
      <c r="X180" s="77">
        <v>0.18</v>
      </c>
      <c r="Y180" s="30">
        <f t="shared" si="50"/>
        <v>0.23399999999999999</v>
      </c>
      <c r="Z180" s="30">
        <f t="shared" si="51"/>
        <v>2808</v>
      </c>
      <c r="AA180" s="30">
        <f t="shared" si="52"/>
        <v>1350</v>
      </c>
      <c r="AB180" s="31">
        <f t="shared" si="53"/>
        <v>135000</v>
      </c>
      <c r="AC180" s="32">
        <f t="shared" si="54"/>
        <v>3.5812636308862562E-2</v>
      </c>
      <c r="AD180" s="25">
        <v>6</v>
      </c>
      <c r="AE180" s="28">
        <f t="shared" si="57"/>
        <v>625</v>
      </c>
      <c r="AF180" s="28">
        <f t="shared" si="71"/>
        <v>3750</v>
      </c>
      <c r="AG180" s="28">
        <f t="shared" si="58"/>
        <v>15000</v>
      </c>
      <c r="AH180" s="30">
        <f t="shared" si="55"/>
        <v>2700</v>
      </c>
      <c r="AI180" s="28">
        <v>11000</v>
      </c>
      <c r="AJ180" s="28">
        <v>12000</v>
      </c>
      <c r="AK180" s="28">
        <v>12000</v>
      </c>
      <c r="AL180" s="28">
        <v>12000</v>
      </c>
      <c r="AM180" s="28">
        <v>12000</v>
      </c>
      <c r="AN180" s="28">
        <v>12000</v>
      </c>
      <c r="AO180" s="28">
        <v>4</v>
      </c>
      <c r="AP180" s="28">
        <v>28</v>
      </c>
      <c r="AQ180" s="28">
        <v>2</v>
      </c>
      <c r="AR180" s="28">
        <v>4</v>
      </c>
      <c r="AT180" s="28">
        <f t="shared" si="67"/>
        <v>4437.5</v>
      </c>
      <c r="AU180" s="28">
        <f t="shared" si="68"/>
        <v>7500</v>
      </c>
      <c r="AV180" s="28">
        <f t="shared" si="69"/>
        <v>6250</v>
      </c>
      <c r="AX180" s="33" t="s">
        <v>80</v>
      </c>
      <c r="AY180" s="34" t="s">
        <v>400</v>
      </c>
      <c r="AZ180" s="35">
        <v>45601</v>
      </c>
      <c r="BA180" s="35">
        <f t="shared" si="64"/>
        <v>45966</v>
      </c>
      <c r="BB180" s="33" t="s">
        <v>81</v>
      </c>
      <c r="BC180" s="33" t="s">
        <v>130</v>
      </c>
      <c r="BD180" s="34"/>
      <c r="BE180" s="25" t="s">
        <v>83</v>
      </c>
      <c r="BF180" s="25" t="s">
        <v>83</v>
      </c>
      <c r="BG180" s="32" t="s">
        <v>83</v>
      </c>
      <c r="BH180" s="32" t="s">
        <v>83</v>
      </c>
      <c r="BI180" s="32">
        <f t="shared" si="65"/>
        <v>18.33747730135423</v>
      </c>
      <c r="BJ180" s="25" t="s">
        <v>116</v>
      </c>
      <c r="BK180" s="25">
        <v>1165</v>
      </c>
      <c r="BP180" s="25">
        <f>IFERROR(VLOOKUP(Tabela24[[#This Row],[Código  CATMAT]],'[1]GRADE HFL'!A:K,1,0),"NÃO")</f>
        <v>269592</v>
      </c>
      <c r="BQ180" s="36"/>
      <c r="BR180" s="36">
        <f>IFERROR(VLOOKUP(Tabela24[[#This Row],[Código  CATMAT]],'[1]CMM E VALOR'!C:L,5,0),"NÃO HÁ")</f>
        <v>3400</v>
      </c>
      <c r="BS180" s="37">
        <f>IFERROR(VLOOKUP(Tabela24[[#This Row],[Código  CATMAT]],'[1]CMM E VALOR'!C:L,6,0),"NÃO HÁ")</f>
        <v>2166.6666666666665</v>
      </c>
      <c r="BT180" s="37">
        <f>IFERROR(VLOOKUP(Tabela24[[#This Row],[Código  CATMAT]],'[1]CMM E VALOR'!C:L,7,0),"NÃO HÁ")</f>
        <v>1986.6666666666667</v>
      </c>
      <c r="BU180" s="38">
        <f>IFERROR(VLOOKUP(Tabela24[[#This Row],[Código  CATMAT]],'[1]CMM E VALOR'!C:L,9,0),"NÃO HÁ")</f>
        <v>0.09</v>
      </c>
      <c r="BV180" s="32">
        <f>IFERROR(VLOOKUP(Tabela24[[#This Row],[Código  CATMAT]],'[1]CMM E VALOR'!C:L,10,0),"NÃO HÁ")</f>
        <v>0.09</v>
      </c>
    </row>
    <row r="181" spans="1:74" ht="25.5" hidden="1" x14ac:dyDescent="0.25">
      <c r="A181" s="25">
        <v>352042</v>
      </c>
      <c r="B181" s="25">
        <v>3281000</v>
      </c>
      <c r="C181" s="5" t="s">
        <v>607</v>
      </c>
      <c r="D181" s="27" t="s">
        <v>86</v>
      </c>
      <c r="E181" s="27"/>
      <c r="F181" s="25">
        <v>200</v>
      </c>
      <c r="G181" s="27" t="s">
        <v>605</v>
      </c>
      <c r="H181" s="27" t="s">
        <v>608</v>
      </c>
      <c r="I181" s="27" t="s">
        <v>609</v>
      </c>
      <c r="J181" s="28">
        <v>938</v>
      </c>
      <c r="K181" s="28">
        <v>822</v>
      </c>
      <c r="L181" s="28">
        <v>675</v>
      </c>
      <c r="N181" s="28">
        <v>1186</v>
      </c>
      <c r="O181" s="28">
        <v>1014</v>
      </c>
      <c r="P181" s="28">
        <v>841</v>
      </c>
      <c r="Q181" s="28">
        <v>664</v>
      </c>
      <c r="R181" s="28">
        <f t="shared" si="48"/>
        <v>877.14285714285711</v>
      </c>
      <c r="S181" s="28">
        <f t="shared" si="49"/>
        <v>186.39780808030676</v>
      </c>
      <c r="T181" s="28">
        <f t="shared" si="63"/>
        <v>21.250564439122922</v>
      </c>
      <c r="U181" s="28">
        <f t="shared" si="56"/>
        <v>841</v>
      </c>
      <c r="V181" s="28">
        <v>800</v>
      </c>
      <c r="W181" s="25">
        <v>6505</v>
      </c>
      <c r="X181" s="41">
        <v>1.53</v>
      </c>
      <c r="Y181" s="30">
        <f t="shared" si="50"/>
        <v>1.9890000000000001</v>
      </c>
      <c r="Z181" s="30">
        <f t="shared" si="51"/>
        <v>3182.4</v>
      </c>
      <c r="AA181" s="30">
        <f t="shared" si="52"/>
        <v>1224</v>
      </c>
      <c r="AB181" s="31">
        <f t="shared" si="53"/>
        <v>122400</v>
      </c>
      <c r="AC181" s="32">
        <f t="shared" si="54"/>
        <v>3.2470123586702059E-2</v>
      </c>
      <c r="AD181" s="25">
        <v>6</v>
      </c>
      <c r="AE181" s="28">
        <f t="shared" si="57"/>
        <v>66.666666666666671</v>
      </c>
      <c r="AF181" s="28">
        <f t="shared" si="71"/>
        <v>400</v>
      </c>
      <c r="AG181" s="28">
        <f t="shared" si="58"/>
        <v>1600</v>
      </c>
      <c r="AH181" s="30">
        <f t="shared" si="55"/>
        <v>2448</v>
      </c>
      <c r="AI181" s="28">
        <v>2000</v>
      </c>
      <c r="AJ181" s="28">
        <v>2000</v>
      </c>
      <c r="AK181" s="28">
        <v>2000</v>
      </c>
      <c r="AL181" s="28">
        <v>2000</v>
      </c>
      <c r="AM181" s="28">
        <v>2000</v>
      </c>
      <c r="AN181" s="28">
        <v>1600</v>
      </c>
      <c r="AO181" s="28">
        <v>4</v>
      </c>
      <c r="AP181" s="28">
        <v>28</v>
      </c>
      <c r="AQ181" s="28">
        <v>2</v>
      </c>
      <c r="AR181" s="28">
        <v>4</v>
      </c>
      <c r="AT181" s="28">
        <f t="shared" si="67"/>
        <v>473.33333333333337</v>
      </c>
      <c r="AU181" s="28">
        <f t="shared" si="68"/>
        <v>800</v>
      </c>
      <c r="AV181" s="28">
        <f t="shared" si="69"/>
        <v>666.66666666666674</v>
      </c>
      <c r="AX181" s="33" t="s">
        <v>91</v>
      </c>
      <c r="AY181" s="34" t="s">
        <v>196</v>
      </c>
      <c r="AZ181" s="35">
        <v>45895</v>
      </c>
      <c r="BA181" s="35">
        <f t="shared" si="64"/>
        <v>46260</v>
      </c>
      <c r="BB181" s="33" t="s">
        <v>92</v>
      </c>
      <c r="BC181" s="33" t="s">
        <v>127</v>
      </c>
      <c r="BD181" s="34"/>
      <c r="BE181" s="25" t="s">
        <v>83</v>
      </c>
      <c r="BF181" s="25" t="s">
        <v>83</v>
      </c>
      <c r="BG181" s="32" t="s">
        <v>83</v>
      </c>
      <c r="BH181" s="32" t="s">
        <v>83</v>
      </c>
      <c r="BI181" s="32">
        <f t="shared" si="65"/>
        <v>18.369947424940932</v>
      </c>
      <c r="BJ181" s="25" t="s">
        <v>116</v>
      </c>
      <c r="BK181" s="25">
        <v>157</v>
      </c>
      <c r="BP181" s="25" t="str">
        <f>IFERROR(VLOOKUP(Tabela24[[#This Row],[Código  CATMAT]],'[1]GRADE HFL'!A:K,1,0),"NÃO")</f>
        <v>NÃO</v>
      </c>
      <c r="BQ181" s="36" t="s">
        <v>610</v>
      </c>
      <c r="BR181" s="36" t="str">
        <f>IFERROR(VLOOKUP(Tabela24[[#This Row],[Código  CATMAT]],'[1]CMM E VALOR'!C:L,5,0),"NÃO HÁ")</f>
        <v>NÃO HÁ</v>
      </c>
      <c r="BS181" s="37" t="str">
        <f>IFERROR(VLOOKUP(Tabela24[[#This Row],[Código  CATMAT]],'[1]CMM E VALOR'!C:L,6,0),"NÃO HÁ")</f>
        <v>NÃO HÁ</v>
      </c>
      <c r="BT181" s="37" t="str">
        <f>IFERROR(VLOOKUP(Tabela24[[#This Row],[Código  CATMAT]],'[1]CMM E VALOR'!C:L,7,0),"NÃO HÁ")</f>
        <v>NÃO HÁ</v>
      </c>
      <c r="BU181" s="38" t="str">
        <f>IFERROR(VLOOKUP(Tabela24[[#This Row],[Código  CATMAT]],'[1]CMM E VALOR'!C:L,9,0),"NÃO HÁ")</f>
        <v>NÃO HÁ</v>
      </c>
      <c r="BV181" s="32" t="str">
        <f>IFERROR(VLOOKUP(Tabela24[[#This Row],[Código  CATMAT]],'[1]CMM E VALOR'!C:L,10,0),"NÃO HÁ")</f>
        <v>NÃO HÁ</v>
      </c>
    </row>
    <row r="182" spans="1:74" x14ac:dyDescent="0.25">
      <c r="A182" s="25">
        <v>268252</v>
      </c>
      <c r="B182" s="25">
        <v>3295800</v>
      </c>
      <c r="C182" s="5" t="s">
        <v>611</v>
      </c>
      <c r="D182" s="5" t="s">
        <v>76</v>
      </c>
      <c r="E182" s="5"/>
      <c r="F182" s="5"/>
      <c r="G182" s="27" t="s">
        <v>612</v>
      </c>
      <c r="H182" s="27" t="s">
        <v>613</v>
      </c>
      <c r="I182" s="27" t="s">
        <v>79</v>
      </c>
      <c r="J182" s="28">
        <v>28400</v>
      </c>
      <c r="K182" s="28">
        <v>20645</v>
      </c>
      <c r="L182" s="28">
        <v>21985</v>
      </c>
      <c r="M182" s="28">
        <v>18594</v>
      </c>
      <c r="N182" s="28">
        <v>19817</v>
      </c>
      <c r="O182" s="28">
        <v>22106</v>
      </c>
      <c r="P182" s="28">
        <v>21551</v>
      </c>
      <c r="Q182" s="28">
        <v>17995</v>
      </c>
      <c r="R182" s="28">
        <f t="shared" si="48"/>
        <v>21386.625</v>
      </c>
      <c r="S182" s="28">
        <f t="shared" si="49"/>
        <v>3216.1557770330182</v>
      </c>
      <c r="T182" s="28">
        <f t="shared" si="63"/>
        <v>15.038164165842055</v>
      </c>
      <c r="U182" s="28">
        <f t="shared" si="56"/>
        <v>21098</v>
      </c>
      <c r="V182" s="28">
        <v>23667</v>
      </c>
      <c r="W182" s="25">
        <v>6505</v>
      </c>
      <c r="X182" s="30">
        <v>0.45</v>
      </c>
      <c r="Y182" s="30">
        <f t="shared" si="50"/>
        <v>0.58500000000000008</v>
      </c>
      <c r="Z182" s="30">
        <f t="shared" si="51"/>
        <v>26325.000000000004</v>
      </c>
      <c r="AA182" s="30">
        <f t="shared" si="52"/>
        <v>10650.15</v>
      </c>
      <c r="AB182" s="31">
        <f t="shared" si="53"/>
        <v>1065015</v>
      </c>
      <c r="AC182" s="32">
        <f t="shared" si="54"/>
        <v>0.28252588784061677</v>
      </c>
      <c r="AD182" s="25">
        <v>6</v>
      </c>
      <c r="AE182" s="28">
        <f t="shared" si="57"/>
        <v>1972.25</v>
      </c>
      <c r="AF182" s="28">
        <f>AE182*((1/2)*AD182)</f>
        <v>5916.75</v>
      </c>
      <c r="AG182" s="28">
        <f t="shared" si="58"/>
        <v>41417.25</v>
      </c>
      <c r="AH182" s="30">
        <f t="shared" si="55"/>
        <v>18637.762500000001</v>
      </c>
      <c r="AI182" s="28">
        <f>439*100</f>
        <v>43900</v>
      </c>
      <c r="AJ182" s="28">
        <v>45000</v>
      </c>
      <c r="AK182" s="28">
        <v>45000</v>
      </c>
      <c r="AL182" s="28">
        <v>45000</v>
      </c>
      <c r="AM182" s="28">
        <v>45000</v>
      </c>
      <c r="AN182" s="28">
        <v>45000</v>
      </c>
      <c r="AO182" s="28">
        <v>4</v>
      </c>
      <c r="AP182" s="28">
        <v>28</v>
      </c>
      <c r="AQ182" s="28">
        <v>2</v>
      </c>
      <c r="AR182" s="28">
        <v>4</v>
      </c>
      <c r="AT182" s="28">
        <f t="shared" si="67"/>
        <v>8086.2250000000004</v>
      </c>
      <c r="AU182" s="28">
        <f t="shared" si="68"/>
        <v>17750.25</v>
      </c>
      <c r="AV182" s="28">
        <f t="shared" si="69"/>
        <v>13805.75</v>
      </c>
      <c r="AX182" s="33" t="s">
        <v>91</v>
      </c>
      <c r="AY182" s="34" t="s">
        <v>110</v>
      </c>
      <c r="AZ182" s="35">
        <v>46049</v>
      </c>
      <c r="BA182" s="35">
        <f t="shared" si="64"/>
        <v>46414</v>
      </c>
      <c r="BB182" s="33" t="s">
        <v>92</v>
      </c>
      <c r="BC182" s="33" t="s">
        <v>111</v>
      </c>
      <c r="BD182" s="34"/>
      <c r="BE182" s="25" t="s">
        <v>112</v>
      </c>
      <c r="BF182" s="25" t="s">
        <v>83</v>
      </c>
      <c r="BG182" s="32" t="s">
        <v>112</v>
      </c>
      <c r="BH182" s="32" t="s">
        <v>112</v>
      </c>
      <c r="BI182" s="32">
        <f t="shared" si="65"/>
        <v>18.652473312781549</v>
      </c>
      <c r="BJ182" s="25" t="s">
        <v>116</v>
      </c>
      <c r="BK182" s="25">
        <v>5174</v>
      </c>
      <c r="BP182" s="25">
        <f>IFERROR(VLOOKUP(Tabela24[[#This Row],[Código  CATMAT]],'[1]GRADE HFL'!A:K,1,0),"NÃO")</f>
        <v>268252</v>
      </c>
      <c r="BQ182" s="36"/>
      <c r="BR182" s="36">
        <f>IFERROR(VLOOKUP(Tabela24[[#This Row],[Código  CATMAT]],'[1]CMM E VALOR'!C:L,5,0),"NÃO HÁ")</f>
        <v>8000</v>
      </c>
      <c r="BS182" s="37">
        <f>IFERROR(VLOOKUP(Tabela24[[#This Row],[Código  CATMAT]],'[1]CMM E VALOR'!C:L,6,0),"NÃO HÁ")</f>
        <v>8219.9166666666661</v>
      </c>
      <c r="BT182" s="37">
        <f>IFERROR(VLOOKUP(Tabela24[[#This Row],[Código  CATMAT]],'[1]CMM E VALOR'!C:L,7,0),"NÃO HÁ")</f>
        <v>7556.666666666667</v>
      </c>
      <c r="BU182" s="38">
        <f>IFERROR(VLOOKUP(Tabela24[[#This Row],[Código  CATMAT]],'[1]CMM E VALOR'!C:L,9,0),"NÃO HÁ")</f>
        <v>0.45</v>
      </c>
      <c r="BV182" s="32">
        <f>IFERROR(VLOOKUP(Tabela24[[#This Row],[Código  CATMAT]],'[1]CMM E VALOR'!C:L,10,0),"NÃO HÁ")</f>
        <v>0.45</v>
      </c>
    </row>
    <row r="183" spans="1:74" ht="25.5" x14ac:dyDescent="0.25">
      <c r="A183" s="25">
        <v>267205</v>
      </c>
      <c r="B183" s="25">
        <v>3292800</v>
      </c>
      <c r="C183" s="5" t="s">
        <v>614</v>
      </c>
      <c r="D183" s="27" t="s">
        <v>86</v>
      </c>
      <c r="E183" s="27"/>
      <c r="F183" s="25">
        <v>100</v>
      </c>
      <c r="G183" s="27" t="s">
        <v>612</v>
      </c>
      <c r="H183" s="27" t="s">
        <v>613</v>
      </c>
      <c r="I183" s="27" t="s">
        <v>125</v>
      </c>
      <c r="J183" s="28">
        <v>589</v>
      </c>
      <c r="K183" s="28">
        <v>622</v>
      </c>
      <c r="L183" s="28">
        <v>702</v>
      </c>
      <c r="N183" s="28">
        <v>572</v>
      </c>
      <c r="O183" s="28">
        <v>673</v>
      </c>
      <c r="P183" s="28">
        <v>737</v>
      </c>
      <c r="Q183" s="28">
        <v>594</v>
      </c>
      <c r="R183" s="28">
        <f t="shared" si="48"/>
        <v>641.28571428571433</v>
      </c>
      <c r="S183" s="28">
        <f t="shared" si="49"/>
        <v>63.239529530492995</v>
      </c>
      <c r="T183" s="28">
        <f t="shared" si="63"/>
        <v>9.861365709811782</v>
      </c>
      <c r="U183" s="28">
        <f t="shared" si="56"/>
        <v>622</v>
      </c>
      <c r="V183" s="28">
        <v>600</v>
      </c>
      <c r="W183" s="25">
        <v>6505</v>
      </c>
      <c r="X183" s="41">
        <v>1.3</v>
      </c>
      <c r="Y183" s="30">
        <f t="shared" si="50"/>
        <v>1.6900000000000002</v>
      </c>
      <c r="Z183" s="30">
        <f t="shared" si="51"/>
        <v>2535.0000000000005</v>
      </c>
      <c r="AA183" s="30">
        <f t="shared" si="52"/>
        <v>780</v>
      </c>
      <c r="AB183" s="31">
        <f t="shared" si="53"/>
        <v>78000</v>
      </c>
      <c r="AC183" s="32">
        <f t="shared" si="54"/>
        <v>2.069174542289837E-2</v>
      </c>
      <c r="AD183" s="25">
        <v>6</v>
      </c>
      <c r="AE183" s="28">
        <f t="shared" si="57"/>
        <v>50</v>
      </c>
      <c r="AF183" s="28">
        <f t="shared" ref="AF183:AF190" si="72">AD183*AE183</f>
        <v>300</v>
      </c>
      <c r="AG183" s="28">
        <f t="shared" si="58"/>
        <v>1200</v>
      </c>
      <c r="AH183" s="30">
        <f t="shared" si="55"/>
        <v>1560</v>
      </c>
      <c r="AI183" s="28">
        <v>1500</v>
      </c>
      <c r="AJ183" s="28">
        <v>1500</v>
      </c>
      <c r="AK183" s="28">
        <v>1500</v>
      </c>
      <c r="AL183" s="28">
        <v>1500</v>
      </c>
      <c r="AM183" s="28">
        <v>1500</v>
      </c>
      <c r="AN183" s="28">
        <v>1500</v>
      </c>
      <c r="AO183" s="28">
        <v>4</v>
      </c>
      <c r="AP183" s="28">
        <v>28</v>
      </c>
      <c r="AQ183" s="28">
        <v>2</v>
      </c>
      <c r="AR183" s="28">
        <v>4</v>
      </c>
      <c r="AS183" s="28">
        <v>185</v>
      </c>
      <c r="AT183" s="28">
        <f t="shared" si="67"/>
        <v>355</v>
      </c>
      <c r="AU183" s="28">
        <f t="shared" si="68"/>
        <v>415</v>
      </c>
      <c r="AV183" s="28">
        <f t="shared" si="69"/>
        <v>500</v>
      </c>
      <c r="AW183" s="28">
        <v>100</v>
      </c>
      <c r="AX183" s="33" t="s">
        <v>91</v>
      </c>
      <c r="AY183" s="34" t="s">
        <v>320</v>
      </c>
      <c r="AZ183" s="35">
        <v>46125</v>
      </c>
      <c r="BA183" s="35">
        <f t="shared" si="64"/>
        <v>46490</v>
      </c>
      <c r="BB183" s="33" t="s">
        <v>92</v>
      </c>
      <c r="BC183" s="33" t="s">
        <v>127</v>
      </c>
      <c r="BD183" s="34"/>
      <c r="BE183" s="25" t="s">
        <v>83</v>
      </c>
      <c r="BF183" s="25" t="s">
        <v>83</v>
      </c>
      <c r="BG183" s="32" t="s">
        <v>83</v>
      </c>
      <c r="BH183" s="32" t="s">
        <v>83</v>
      </c>
      <c r="BI183" s="32">
        <f t="shared" si="65"/>
        <v>18.673165058204447</v>
      </c>
      <c r="BJ183" s="25" t="s">
        <v>116</v>
      </c>
      <c r="BK183" s="25">
        <v>154</v>
      </c>
      <c r="BP183" s="25">
        <f>IFERROR(VLOOKUP(Tabela24[[#This Row],[Código  CATMAT]],'[1]GRADE HFL'!A:K,1,0),"NÃO")</f>
        <v>267205</v>
      </c>
      <c r="BQ183" s="36"/>
      <c r="BR183" s="36">
        <f>IFERROR(VLOOKUP(Tabela24[[#This Row],[Código  CATMAT]],'[1]CMM E VALOR'!C:L,5,0),"NÃO HÁ")</f>
        <v>800</v>
      </c>
      <c r="BS183" s="37">
        <f>IFERROR(VLOOKUP(Tabela24[[#This Row],[Código  CATMAT]],'[1]CMM E VALOR'!C:L,6,0),"NÃO HÁ")</f>
        <v>334.16666666666669</v>
      </c>
      <c r="BT183" s="37">
        <f>IFERROR(VLOOKUP(Tabela24[[#This Row],[Código  CATMAT]],'[1]CMM E VALOR'!C:L,7,0),"NÃO HÁ")</f>
        <v>466.66666666666669</v>
      </c>
      <c r="BU183" s="38">
        <f>IFERROR(VLOOKUP(Tabela24[[#This Row],[Código  CATMAT]],'[1]CMM E VALOR'!C:L,9,0),"NÃO HÁ")</f>
        <v>1.08</v>
      </c>
      <c r="BV183" s="32">
        <f>IFERROR(VLOOKUP(Tabela24[[#This Row],[Código  CATMAT]],'[1]CMM E VALOR'!C:L,10,0),"NÃO HÁ")</f>
        <v>1.08</v>
      </c>
    </row>
    <row r="184" spans="1:74" ht="25.5" x14ac:dyDescent="0.25">
      <c r="A184" s="25">
        <v>268446</v>
      </c>
      <c r="B184" s="25">
        <v>3305000</v>
      </c>
      <c r="C184" s="5" t="s">
        <v>615</v>
      </c>
      <c r="D184" s="5" t="s">
        <v>76</v>
      </c>
      <c r="E184" s="5"/>
      <c r="F184" s="5"/>
      <c r="G184" s="27" t="s">
        <v>616</v>
      </c>
      <c r="H184" s="27" t="s">
        <v>617</v>
      </c>
      <c r="I184" s="27" t="s">
        <v>79</v>
      </c>
      <c r="J184" s="28">
        <v>737</v>
      </c>
      <c r="K184" s="28">
        <v>801</v>
      </c>
      <c r="L184" s="28">
        <v>643</v>
      </c>
      <c r="M184" s="28">
        <v>634</v>
      </c>
      <c r="N184" s="28">
        <v>499</v>
      </c>
      <c r="O184" s="28">
        <v>703</v>
      </c>
      <c r="P184" s="28">
        <v>585</v>
      </c>
      <c r="Q184" s="28">
        <v>224</v>
      </c>
      <c r="R184" s="28">
        <f t="shared" si="48"/>
        <v>603.25</v>
      </c>
      <c r="S184" s="28">
        <f t="shared" si="49"/>
        <v>179.08557411791398</v>
      </c>
      <c r="T184" s="28">
        <f t="shared" si="63"/>
        <v>29.686792228415083</v>
      </c>
      <c r="U184" s="28">
        <f t="shared" si="56"/>
        <v>638.5</v>
      </c>
      <c r="V184" s="28">
        <v>650</v>
      </c>
      <c r="W184" s="25">
        <v>6505</v>
      </c>
      <c r="X184" s="30">
        <v>6.03</v>
      </c>
      <c r="Y184" s="30">
        <f t="shared" si="50"/>
        <v>7.8390000000000004</v>
      </c>
      <c r="Z184" s="30">
        <f t="shared" si="51"/>
        <v>10974.6</v>
      </c>
      <c r="AA184" s="30">
        <f t="shared" si="52"/>
        <v>3919.5</v>
      </c>
      <c r="AB184" s="31">
        <f t="shared" si="53"/>
        <v>391950</v>
      </c>
      <c r="AC184" s="32">
        <f t="shared" si="54"/>
        <v>0.1039760207500643</v>
      </c>
      <c r="AD184" s="25">
        <v>6</v>
      </c>
      <c r="AE184" s="28">
        <f t="shared" si="57"/>
        <v>54.166666666666664</v>
      </c>
      <c r="AF184" s="28">
        <f t="shared" si="72"/>
        <v>325</v>
      </c>
      <c r="AG184" s="28">
        <f t="shared" si="58"/>
        <v>1300</v>
      </c>
      <c r="AH184" s="30">
        <f t="shared" si="55"/>
        <v>7839</v>
      </c>
      <c r="AI184" s="28">
        <v>1500</v>
      </c>
      <c r="AJ184" s="28">
        <v>1500</v>
      </c>
      <c r="AK184" s="28">
        <v>1500</v>
      </c>
      <c r="AL184" s="28">
        <v>1500</v>
      </c>
      <c r="AM184" s="28">
        <v>1500</v>
      </c>
      <c r="AN184" s="28">
        <v>1400</v>
      </c>
      <c r="AO184" s="28">
        <v>4</v>
      </c>
      <c r="AP184" s="28">
        <v>28</v>
      </c>
      <c r="AQ184" s="28">
        <v>2</v>
      </c>
      <c r="AR184" s="28">
        <v>4</v>
      </c>
      <c r="AT184" s="28">
        <f t="shared" si="67"/>
        <v>384.58333333333331</v>
      </c>
      <c r="AU184" s="28">
        <f t="shared" si="68"/>
        <v>650</v>
      </c>
      <c r="AV184" s="28">
        <f t="shared" si="69"/>
        <v>541.66666666666663</v>
      </c>
      <c r="AX184" s="33" t="s">
        <v>91</v>
      </c>
      <c r="AY184" s="34" t="s">
        <v>110</v>
      </c>
      <c r="AZ184" s="35">
        <v>46049</v>
      </c>
      <c r="BA184" s="35">
        <f t="shared" si="64"/>
        <v>46414</v>
      </c>
      <c r="BB184" s="33" t="s">
        <v>92</v>
      </c>
      <c r="BC184" s="33" t="s">
        <v>111</v>
      </c>
      <c r="BD184" s="34"/>
      <c r="BE184" s="25" t="s">
        <v>83</v>
      </c>
      <c r="BF184" s="25" t="s">
        <v>83</v>
      </c>
      <c r="BG184" s="32" t="s">
        <v>83</v>
      </c>
      <c r="BH184" s="32" t="s">
        <v>83</v>
      </c>
      <c r="BI184" s="32">
        <f t="shared" si="65"/>
        <v>18.777141078954511</v>
      </c>
      <c r="BJ184" s="25" t="s">
        <v>84</v>
      </c>
      <c r="BK184" s="25">
        <v>129</v>
      </c>
      <c r="BP184" s="25">
        <f>IFERROR(VLOOKUP(Tabela24[[#This Row],[Código  CATMAT]],'[1]GRADE HFL'!A:K,1,0),"NÃO")</f>
        <v>268446</v>
      </c>
      <c r="BQ184" s="36"/>
      <c r="BR184" s="36">
        <f>IFERROR(VLOOKUP(Tabela24[[#This Row],[Código  CATMAT]],'[1]CMM E VALOR'!C:L,5,0),"NÃO HÁ")</f>
        <v>80</v>
      </c>
      <c r="BS184" s="37">
        <f>IFERROR(VLOOKUP(Tabela24[[#This Row],[Código  CATMAT]],'[1]CMM E VALOR'!C:L,6,0),"NÃO HÁ")</f>
        <v>72</v>
      </c>
      <c r="BT184" s="37">
        <f>IFERROR(VLOOKUP(Tabela24[[#This Row],[Código  CATMAT]],'[1]CMM E VALOR'!C:L,7,0),"NÃO HÁ")</f>
        <v>60</v>
      </c>
      <c r="BU184" s="38">
        <f>IFERROR(VLOOKUP(Tabela24[[#This Row],[Código  CATMAT]],'[1]CMM E VALOR'!C:L,9,0),"NÃO HÁ")</f>
        <v>6.03</v>
      </c>
      <c r="BV184" s="32">
        <f>IFERROR(VLOOKUP(Tabela24[[#This Row],[Código  CATMAT]],'[1]CMM E VALOR'!C:L,10,0),"NÃO HÁ")</f>
        <v>6.03</v>
      </c>
    </row>
    <row r="185" spans="1:74" ht="25.5" x14ac:dyDescent="0.25">
      <c r="A185" s="25">
        <v>269963</v>
      </c>
      <c r="B185" s="25">
        <v>3315300</v>
      </c>
      <c r="C185" s="5" t="s">
        <v>618</v>
      </c>
      <c r="D185" s="27" t="s">
        <v>86</v>
      </c>
      <c r="E185" s="27"/>
      <c r="F185" s="25" t="s">
        <v>619</v>
      </c>
      <c r="G185" s="27" t="s">
        <v>620</v>
      </c>
      <c r="H185" s="27" t="s">
        <v>621</v>
      </c>
      <c r="I185" s="27" t="s">
        <v>144</v>
      </c>
      <c r="J185" s="28">
        <v>160</v>
      </c>
      <c r="K185" s="28">
        <v>163</v>
      </c>
      <c r="L185" s="28">
        <v>167</v>
      </c>
      <c r="N185" s="28">
        <v>229</v>
      </c>
      <c r="O185" s="28">
        <v>261</v>
      </c>
      <c r="P185" s="28">
        <v>216</v>
      </c>
      <c r="Q185" s="28">
        <v>94</v>
      </c>
      <c r="R185" s="28">
        <f t="shared" si="48"/>
        <v>184.28571428571428</v>
      </c>
      <c r="S185" s="28">
        <f t="shared" si="49"/>
        <v>55.352549732643425</v>
      </c>
      <c r="T185" s="28">
        <f t="shared" si="63"/>
        <v>30.036267296783254</v>
      </c>
      <c r="U185" s="28">
        <f t="shared" si="56"/>
        <v>167</v>
      </c>
      <c r="V185" s="28">
        <v>165</v>
      </c>
      <c r="W185" s="25">
        <v>6505</v>
      </c>
      <c r="X185" s="41">
        <v>11</v>
      </c>
      <c r="Y185" s="30">
        <f t="shared" si="50"/>
        <v>14.3</v>
      </c>
      <c r="Z185" s="30">
        <f t="shared" si="51"/>
        <v>5005</v>
      </c>
      <c r="AA185" s="30">
        <f t="shared" si="52"/>
        <v>1815</v>
      </c>
      <c r="AB185" s="31">
        <f t="shared" si="53"/>
        <v>181500</v>
      </c>
      <c r="AC185" s="32">
        <f t="shared" si="54"/>
        <v>4.8148099926359669E-2</v>
      </c>
      <c r="AD185" s="25">
        <v>6</v>
      </c>
      <c r="AE185" s="28">
        <f t="shared" si="57"/>
        <v>13.75</v>
      </c>
      <c r="AF185" s="28">
        <f t="shared" si="72"/>
        <v>82.5</v>
      </c>
      <c r="AG185" s="28">
        <f t="shared" si="58"/>
        <v>330</v>
      </c>
      <c r="AH185" s="30">
        <f t="shared" si="55"/>
        <v>3630</v>
      </c>
      <c r="AI185" s="28">
        <v>350</v>
      </c>
      <c r="AJ185" s="28">
        <v>350</v>
      </c>
      <c r="AK185" s="28">
        <v>350</v>
      </c>
      <c r="AL185" s="28">
        <v>350</v>
      </c>
      <c r="AM185" s="28">
        <v>350</v>
      </c>
      <c r="AN185" s="28">
        <v>350</v>
      </c>
      <c r="AO185" s="28">
        <v>4</v>
      </c>
      <c r="AP185" s="28">
        <v>28</v>
      </c>
      <c r="AQ185" s="28">
        <v>2</v>
      </c>
      <c r="AR185" s="28">
        <v>4</v>
      </c>
      <c r="AT185" s="28">
        <f t="shared" si="67"/>
        <v>97.625</v>
      </c>
      <c r="AU185" s="28">
        <f t="shared" si="68"/>
        <v>165</v>
      </c>
      <c r="AV185" s="28">
        <f t="shared" si="69"/>
        <v>137.5</v>
      </c>
      <c r="AX185" s="33" t="s">
        <v>91</v>
      </c>
      <c r="AY185" s="34" t="s">
        <v>259</v>
      </c>
      <c r="AZ185" s="35">
        <v>46000</v>
      </c>
      <c r="BA185" s="35">
        <f t="shared" si="64"/>
        <v>46365</v>
      </c>
      <c r="BB185" s="33" t="s">
        <v>92</v>
      </c>
      <c r="BC185" s="33" t="s">
        <v>141</v>
      </c>
      <c r="BD185" s="34"/>
      <c r="BE185" s="25" t="s">
        <v>83</v>
      </c>
      <c r="BF185" s="25" t="s">
        <v>83</v>
      </c>
      <c r="BG185" s="32" t="s">
        <v>83</v>
      </c>
      <c r="BH185" s="32" t="s">
        <v>83</v>
      </c>
      <c r="BI185" s="32">
        <f t="shared" si="65"/>
        <v>18.825289178880869</v>
      </c>
      <c r="BJ185" s="25" t="s">
        <v>116</v>
      </c>
      <c r="BK185" s="25">
        <v>70</v>
      </c>
      <c r="BP185" s="25">
        <f>IFERROR(VLOOKUP(Tabela24[[#This Row],[Código  CATMAT]],'[1]GRADE HFL'!A:K,1,0),"NÃO")</f>
        <v>269963</v>
      </c>
      <c r="BQ185" s="36"/>
      <c r="BR185" s="36">
        <f>IFERROR(VLOOKUP(Tabela24[[#This Row],[Código  CATMAT]],'[1]CMM E VALOR'!C:L,5,0),"NÃO HÁ")</f>
        <v>40</v>
      </c>
      <c r="BS185" s="37">
        <f>IFERROR(VLOOKUP(Tabela24[[#This Row],[Código  CATMAT]],'[1]CMM E VALOR'!C:L,6,0),"NÃO HÁ")</f>
        <v>17.75</v>
      </c>
      <c r="BT185" s="37">
        <f>IFERROR(VLOOKUP(Tabela24[[#This Row],[Código  CATMAT]],'[1]CMM E VALOR'!C:L,7,0),"NÃO HÁ")</f>
        <v>9.6666666666666661</v>
      </c>
      <c r="BU185" s="38">
        <f>IFERROR(VLOOKUP(Tabela24[[#This Row],[Código  CATMAT]],'[1]CMM E VALOR'!C:L,9,0),"NÃO HÁ")</f>
        <v>9.8000000000000007</v>
      </c>
      <c r="BV185" s="32">
        <f>IFERROR(VLOOKUP(Tabela24[[#This Row],[Código  CATMAT]],'[1]CMM E VALOR'!C:L,10,0),"NÃO HÁ")</f>
        <v>9.8000000000000007</v>
      </c>
    </row>
    <row r="186" spans="1:74" hidden="1" x14ac:dyDescent="0.25">
      <c r="A186" s="25">
        <v>269962</v>
      </c>
      <c r="C186" s="5" t="s">
        <v>622</v>
      </c>
      <c r="D186" s="5" t="s">
        <v>96</v>
      </c>
      <c r="E186" s="5"/>
      <c r="G186" s="27" t="s">
        <v>620</v>
      </c>
      <c r="H186" s="27" t="s">
        <v>258</v>
      </c>
      <c r="I186" s="27" t="s">
        <v>96</v>
      </c>
      <c r="N186" s="29">
        <v>0</v>
      </c>
      <c r="O186" s="28">
        <v>414</v>
      </c>
      <c r="P186" s="28">
        <v>773</v>
      </c>
      <c r="Q186" s="28">
        <v>2943</v>
      </c>
      <c r="R186" s="28">
        <f t="shared" si="48"/>
        <v>1032.5</v>
      </c>
      <c r="S186" s="28">
        <f t="shared" si="49"/>
        <v>1312.2434987455645</v>
      </c>
      <c r="T186" s="28">
        <f t="shared" si="63"/>
        <v>127.09380133128954</v>
      </c>
      <c r="U186" s="28">
        <f t="shared" si="56"/>
        <v>593.5</v>
      </c>
      <c r="V186" s="28">
        <v>1000</v>
      </c>
      <c r="W186" s="25">
        <v>6505</v>
      </c>
      <c r="X186" s="43">
        <v>0.05</v>
      </c>
      <c r="Y186" s="30">
        <f t="shared" si="50"/>
        <v>6.5000000000000002E-2</v>
      </c>
      <c r="Z186" s="30">
        <f t="shared" si="51"/>
        <v>130</v>
      </c>
      <c r="AA186" s="30">
        <f t="shared" si="52"/>
        <v>50</v>
      </c>
      <c r="AB186" s="31">
        <f t="shared" si="53"/>
        <v>5000</v>
      </c>
      <c r="AC186" s="32">
        <f t="shared" si="54"/>
        <v>1.3263939373652802E-3</v>
      </c>
      <c r="AD186" s="25">
        <v>6</v>
      </c>
      <c r="AE186" s="28">
        <f t="shared" si="57"/>
        <v>83.333333333333329</v>
      </c>
      <c r="AF186" s="28">
        <f t="shared" si="72"/>
        <v>500</v>
      </c>
      <c r="AG186" s="28">
        <f t="shared" si="58"/>
        <v>2000</v>
      </c>
      <c r="AH186" s="30">
        <f t="shared" si="55"/>
        <v>100</v>
      </c>
      <c r="AL186" s="28">
        <v>3000</v>
      </c>
      <c r="AM186" s="28">
        <v>2500</v>
      </c>
      <c r="AN186" s="28">
        <v>2000</v>
      </c>
      <c r="AX186" s="33" t="s">
        <v>91</v>
      </c>
      <c r="AY186" s="34" t="s">
        <v>121</v>
      </c>
      <c r="AZ186" s="35">
        <v>45924</v>
      </c>
      <c r="BA186" s="35">
        <f t="shared" si="64"/>
        <v>46289</v>
      </c>
      <c r="BB186" s="33" t="s">
        <v>92</v>
      </c>
      <c r="BC186" s="33" t="s">
        <v>106</v>
      </c>
      <c r="BD186" s="34"/>
      <c r="BG186" s="32"/>
      <c r="BH186" s="32" t="s">
        <v>83</v>
      </c>
      <c r="BI186" s="32">
        <f t="shared" si="65"/>
        <v>18.826615572818234</v>
      </c>
      <c r="BP186" s="25" t="str">
        <f>IFERROR(VLOOKUP(Tabela24[[#This Row],[Código  CATMAT]],'[1]GRADE HFL'!A:K,1,0),"NÃO")</f>
        <v>NÃO</v>
      </c>
      <c r="BQ186" s="36"/>
      <c r="BR186" s="36" t="str">
        <f>IFERROR(VLOOKUP(Tabela24[[#This Row],[Código  CATMAT]],'[1]CMM E VALOR'!C:L,5,0),"NÃO HÁ")</f>
        <v>NÃO HÁ</v>
      </c>
      <c r="BS186" s="37" t="str">
        <f>IFERROR(VLOOKUP(Tabela24[[#This Row],[Código  CATMAT]],'[1]CMM E VALOR'!C:L,6,0),"NÃO HÁ")</f>
        <v>NÃO HÁ</v>
      </c>
      <c r="BT186" s="37" t="str">
        <f>IFERROR(VLOOKUP(Tabela24[[#This Row],[Código  CATMAT]],'[1]CMM E VALOR'!C:L,7,0),"NÃO HÁ")</f>
        <v>NÃO HÁ</v>
      </c>
      <c r="BU186" s="38" t="str">
        <f>IFERROR(VLOOKUP(Tabela24[[#This Row],[Código  CATMAT]],'[1]CMM E VALOR'!C:L,9,0),"NÃO HÁ")</f>
        <v>NÃO HÁ</v>
      </c>
      <c r="BV186" s="32" t="str">
        <f>IFERROR(VLOOKUP(Tabela24[[#This Row],[Código  CATMAT]],'[1]CMM E VALOR'!C:L,10,0),"NÃO HÁ")</f>
        <v>NÃO HÁ</v>
      </c>
    </row>
    <row r="187" spans="1:74" ht="25.5" x14ac:dyDescent="0.25">
      <c r="A187" s="25">
        <v>268960</v>
      </c>
      <c r="B187" s="25">
        <v>3325000</v>
      </c>
      <c r="C187" s="5" t="s">
        <v>623</v>
      </c>
      <c r="D187" s="5" t="s">
        <v>76</v>
      </c>
      <c r="E187" s="5"/>
      <c r="F187" s="25" t="s">
        <v>624</v>
      </c>
      <c r="G187" s="27" t="s">
        <v>625</v>
      </c>
      <c r="H187" s="27" t="s">
        <v>143</v>
      </c>
      <c r="I187" s="27" t="s">
        <v>79</v>
      </c>
      <c r="J187" s="28">
        <v>356</v>
      </c>
      <c r="K187" s="28">
        <v>268</v>
      </c>
      <c r="L187" s="28">
        <v>239</v>
      </c>
      <c r="M187" s="28">
        <v>112</v>
      </c>
      <c r="N187" s="28">
        <v>8</v>
      </c>
      <c r="O187" s="28">
        <v>29</v>
      </c>
      <c r="P187" s="28">
        <v>35</v>
      </c>
      <c r="Q187" s="28">
        <v>54</v>
      </c>
      <c r="R187" s="28">
        <f t="shared" si="48"/>
        <v>137.625</v>
      </c>
      <c r="S187" s="28">
        <f t="shared" si="49"/>
        <v>131.87974771413107</v>
      </c>
      <c r="T187" s="28">
        <f t="shared" si="63"/>
        <v>95.825429765036191</v>
      </c>
      <c r="U187" s="28">
        <f t="shared" si="56"/>
        <v>83</v>
      </c>
      <c r="V187" s="28">
        <v>200</v>
      </c>
      <c r="W187" s="25">
        <v>6505</v>
      </c>
      <c r="X187" s="30">
        <v>2.96</v>
      </c>
      <c r="Y187" s="30">
        <f t="shared" si="50"/>
        <v>3.8479999999999999</v>
      </c>
      <c r="Z187" s="30">
        <f t="shared" si="51"/>
        <v>1924</v>
      </c>
      <c r="AA187" s="30">
        <f t="shared" si="52"/>
        <v>592</v>
      </c>
      <c r="AB187" s="31">
        <f t="shared" si="53"/>
        <v>59200</v>
      </c>
      <c r="AC187" s="32">
        <f t="shared" si="54"/>
        <v>1.5704504218404917E-2</v>
      </c>
      <c r="AD187" s="25">
        <v>6</v>
      </c>
      <c r="AE187" s="28">
        <f t="shared" si="57"/>
        <v>16.666666666666668</v>
      </c>
      <c r="AF187" s="28">
        <f t="shared" si="72"/>
        <v>100</v>
      </c>
      <c r="AG187" s="28">
        <f t="shared" si="58"/>
        <v>400</v>
      </c>
      <c r="AH187" s="30">
        <f t="shared" si="55"/>
        <v>1184</v>
      </c>
      <c r="AI187" s="28">
        <v>800</v>
      </c>
      <c r="AJ187" s="28">
        <v>800</v>
      </c>
      <c r="AK187" s="28">
        <v>800</v>
      </c>
      <c r="AL187" s="28">
        <v>800</v>
      </c>
      <c r="AM187" s="28">
        <v>800</v>
      </c>
      <c r="AN187" s="28">
        <v>500</v>
      </c>
      <c r="AO187" s="28">
        <v>4</v>
      </c>
      <c r="AP187" s="28">
        <v>28</v>
      </c>
      <c r="AQ187" s="28">
        <v>2</v>
      </c>
      <c r="AR187" s="28">
        <v>4</v>
      </c>
      <c r="AT187" s="28">
        <f t="shared" ref="AT187:AT192" si="73">(AE187*1.1)+AF187</f>
        <v>118.33333333333334</v>
      </c>
      <c r="AU187" s="28">
        <f t="shared" ref="AU187:AU192" si="74">((AE187*AR187)+(AE187*AQ187)+AF187)-AS187</f>
        <v>200</v>
      </c>
      <c r="AV187" s="28">
        <f t="shared" ref="AV187:AV192" si="75">AF187+(AE187*AR187)</f>
        <v>166.66666666666669</v>
      </c>
      <c r="AX187" s="33" t="s">
        <v>91</v>
      </c>
      <c r="AY187" s="34" t="s">
        <v>110</v>
      </c>
      <c r="AZ187" s="35">
        <v>46049</v>
      </c>
      <c r="BA187" s="35">
        <f t="shared" si="64"/>
        <v>46414</v>
      </c>
      <c r="BB187" s="33" t="s">
        <v>92</v>
      </c>
      <c r="BC187" s="33" t="s">
        <v>111</v>
      </c>
      <c r="BD187" s="34"/>
      <c r="BE187" s="25" t="s">
        <v>83</v>
      </c>
      <c r="BF187" s="25" t="s">
        <v>83</v>
      </c>
      <c r="BG187" s="32" t="s">
        <v>83</v>
      </c>
      <c r="BH187" s="32" t="s">
        <v>83</v>
      </c>
      <c r="BI187" s="32">
        <f t="shared" si="65"/>
        <v>18.842320077036639</v>
      </c>
      <c r="BJ187" s="25" t="s">
        <v>84</v>
      </c>
      <c r="BK187" s="25">
        <v>7</v>
      </c>
      <c r="BP187" s="25">
        <f>IFERROR(VLOOKUP(Tabela24[[#This Row],[Código  CATMAT]],'[1]GRADE HFL'!A:K,1,0),"NÃO")</f>
        <v>268960</v>
      </c>
      <c r="BQ187" s="36"/>
      <c r="BR187" s="36">
        <f>IFERROR(VLOOKUP(Tabela24[[#This Row],[Código  CATMAT]],'[1]CMM E VALOR'!C:L,5,0),"NÃO HÁ")</f>
        <v>32</v>
      </c>
      <c r="BS187" s="37">
        <f>IFERROR(VLOOKUP(Tabela24[[#This Row],[Código  CATMAT]],'[1]CMM E VALOR'!C:L,6,0),"NÃO HÁ")</f>
        <v>40</v>
      </c>
      <c r="BT187" s="37">
        <f>IFERROR(VLOOKUP(Tabela24[[#This Row],[Código  CATMAT]],'[1]CMM E VALOR'!C:L,7,0),"NÃO HÁ")</f>
        <v>0</v>
      </c>
      <c r="BU187" s="38">
        <f>IFERROR(VLOOKUP(Tabela24[[#This Row],[Código  CATMAT]],'[1]CMM E VALOR'!C:L,9,0),"NÃO HÁ")</f>
        <v>5.41</v>
      </c>
      <c r="BV187" s="32">
        <f>IFERROR(VLOOKUP(Tabela24[[#This Row],[Código  CATMAT]],'[1]CMM E VALOR'!C:L,10,0),"NÃO HÁ")</f>
        <v>5.41</v>
      </c>
    </row>
    <row r="188" spans="1:74" hidden="1" x14ac:dyDescent="0.25">
      <c r="A188" s="25">
        <v>271036</v>
      </c>
      <c r="B188" s="25">
        <v>3340700</v>
      </c>
      <c r="C188" s="5" t="s">
        <v>626</v>
      </c>
      <c r="D188" s="5" t="s">
        <v>627</v>
      </c>
      <c r="E188" s="5"/>
      <c r="F188" s="5"/>
      <c r="G188" s="27" t="s">
        <v>628</v>
      </c>
      <c r="H188" s="27" t="s">
        <v>120</v>
      </c>
      <c r="I188" s="27" t="s">
        <v>627</v>
      </c>
      <c r="J188" s="28">
        <v>840</v>
      </c>
      <c r="K188" s="28">
        <v>40</v>
      </c>
      <c r="L188" s="28">
        <v>334</v>
      </c>
      <c r="M188" s="28">
        <v>1403</v>
      </c>
      <c r="N188" s="28">
        <v>1450</v>
      </c>
      <c r="O188" s="28">
        <v>498</v>
      </c>
      <c r="P188" s="28">
        <v>442</v>
      </c>
      <c r="Q188" s="28">
        <v>242</v>
      </c>
      <c r="R188" s="28">
        <f t="shared" si="48"/>
        <v>656.125</v>
      </c>
      <c r="S188" s="28">
        <f t="shared" si="49"/>
        <v>527.47334055855367</v>
      </c>
      <c r="T188" s="28">
        <f t="shared" si="63"/>
        <v>80.392202790406358</v>
      </c>
      <c r="U188" s="28">
        <f t="shared" si="56"/>
        <v>470</v>
      </c>
      <c r="V188" s="28">
        <v>600</v>
      </c>
      <c r="W188" s="25">
        <v>6505</v>
      </c>
      <c r="X188" s="70">
        <v>0.44</v>
      </c>
      <c r="Y188" s="30">
        <f t="shared" si="50"/>
        <v>0.57200000000000006</v>
      </c>
      <c r="Z188" s="30">
        <f t="shared" si="51"/>
        <v>800.80000000000007</v>
      </c>
      <c r="AA188" s="30">
        <f t="shared" si="52"/>
        <v>264</v>
      </c>
      <c r="AB188" s="31">
        <f t="shared" si="53"/>
        <v>26400</v>
      </c>
      <c r="AC188" s="32">
        <f t="shared" si="54"/>
        <v>7.0033599892886786E-3</v>
      </c>
      <c r="AD188" s="25">
        <v>6</v>
      </c>
      <c r="AE188" s="28">
        <f t="shared" si="57"/>
        <v>50</v>
      </c>
      <c r="AF188" s="28">
        <f t="shared" si="72"/>
        <v>300</v>
      </c>
      <c r="AG188" s="28">
        <f t="shared" si="58"/>
        <v>1200</v>
      </c>
      <c r="AH188" s="30">
        <f t="shared" si="55"/>
        <v>528</v>
      </c>
      <c r="AI188" s="28">
        <v>1700</v>
      </c>
      <c r="AJ188" s="28">
        <v>1700</v>
      </c>
      <c r="AK188" s="28">
        <v>1800</v>
      </c>
      <c r="AL188" s="28">
        <v>1800</v>
      </c>
      <c r="AM188" s="28">
        <v>1800</v>
      </c>
      <c r="AN188" s="28">
        <v>1400</v>
      </c>
      <c r="AO188" s="28">
        <v>4</v>
      </c>
      <c r="AP188" s="28">
        <v>28</v>
      </c>
      <c r="AQ188" s="28">
        <v>2</v>
      </c>
      <c r="AR188" s="28">
        <v>4</v>
      </c>
      <c r="AT188" s="28">
        <f t="shared" si="73"/>
        <v>355</v>
      </c>
      <c r="AU188" s="28">
        <f t="shared" si="74"/>
        <v>600</v>
      </c>
      <c r="AV188" s="28">
        <f t="shared" si="75"/>
        <v>500</v>
      </c>
      <c r="AW188" s="28">
        <v>600</v>
      </c>
      <c r="AX188" s="33" t="s">
        <v>80</v>
      </c>
      <c r="AY188" s="34"/>
      <c r="BA188" s="35">
        <f t="shared" si="64"/>
        <v>365</v>
      </c>
      <c r="BB188" s="33" t="s">
        <v>290</v>
      </c>
      <c r="BC188" s="33" t="s">
        <v>127</v>
      </c>
      <c r="BD188" s="34"/>
      <c r="BE188" s="25" t="s">
        <v>83</v>
      </c>
      <c r="BF188" s="25" t="s">
        <v>83</v>
      </c>
      <c r="BG188" s="32" t="s">
        <v>83</v>
      </c>
      <c r="BH188" s="32" t="s">
        <v>83</v>
      </c>
      <c r="BI188" s="32">
        <f t="shared" si="65"/>
        <v>18.849323437025927</v>
      </c>
      <c r="BJ188" s="25" t="s">
        <v>116</v>
      </c>
      <c r="BK188" s="25">
        <v>148</v>
      </c>
      <c r="BP188" s="25" t="str">
        <f>IFERROR(VLOOKUP(Tabela24[[#This Row],[Código  CATMAT]],'[1]GRADE HFL'!A:K,1,0),"NÃO")</f>
        <v>NÃO</v>
      </c>
      <c r="BQ188" s="36"/>
      <c r="BR188" s="36" t="str">
        <f>IFERROR(VLOOKUP(Tabela24[[#This Row],[Código  CATMAT]],'[1]CMM E VALOR'!C:L,5,0),"NÃO HÁ")</f>
        <v>NÃO HÁ</v>
      </c>
      <c r="BS188" s="37" t="str">
        <f>IFERROR(VLOOKUP(Tabela24[[#This Row],[Código  CATMAT]],'[1]CMM E VALOR'!C:L,6,0),"NÃO HÁ")</f>
        <v>NÃO HÁ</v>
      </c>
      <c r="BT188" s="37" t="str">
        <f>IFERROR(VLOOKUP(Tabela24[[#This Row],[Código  CATMAT]],'[1]CMM E VALOR'!C:L,7,0),"NÃO HÁ")</f>
        <v>NÃO HÁ</v>
      </c>
      <c r="BU188" s="38" t="str">
        <f>IFERROR(VLOOKUP(Tabela24[[#This Row],[Código  CATMAT]],'[1]CMM E VALOR'!C:L,9,0),"NÃO HÁ")</f>
        <v>NÃO HÁ</v>
      </c>
      <c r="BV188" s="32" t="str">
        <f>IFERROR(VLOOKUP(Tabela24[[#This Row],[Código  CATMAT]],'[1]CMM E VALOR'!C:L,10,0),"NÃO HÁ")</f>
        <v>NÃO HÁ</v>
      </c>
    </row>
    <row r="189" spans="1:74" ht="30" x14ac:dyDescent="0.25">
      <c r="A189" s="25">
        <v>287687</v>
      </c>
      <c r="B189" s="25">
        <v>3375000</v>
      </c>
      <c r="C189" s="40" t="s">
        <v>629</v>
      </c>
      <c r="D189" s="40" t="s">
        <v>76</v>
      </c>
      <c r="E189" s="40"/>
      <c r="F189" s="5"/>
      <c r="G189" s="27" t="s">
        <v>630</v>
      </c>
      <c r="H189" s="27" t="s">
        <v>631</v>
      </c>
      <c r="I189" s="27" t="s">
        <v>79</v>
      </c>
      <c r="J189" s="28">
        <v>1101</v>
      </c>
      <c r="K189" s="28">
        <v>936</v>
      </c>
      <c r="L189" s="28">
        <v>987</v>
      </c>
      <c r="M189" s="28">
        <v>991</v>
      </c>
      <c r="N189" s="28">
        <v>816</v>
      </c>
      <c r="O189" s="28">
        <v>1022</v>
      </c>
      <c r="P189" s="28">
        <v>818</v>
      </c>
      <c r="Q189" s="28">
        <v>877</v>
      </c>
      <c r="R189" s="28">
        <f t="shared" si="48"/>
        <v>943.5</v>
      </c>
      <c r="S189" s="28">
        <f t="shared" si="49"/>
        <v>101.13781262642149</v>
      </c>
      <c r="T189" s="28">
        <f t="shared" si="63"/>
        <v>10.719429001210546</v>
      </c>
      <c r="U189" s="28">
        <f t="shared" si="56"/>
        <v>961.5</v>
      </c>
      <c r="V189" s="28">
        <v>1000</v>
      </c>
      <c r="W189" s="25">
        <v>6505</v>
      </c>
      <c r="X189" s="30">
        <v>4.8</v>
      </c>
      <c r="Y189" s="30">
        <f t="shared" si="50"/>
        <v>6.24</v>
      </c>
      <c r="Z189" s="30">
        <f t="shared" si="51"/>
        <v>12480</v>
      </c>
      <c r="AA189" s="30">
        <f t="shared" si="52"/>
        <v>4800</v>
      </c>
      <c r="AB189" s="31">
        <f t="shared" si="53"/>
        <v>480000</v>
      </c>
      <c r="AC189" s="32">
        <f t="shared" si="54"/>
        <v>0.12733381798706689</v>
      </c>
      <c r="AD189" s="25">
        <v>6</v>
      </c>
      <c r="AE189" s="28">
        <f t="shared" si="57"/>
        <v>83.333333333333329</v>
      </c>
      <c r="AF189" s="28">
        <f t="shared" si="72"/>
        <v>500</v>
      </c>
      <c r="AG189" s="28">
        <f t="shared" si="58"/>
        <v>2000</v>
      </c>
      <c r="AH189" s="30">
        <f t="shared" si="55"/>
        <v>9600</v>
      </c>
      <c r="AI189" s="28">
        <v>2300</v>
      </c>
      <c r="AJ189" s="28">
        <v>2300</v>
      </c>
      <c r="AK189" s="28">
        <v>2300</v>
      </c>
      <c r="AL189" s="28">
        <v>2300</v>
      </c>
      <c r="AM189" s="42">
        <v>2300</v>
      </c>
      <c r="AN189" s="42">
        <v>2000</v>
      </c>
      <c r="AO189" s="28">
        <v>4</v>
      </c>
      <c r="AP189" s="28">
        <v>28</v>
      </c>
      <c r="AQ189" s="28">
        <v>2</v>
      </c>
      <c r="AR189" s="28">
        <v>4</v>
      </c>
      <c r="AS189" s="28">
        <v>300</v>
      </c>
      <c r="AT189" s="28">
        <f t="shared" si="73"/>
        <v>591.66666666666663</v>
      </c>
      <c r="AU189" s="28">
        <f t="shared" si="74"/>
        <v>700</v>
      </c>
      <c r="AV189" s="28">
        <f t="shared" si="75"/>
        <v>833.33333333333326</v>
      </c>
      <c r="AW189" s="28">
        <v>300</v>
      </c>
      <c r="AX189" s="33" t="s">
        <v>91</v>
      </c>
      <c r="AY189" s="34" t="s">
        <v>99</v>
      </c>
      <c r="AZ189" s="35">
        <v>45821</v>
      </c>
      <c r="BA189" s="35">
        <f t="shared" si="64"/>
        <v>46186</v>
      </c>
      <c r="BB189" s="33" t="s">
        <v>92</v>
      </c>
      <c r="BC189" s="33" t="s">
        <v>100</v>
      </c>
      <c r="BD189" s="34"/>
      <c r="BE189" s="25" t="s">
        <v>83</v>
      </c>
      <c r="BF189" s="25" t="s">
        <v>83</v>
      </c>
      <c r="BG189" s="32" t="s">
        <v>83</v>
      </c>
      <c r="BH189" s="32" t="s">
        <v>83</v>
      </c>
      <c r="BI189" s="32">
        <f t="shared" si="65"/>
        <v>18.976657255012995</v>
      </c>
      <c r="BJ189" s="25" t="s">
        <v>116</v>
      </c>
      <c r="BK189" s="25">
        <v>223</v>
      </c>
      <c r="BP189" s="25">
        <f>IFERROR(VLOOKUP(Tabela24[[#This Row],[Código  CATMAT]],'[1]GRADE HFL'!A:K,1,0),"NÃO")</f>
        <v>287687</v>
      </c>
      <c r="BQ189" s="36"/>
      <c r="BR189" s="36">
        <f>IFERROR(VLOOKUP(Tabela24[[#This Row],[Código  CATMAT]],'[1]CMM E VALOR'!C:L,5,0),"NÃO HÁ")</f>
        <v>300</v>
      </c>
      <c r="BS189" s="37">
        <f>IFERROR(VLOOKUP(Tabela24[[#This Row],[Código  CATMAT]],'[1]CMM E VALOR'!C:L,6,0),"NÃO HÁ")</f>
        <v>242.75</v>
      </c>
      <c r="BT189" s="37">
        <f>IFERROR(VLOOKUP(Tabela24[[#This Row],[Código  CATMAT]],'[1]CMM E VALOR'!C:L,7,0),"NÃO HÁ")</f>
        <v>262.66666666666669</v>
      </c>
      <c r="BU189" s="38">
        <f>IFERROR(VLOOKUP(Tabela24[[#This Row],[Código  CATMAT]],'[1]CMM E VALOR'!C:L,9,0),"NÃO HÁ")</f>
        <v>5.5</v>
      </c>
      <c r="BV189" s="32">
        <f>IFERROR(VLOOKUP(Tabela24[[#This Row],[Código  CATMAT]],'[1]CMM E VALOR'!C:L,10,0),"NÃO HÁ")</f>
        <v>5.5</v>
      </c>
    </row>
    <row r="190" spans="1:74" ht="41.25" customHeight="1" x14ac:dyDescent="0.25">
      <c r="A190" s="25">
        <v>448982</v>
      </c>
      <c r="B190" s="25">
        <v>3415000</v>
      </c>
      <c r="C190" s="5" t="s">
        <v>632</v>
      </c>
      <c r="D190" s="5" t="s">
        <v>633</v>
      </c>
      <c r="E190" s="5"/>
      <c r="F190" s="25">
        <v>10</v>
      </c>
      <c r="G190" s="27" t="s">
        <v>634</v>
      </c>
      <c r="H190" s="27" t="s">
        <v>635</v>
      </c>
      <c r="I190" s="27" t="s">
        <v>79</v>
      </c>
      <c r="J190" s="28">
        <v>305</v>
      </c>
      <c r="K190" s="28">
        <v>160</v>
      </c>
      <c r="L190" s="28">
        <v>162</v>
      </c>
      <c r="M190" s="28">
        <v>402</v>
      </c>
      <c r="N190" s="28">
        <v>469</v>
      </c>
      <c r="O190" s="28">
        <v>361</v>
      </c>
      <c r="P190" s="28">
        <v>323</v>
      </c>
      <c r="Q190" s="28">
        <v>246</v>
      </c>
      <c r="R190" s="28">
        <f t="shared" si="48"/>
        <v>303.5</v>
      </c>
      <c r="S190" s="28">
        <f t="shared" si="49"/>
        <v>110.00129869363231</v>
      </c>
      <c r="T190" s="28">
        <f t="shared" si="63"/>
        <v>36.244249981427451</v>
      </c>
      <c r="U190" s="28">
        <f t="shared" si="56"/>
        <v>314</v>
      </c>
      <c r="V190" s="28">
        <v>300</v>
      </c>
      <c r="W190" s="25">
        <v>6505</v>
      </c>
      <c r="X190" s="30">
        <v>9.8000000000000007</v>
      </c>
      <c r="Y190" s="30">
        <f t="shared" si="50"/>
        <v>12.740000000000002</v>
      </c>
      <c r="Z190" s="30">
        <f t="shared" si="51"/>
        <v>7644.0000000000009</v>
      </c>
      <c r="AA190" s="30">
        <f t="shared" si="52"/>
        <v>2940</v>
      </c>
      <c r="AB190" s="31">
        <f t="shared" si="53"/>
        <v>294000</v>
      </c>
      <c r="AC190" s="32">
        <f t="shared" si="54"/>
        <v>7.7991963517078475E-2</v>
      </c>
      <c r="AD190" s="25">
        <v>6</v>
      </c>
      <c r="AE190" s="28">
        <f t="shared" si="57"/>
        <v>25</v>
      </c>
      <c r="AF190" s="28">
        <f t="shared" si="72"/>
        <v>150</v>
      </c>
      <c r="AG190" s="28">
        <f t="shared" si="58"/>
        <v>600</v>
      </c>
      <c r="AH190" s="30">
        <f t="shared" si="55"/>
        <v>5880</v>
      </c>
      <c r="AI190" s="28">
        <v>600</v>
      </c>
      <c r="AJ190" s="28">
        <v>600</v>
      </c>
      <c r="AK190" s="28">
        <v>600</v>
      </c>
      <c r="AL190" s="28">
        <v>600</v>
      </c>
      <c r="AM190" s="28">
        <v>600</v>
      </c>
      <c r="AN190" s="28">
        <v>600</v>
      </c>
      <c r="AO190" s="28">
        <v>4</v>
      </c>
      <c r="AP190" s="28">
        <v>28</v>
      </c>
      <c r="AQ190" s="28">
        <v>2</v>
      </c>
      <c r="AR190" s="28">
        <v>4</v>
      </c>
      <c r="AS190" s="28">
        <v>60</v>
      </c>
      <c r="AT190" s="28">
        <f t="shared" si="73"/>
        <v>177.5</v>
      </c>
      <c r="AU190" s="28">
        <f t="shared" si="74"/>
        <v>240</v>
      </c>
      <c r="AV190" s="28">
        <f t="shared" si="75"/>
        <v>250</v>
      </c>
      <c r="AW190" s="28">
        <v>100</v>
      </c>
      <c r="AX190" s="33" t="s">
        <v>91</v>
      </c>
      <c r="AY190" s="34" t="s">
        <v>140</v>
      </c>
      <c r="AZ190" s="35">
        <v>45876</v>
      </c>
      <c r="BA190" s="35">
        <f t="shared" si="64"/>
        <v>46241</v>
      </c>
      <c r="BB190" s="33" t="s">
        <v>92</v>
      </c>
      <c r="BC190" s="33" t="s">
        <v>141</v>
      </c>
      <c r="BD190" s="34"/>
      <c r="BE190" s="25" t="s">
        <v>83</v>
      </c>
      <c r="BF190" s="25" t="s">
        <v>83</v>
      </c>
      <c r="BG190" s="32" t="s">
        <v>83</v>
      </c>
      <c r="BH190" s="32" t="s">
        <v>83</v>
      </c>
      <c r="BI190" s="32">
        <f t="shared" si="65"/>
        <v>19.054649218530074</v>
      </c>
      <c r="BJ190" s="25" t="s">
        <v>116</v>
      </c>
      <c r="BK190" s="25">
        <v>55</v>
      </c>
      <c r="BP190" s="25">
        <f>IFERROR(VLOOKUP(Tabela24[[#This Row],[Código  CATMAT]],'[1]GRADE HFL'!A:K,1,0),"NÃO")</f>
        <v>448982</v>
      </c>
      <c r="BQ190" s="36"/>
      <c r="BR190" s="36">
        <f>IFERROR(VLOOKUP(Tabela24[[#This Row],[Código  CATMAT]],'[1]CMM E VALOR'!C:L,5,0),"NÃO HÁ")</f>
        <v>720</v>
      </c>
      <c r="BS190" s="37">
        <f>IFERROR(VLOOKUP(Tabela24[[#This Row],[Código  CATMAT]],'[1]CMM E VALOR'!C:L,6,0),"NÃO HÁ")</f>
        <v>397</v>
      </c>
      <c r="BT190" s="37">
        <f>IFERROR(VLOOKUP(Tabela24[[#This Row],[Código  CATMAT]],'[1]CMM E VALOR'!C:L,7,0),"NÃO HÁ")</f>
        <v>120</v>
      </c>
      <c r="BU190" s="38">
        <f>IFERROR(VLOOKUP(Tabela24[[#This Row],[Código  CATMAT]],'[1]CMM E VALOR'!C:L,9,0),"NÃO HÁ")</f>
        <v>10.5</v>
      </c>
      <c r="BV190" s="32">
        <f>IFERROR(VLOOKUP(Tabela24[[#This Row],[Código  CATMAT]],'[1]CMM E VALOR'!C:L,10,0),"NÃO HÁ")</f>
        <v>10.5</v>
      </c>
    </row>
    <row r="191" spans="1:74" ht="38.25" x14ac:dyDescent="0.25">
      <c r="A191" s="25">
        <v>448982</v>
      </c>
      <c r="B191" s="25">
        <v>3415010</v>
      </c>
      <c r="C191" s="58" t="s">
        <v>636</v>
      </c>
      <c r="D191" s="5" t="s">
        <v>633</v>
      </c>
      <c r="E191" s="5"/>
      <c r="F191" s="25">
        <v>10</v>
      </c>
      <c r="G191" s="27" t="s">
        <v>634</v>
      </c>
      <c r="H191" s="27" t="s">
        <v>637</v>
      </c>
      <c r="I191" s="27" t="s">
        <v>79</v>
      </c>
      <c r="J191" s="28">
        <v>604</v>
      </c>
      <c r="K191" s="28">
        <v>552</v>
      </c>
      <c r="L191" s="28">
        <v>432</v>
      </c>
      <c r="M191" s="28">
        <v>684</v>
      </c>
      <c r="N191" s="28">
        <v>684</v>
      </c>
      <c r="O191" s="28">
        <v>674</v>
      </c>
      <c r="P191" s="28">
        <v>595</v>
      </c>
      <c r="Q191" s="28">
        <v>340</v>
      </c>
      <c r="R191" s="28">
        <f t="shared" si="48"/>
        <v>570.625</v>
      </c>
      <c r="S191" s="28">
        <f t="shared" si="49"/>
        <v>125.84223399615432</v>
      </c>
      <c r="T191" s="28">
        <f t="shared" si="63"/>
        <v>22.053403548066473</v>
      </c>
      <c r="U191" s="28">
        <f t="shared" si="56"/>
        <v>599.5</v>
      </c>
      <c r="V191" s="28">
        <v>600</v>
      </c>
      <c r="W191" s="25">
        <v>6505</v>
      </c>
      <c r="X191" s="30">
        <v>13.09</v>
      </c>
      <c r="Y191" s="30">
        <f t="shared" si="50"/>
        <v>17.016999999999999</v>
      </c>
      <c r="Z191" s="30">
        <f t="shared" si="51"/>
        <v>17017</v>
      </c>
      <c r="AA191" s="30">
        <f t="shared" si="52"/>
        <v>7854</v>
      </c>
      <c r="AB191" s="31">
        <f t="shared" si="53"/>
        <v>785400</v>
      </c>
      <c r="AC191" s="32">
        <f t="shared" si="54"/>
        <v>0.20834995968133821</v>
      </c>
      <c r="AD191" s="25">
        <v>6</v>
      </c>
      <c r="AE191" s="28">
        <f t="shared" si="57"/>
        <v>50</v>
      </c>
      <c r="AF191" s="28">
        <f>AE191*((1/2)*AD191)</f>
        <v>150</v>
      </c>
      <c r="AG191" s="28">
        <f t="shared" si="58"/>
        <v>1050</v>
      </c>
      <c r="AH191" s="30">
        <f t="shared" si="55"/>
        <v>13744.5</v>
      </c>
      <c r="AI191" s="28">
        <v>950</v>
      </c>
      <c r="AJ191" s="28">
        <v>950</v>
      </c>
      <c r="AK191" s="28">
        <v>950</v>
      </c>
      <c r="AL191" s="28">
        <v>950</v>
      </c>
      <c r="AM191" s="28">
        <v>1000</v>
      </c>
      <c r="AN191" s="28">
        <v>1000</v>
      </c>
      <c r="AO191" s="28">
        <v>4</v>
      </c>
      <c r="AP191" s="28">
        <v>28</v>
      </c>
      <c r="AQ191" s="28">
        <v>2</v>
      </c>
      <c r="AR191" s="28">
        <v>4</v>
      </c>
      <c r="AS191" s="28">
        <v>420</v>
      </c>
      <c r="AT191" s="28">
        <f t="shared" si="73"/>
        <v>205</v>
      </c>
      <c r="AU191" s="28">
        <f t="shared" si="74"/>
        <v>30</v>
      </c>
      <c r="AV191" s="28">
        <f t="shared" si="75"/>
        <v>350</v>
      </c>
      <c r="AW191" s="28">
        <v>100</v>
      </c>
      <c r="AX191" s="33" t="s">
        <v>91</v>
      </c>
      <c r="AY191" s="34" t="s">
        <v>140</v>
      </c>
      <c r="AZ191" s="35">
        <v>45876</v>
      </c>
      <c r="BA191" s="35">
        <f t="shared" si="64"/>
        <v>46241</v>
      </c>
      <c r="BB191" s="33" t="s">
        <v>92</v>
      </c>
      <c r="BC191" s="33" t="s">
        <v>141</v>
      </c>
      <c r="BD191" s="34"/>
      <c r="BE191" s="25" t="s">
        <v>112</v>
      </c>
      <c r="BF191" s="25" t="s">
        <v>83</v>
      </c>
      <c r="BG191" s="32" t="s">
        <v>112</v>
      </c>
      <c r="BH191" s="32" t="s">
        <v>112</v>
      </c>
      <c r="BI191" s="32">
        <f t="shared" si="65"/>
        <v>19.262999178211412</v>
      </c>
      <c r="BJ191" s="25" t="s">
        <v>116</v>
      </c>
      <c r="BK191" s="25">
        <v>106</v>
      </c>
      <c r="BP191" s="25">
        <f>IFERROR(VLOOKUP(Tabela24[[#This Row],[Código  CATMAT]],'[1]GRADE HFL'!A:K,1,0),"NÃO")</f>
        <v>448982</v>
      </c>
      <c r="BQ191" s="36"/>
      <c r="BR191" s="36">
        <f>IFERROR(VLOOKUP(Tabela24[[#This Row],[Código  CATMAT]],'[1]CMM E VALOR'!C:L,5,0),"NÃO HÁ")</f>
        <v>720</v>
      </c>
      <c r="BS191" s="37">
        <f>IFERROR(VLOOKUP(Tabela24[[#This Row],[Código  CATMAT]],'[1]CMM E VALOR'!C:L,6,0),"NÃO HÁ")</f>
        <v>397</v>
      </c>
      <c r="BT191" s="37">
        <f>IFERROR(VLOOKUP(Tabela24[[#This Row],[Código  CATMAT]],'[1]CMM E VALOR'!C:L,7,0),"NÃO HÁ")</f>
        <v>120</v>
      </c>
      <c r="BU191" s="38">
        <f>IFERROR(VLOOKUP(Tabela24[[#This Row],[Código  CATMAT]],'[1]CMM E VALOR'!C:L,9,0),"NÃO HÁ")</f>
        <v>10.5</v>
      </c>
      <c r="BV191" s="32">
        <f>IFERROR(VLOOKUP(Tabela24[[#This Row],[Código  CATMAT]],'[1]CMM E VALOR'!C:L,10,0),"NÃO HÁ")</f>
        <v>10.5</v>
      </c>
    </row>
    <row r="192" spans="1:74" x14ac:dyDescent="0.25">
      <c r="A192" s="25">
        <v>268255</v>
      </c>
      <c r="B192" s="25">
        <v>3435000</v>
      </c>
      <c r="C192" s="5" t="s">
        <v>638</v>
      </c>
      <c r="D192" s="5" t="s">
        <v>76</v>
      </c>
      <c r="E192" s="5"/>
      <c r="F192" s="25">
        <v>100</v>
      </c>
      <c r="G192" s="27" t="s">
        <v>639</v>
      </c>
      <c r="H192" s="27" t="s">
        <v>621</v>
      </c>
      <c r="I192" s="27" t="s">
        <v>79</v>
      </c>
      <c r="J192" s="28">
        <v>5066</v>
      </c>
      <c r="K192" s="28">
        <v>6124</v>
      </c>
      <c r="L192" s="28">
        <v>5359</v>
      </c>
      <c r="M192" s="28">
        <v>4824</v>
      </c>
      <c r="N192" s="28">
        <v>4963</v>
      </c>
      <c r="O192" s="28">
        <v>5192</v>
      </c>
      <c r="P192" s="28">
        <v>4928</v>
      </c>
      <c r="Q192" s="28">
        <v>4466</v>
      </c>
      <c r="R192" s="28">
        <f t="shared" si="48"/>
        <v>5115.25</v>
      </c>
      <c r="S192" s="28">
        <f t="shared" si="49"/>
        <v>485.48966444787914</v>
      </c>
      <c r="T192" s="28">
        <f t="shared" si="63"/>
        <v>9.491025159041671</v>
      </c>
      <c r="U192" s="28">
        <f t="shared" si="56"/>
        <v>5014.5</v>
      </c>
      <c r="V192" s="28">
        <v>4500</v>
      </c>
      <c r="W192" s="25">
        <v>6505</v>
      </c>
      <c r="X192" s="30">
        <v>0.83</v>
      </c>
      <c r="Y192" s="30">
        <f t="shared" si="50"/>
        <v>1.079</v>
      </c>
      <c r="Z192" s="30">
        <f t="shared" si="51"/>
        <v>9711</v>
      </c>
      <c r="AA192" s="30">
        <f t="shared" si="52"/>
        <v>3735</v>
      </c>
      <c r="AB192" s="31">
        <f t="shared" si="53"/>
        <v>373500</v>
      </c>
      <c r="AC192" s="32">
        <f t="shared" si="54"/>
        <v>9.9081627121186427E-2</v>
      </c>
      <c r="AD192" s="25">
        <v>6</v>
      </c>
      <c r="AE192" s="28">
        <f t="shared" si="57"/>
        <v>375</v>
      </c>
      <c r="AF192" s="28">
        <f t="shared" ref="AF192:AF197" si="76">AD192*AE192</f>
        <v>2250</v>
      </c>
      <c r="AG192" s="28">
        <f t="shared" si="58"/>
        <v>9000</v>
      </c>
      <c r="AH192" s="30">
        <f t="shared" si="55"/>
        <v>7470</v>
      </c>
      <c r="AI192" s="28">
        <v>14000</v>
      </c>
      <c r="AJ192" s="28">
        <v>10000</v>
      </c>
      <c r="AK192" s="28">
        <v>10000</v>
      </c>
      <c r="AL192" s="28">
        <v>10000</v>
      </c>
      <c r="AM192" s="28">
        <v>10000</v>
      </c>
      <c r="AN192" s="28">
        <v>9000</v>
      </c>
      <c r="AO192" s="28">
        <v>4</v>
      </c>
      <c r="AP192" s="28">
        <v>28</v>
      </c>
      <c r="AQ192" s="28">
        <v>2</v>
      </c>
      <c r="AR192" s="28">
        <v>4</v>
      </c>
      <c r="AT192" s="28">
        <f t="shared" si="73"/>
        <v>2662.5</v>
      </c>
      <c r="AU192" s="28">
        <f t="shared" si="74"/>
        <v>4500</v>
      </c>
      <c r="AV192" s="28">
        <f t="shared" si="75"/>
        <v>3750</v>
      </c>
      <c r="AX192" s="33" t="s">
        <v>91</v>
      </c>
      <c r="AY192" s="34" t="s">
        <v>140</v>
      </c>
      <c r="AZ192" s="35">
        <v>45876</v>
      </c>
      <c r="BA192" s="35">
        <f t="shared" si="64"/>
        <v>46241</v>
      </c>
      <c r="BB192" s="33" t="s">
        <v>92</v>
      </c>
      <c r="BC192" s="33" t="s">
        <v>141</v>
      </c>
      <c r="BD192" s="34"/>
      <c r="BE192" s="25" t="s">
        <v>112</v>
      </c>
      <c r="BF192" s="25" t="s">
        <v>112</v>
      </c>
      <c r="BG192" s="32" t="s">
        <v>112</v>
      </c>
      <c r="BH192" s="32" t="s">
        <v>83</v>
      </c>
      <c r="BI192" s="32">
        <f t="shared" si="65"/>
        <v>19.362080805332599</v>
      </c>
      <c r="BJ192" s="25" t="s">
        <v>84</v>
      </c>
      <c r="BK192" s="25">
        <v>2728</v>
      </c>
      <c r="BP192" s="25">
        <f>IFERROR(VLOOKUP(Tabela24[[#This Row],[Código  CATMAT]],'[1]GRADE HFL'!A:K,1,0),"NÃO")</f>
        <v>268255</v>
      </c>
      <c r="BQ192" s="36"/>
      <c r="BR192" s="36">
        <f>IFERROR(VLOOKUP(Tabela24[[#This Row],[Código  CATMAT]],'[1]CMM E VALOR'!C:L,5,0),"NÃO HÁ")</f>
        <v>1300</v>
      </c>
      <c r="BS192" s="37">
        <f>IFERROR(VLOOKUP(Tabela24[[#This Row],[Código  CATMAT]],'[1]CMM E VALOR'!C:L,6,0),"NÃO HÁ")</f>
        <v>1137.7272727272727</v>
      </c>
      <c r="BT192" s="37">
        <f>IFERROR(VLOOKUP(Tabela24[[#This Row],[Código  CATMAT]],'[1]CMM E VALOR'!C:L,7,0),"NÃO HÁ")</f>
        <v>850</v>
      </c>
      <c r="BU192" s="38">
        <f>IFERROR(VLOOKUP(Tabela24[[#This Row],[Código  CATMAT]],'[1]CMM E VALOR'!C:L,9,0),"NÃO HÁ")</f>
        <v>0.82</v>
      </c>
      <c r="BV192" s="32">
        <f>IFERROR(VLOOKUP(Tabela24[[#This Row],[Código  CATMAT]],'[1]CMM E VALOR'!C:L,10,0),"NÃO HÁ")</f>
        <v>0.82</v>
      </c>
    </row>
    <row r="193" spans="1:74" ht="25.5" hidden="1" x14ac:dyDescent="0.25">
      <c r="A193" s="25">
        <v>269997</v>
      </c>
      <c r="C193" s="5" t="s">
        <v>640</v>
      </c>
      <c r="D193" s="27" t="s">
        <v>86</v>
      </c>
      <c r="E193" s="27"/>
      <c r="F193" s="5"/>
      <c r="G193" s="5" t="s">
        <v>641</v>
      </c>
      <c r="H193" s="27" t="s">
        <v>642</v>
      </c>
      <c r="I193" s="27" t="s">
        <v>144</v>
      </c>
      <c r="N193" s="28">
        <v>39</v>
      </c>
      <c r="R193" s="28">
        <f t="shared" si="48"/>
        <v>39</v>
      </c>
      <c r="S193" s="28" t="e">
        <f t="shared" si="49"/>
        <v>#DIV/0!</v>
      </c>
      <c r="U193" s="28">
        <f t="shared" si="56"/>
        <v>39</v>
      </c>
      <c r="V193" s="28">
        <v>40</v>
      </c>
      <c r="W193" s="25" t="s">
        <v>90</v>
      </c>
      <c r="X193" s="30">
        <v>19.899999999999999</v>
      </c>
      <c r="Y193" s="30">
        <f t="shared" si="50"/>
        <v>25.869999999999997</v>
      </c>
      <c r="Z193" s="30">
        <f t="shared" si="51"/>
        <v>0</v>
      </c>
      <c r="AA193" s="30">
        <f t="shared" si="52"/>
        <v>796</v>
      </c>
      <c r="AB193" s="31">
        <f t="shared" si="53"/>
        <v>79600</v>
      </c>
      <c r="AC193" s="32">
        <f t="shared" si="54"/>
        <v>2.1116191482855259E-2</v>
      </c>
      <c r="AD193" s="25">
        <v>6</v>
      </c>
      <c r="AE193" s="28">
        <f t="shared" si="57"/>
        <v>3.3333333333333335</v>
      </c>
      <c r="AF193" s="28">
        <f t="shared" si="76"/>
        <v>20</v>
      </c>
      <c r="AG193" s="28">
        <f t="shared" si="58"/>
        <v>80</v>
      </c>
      <c r="AH193" s="30">
        <f t="shared" si="55"/>
        <v>1592</v>
      </c>
      <c r="AL193" s="28">
        <v>100</v>
      </c>
      <c r="AN193" s="28">
        <v>0</v>
      </c>
      <c r="AX193" s="33" t="s">
        <v>91</v>
      </c>
      <c r="AY193" s="34" t="s">
        <v>443</v>
      </c>
      <c r="BA193" s="35">
        <f t="shared" si="64"/>
        <v>365</v>
      </c>
      <c r="BB193" s="33" t="s">
        <v>92</v>
      </c>
      <c r="BC193" s="33" t="s">
        <v>444</v>
      </c>
      <c r="BD193" s="34"/>
      <c r="BG193" s="32"/>
      <c r="BH193" s="32" t="s">
        <v>83</v>
      </c>
      <c r="BI193" s="32">
        <f t="shared" si="65"/>
        <v>19.383196996815453</v>
      </c>
      <c r="BP193" s="25" t="str">
        <f>IFERROR(VLOOKUP(Tabela24[[#This Row],[Código  CATMAT]],'[1]GRADE HFL'!A:K,1,0),"NÃO")</f>
        <v>NÃO</v>
      </c>
      <c r="BQ193" s="36"/>
      <c r="BR193" s="36" t="str">
        <f>IFERROR(VLOOKUP(Tabela24[[#This Row],[Código  CATMAT]],'[1]CMM E VALOR'!C:L,5,0),"NÃO HÁ")</f>
        <v>NÃO HÁ</v>
      </c>
      <c r="BS193" s="37" t="str">
        <f>IFERROR(VLOOKUP(Tabela24[[#This Row],[Código  CATMAT]],'[1]CMM E VALOR'!C:L,6,0),"NÃO HÁ")</f>
        <v>NÃO HÁ</v>
      </c>
      <c r="BT193" s="37" t="str">
        <f>IFERROR(VLOOKUP(Tabela24[[#This Row],[Código  CATMAT]],'[1]CMM E VALOR'!C:L,7,0),"NÃO HÁ")</f>
        <v>NÃO HÁ</v>
      </c>
      <c r="BU193" s="38" t="str">
        <f>IFERROR(VLOOKUP(Tabela24[[#This Row],[Código  CATMAT]],'[1]CMM E VALOR'!C:L,9,0),"NÃO HÁ")</f>
        <v>NÃO HÁ</v>
      </c>
      <c r="BV193" s="32" t="str">
        <f>IFERROR(VLOOKUP(Tabela24[[#This Row],[Código  CATMAT]],'[1]CMM E VALOR'!C:L,10,0),"NÃO HÁ")</f>
        <v>NÃO HÁ</v>
      </c>
    </row>
    <row r="194" spans="1:74" ht="25.5" hidden="1" x14ac:dyDescent="0.25">
      <c r="A194" s="25">
        <v>269998</v>
      </c>
      <c r="C194" s="5" t="s">
        <v>643</v>
      </c>
      <c r="D194" s="27" t="s">
        <v>86</v>
      </c>
      <c r="E194" s="27"/>
      <c r="F194" s="5"/>
      <c r="G194" s="5" t="s">
        <v>641</v>
      </c>
      <c r="H194" s="27" t="s">
        <v>88</v>
      </c>
      <c r="I194" s="27" t="s">
        <v>144</v>
      </c>
      <c r="N194" s="28">
        <v>46</v>
      </c>
      <c r="R194" s="28">
        <f t="shared" si="48"/>
        <v>46</v>
      </c>
      <c r="S194" s="28" t="e">
        <f t="shared" si="49"/>
        <v>#DIV/0!</v>
      </c>
      <c r="U194" s="28">
        <f t="shared" si="56"/>
        <v>46</v>
      </c>
      <c r="V194" s="28">
        <v>40</v>
      </c>
      <c r="W194" s="25" t="s">
        <v>90</v>
      </c>
      <c r="X194" s="30">
        <v>29</v>
      </c>
      <c r="Y194" s="30">
        <f t="shared" si="50"/>
        <v>37.700000000000003</v>
      </c>
      <c r="Z194" s="30">
        <f t="shared" si="51"/>
        <v>0</v>
      </c>
      <c r="AA194" s="30">
        <f t="shared" si="52"/>
        <v>1160</v>
      </c>
      <c r="AB194" s="31">
        <f t="shared" si="53"/>
        <v>116000</v>
      </c>
      <c r="AC194" s="32">
        <f t="shared" si="54"/>
        <v>3.0772339346874497E-2</v>
      </c>
      <c r="AD194" s="25">
        <v>6</v>
      </c>
      <c r="AE194" s="28">
        <f t="shared" si="57"/>
        <v>3.3333333333333335</v>
      </c>
      <c r="AF194" s="28">
        <f t="shared" si="76"/>
        <v>20</v>
      </c>
      <c r="AG194" s="28">
        <f t="shared" si="58"/>
        <v>80</v>
      </c>
      <c r="AH194" s="30">
        <f t="shared" si="55"/>
        <v>2320</v>
      </c>
      <c r="AL194" s="28">
        <v>100</v>
      </c>
      <c r="AN194" s="28">
        <v>0</v>
      </c>
      <c r="AX194" s="33" t="s">
        <v>91</v>
      </c>
      <c r="AY194" s="34" t="s">
        <v>443</v>
      </c>
      <c r="BA194" s="35">
        <f t="shared" si="64"/>
        <v>365</v>
      </c>
      <c r="BB194" s="33" t="s">
        <v>92</v>
      </c>
      <c r="BC194" s="33" t="s">
        <v>444</v>
      </c>
      <c r="BD194" s="34"/>
      <c r="BG194" s="32"/>
      <c r="BH194" s="32" t="s">
        <v>83</v>
      </c>
      <c r="BI194" s="32">
        <f t="shared" si="65"/>
        <v>19.413969336162328</v>
      </c>
      <c r="BP194" s="25" t="str">
        <f>IFERROR(VLOOKUP(Tabela24[[#This Row],[Código  CATMAT]],'[1]GRADE HFL'!A:K,1,0),"NÃO")</f>
        <v>NÃO</v>
      </c>
      <c r="BQ194" s="36"/>
      <c r="BR194" s="36" t="str">
        <f>IFERROR(VLOOKUP(Tabela24[[#This Row],[Código  CATMAT]],'[1]CMM E VALOR'!C:L,5,0),"NÃO HÁ")</f>
        <v>NÃO HÁ</v>
      </c>
      <c r="BS194" s="37" t="str">
        <f>IFERROR(VLOOKUP(Tabela24[[#This Row],[Código  CATMAT]],'[1]CMM E VALOR'!C:L,6,0),"NÃO HÁ")</f>
        <v>NÃO HÁ</v>
      </c>
      <c r="BT194" s="37" t="str">
        <f>IFERROR(VLOOKUP(Tabela24[[#This Row],[Código  CATMAT]],'[1]CMM E VALOR'!C:L,7,0),"NÃO HÁ")</f>
        <v>NÃO HÁ</v>
      </c>
      <c r="BU194" s="38" t="str">
        <f>IFERROR(VLOOKUP(Tabela24[[#This Row],[Código  CATMAT]],'[1]CMM E VALOR'!C:L,9,0),"NÃO HÁ")</f>
        <v>NÃO HÁ</v>
      </c>
      <c r="BV194" s="32" t="str">
        <f>IFERROR(VLOOKUP(Tabela24[[#This Row],[Código  CATMAT]],'[1]CMM E VALOR'!C:L,10,0),"NÃO HÁ")</f>
        <v>NÃO HÁ</v>
      </c>
    </row>
    <row r="195" spans="1:74" ht="25.5" hidden="1" x14ac:dyDescent="0.25">
      <c r="A195" s="25">
        <v>267283</v>
      </c>
      <c r="B195" s="25">
        <v>3470700</v>
      </c>
      <c r="C195" s="5" t="s">
        <v>644</v>
      </c>
      <c r="D195" s="27" t="s">
        <v>627</v>
      </c>
      <c r="E195" s="27"/>
      <c r="F195" s="5"/>
      <c r="G195" s="27" t="s">
        <v>645</v>
      </c>
      <c r="H195" s="27" t="s">
        <v>258</v>
      </c>
      <c r="I195" s="27" t="s">
        <v>627</v>
      </c>
      <c r="J195" s="28">
        <v>2200</v>
      </c>
      <c r="K195" s="28">
        <v>2206</v>
      </c>
      <c r="L195" s="28">
        <v>3725</v>
      </c>
      <c r="M195" s="28">
        <v>2873</v>
      </c>
      <c r="N195" s="28">
        <v>2629</v>
      </c>
      <c r="O195" s="28">
        <v>1915</v>
      </c>
      <c r="P195" s="28">
        <v>1361</v>
      </c>
      <c r="Q195" s="28">
        <v>612</v>
      </c>
      <c r="R195" s="28">
        <f t="shared" si="48"/>
        <v>2190.125</v>
      </c>
      <c r="S195" s="28">
        <f t="shared" si="49"/>
        <v>946.3267991102681</v>
      </c>
      <c r="T195" s="28">
        <f>(S195/R195)*100</f>
        <v>43.2088031098804</v>
      </c>
      <c r="U195" s="28">
        <f t="shared" si="56"/>
        <v>2203</v>
      </c>
      <c r="V195" s="28">
        <v>2000</v>
      </c>
      <c r="W195" s="25">
        <v>6505</v>
      </c>
      <c r="X195" s="78">
        <v>0.53</v>
      </c>
      <c r="Y195" s="30">
        <f t="shared" si="50"/>
        <v>0.68900000000000006</v>
      </c>
      <c r="Z195" s="30">
        <f t="shared" si="51"/>
        <v>2756</v>
      </c>
      <c r="AA195" s="30">
        <f t="shared" si="52"/>
        <v>1060</v>
      </c>
      <c r="AB195" s="31">
        <f t="shared" si="53"/>
        <v>106000</v>
      </c>
      <c r="AC195" s="32">
        <f t="shared" si="54"/>
        <v>2.8119551472143938E-2</v>
      </c>
      <c r="AD195" s="25">
        <v>6</v>
      </c>
      <c r="AE195" s="28">
        <f t="shared" si="57"/>
        <v>166.66666666666666</v>
      </c>
      <c r="AF195" s="28">
        <f t="shared" si="76"/>
        <v>1000</v>
      </c>
      <c r="AG195" s="28">
        <f t="shared" si="58"/>
        <v>4000</v>
      </c>
      <c r="AH195" s="30">
        <f t="shared" si="55"/>
        <v>2120</v>
      </c>
      <c r="AI195" s="28">
        <v>7500</v>
      </c>
      <c r="AJ195" s="28">
        <v>6000</v>
      </c>
      <c r="AK195" s="28">
        <v>6000</v>
      </c>
      <c r="AL195" s="28">
        <v>6000</v>
      </c>
      <c r="AM195" s="28">
        <v>5500</v>
      </c>
      <c r="AN195" s="28">
        <v>4000</v>
      </c>
      <c r="AO195" s="28">
        <v>4</v>
      </c>
      <c r="AP195" s="28">
        <v>28</v>
      </c>
      <c r="AQ195" s="28">
        <v>2</v>
      </c>
      <c r="AR195" s="28">
        <v>4</v>
      </c>
      <c r="AT195" s="28">
        <f t="shared" ref="AT195:AT223" si="77">(AE195*1.1)+AF195</f>
        <v>1183.3333333333333</v>
      </c>
      <c r="AU195" s="28">
        <f t="shared" ref="AU195:AU223" si="78">((AE195*AR195)+(AE195*AQ195)+AF195)-AS195</f>
        <v>2000</v>
      </c>
      <c r="AV195" s="28">
        <f t="shared" ref="AV195:AV223" si="79">AF195+(AE195*AR195)</f>
        <v>1666.6666666666665</v>
      </c>
      <c r="AX195" s="33" t="s">
        <v>91</v>
      </c>
      <c r="AY195" s="34" t="s">
        <v>110</v>
      </c>
      <c r="AZ195" s="35">
        <v>46049</v>
      </c>
      <c r="BA195" s="35">
        <f t="shared" si="64"/>
        <v>46414</v>
      </c>
      <c r="BB195" s="33" t="s">
        <v>92</v>
      </c>
      <c r="BC195" s="33" t="s">
        <v>111</v>
      </c>
      <c r="BD195" s="34"/>
      <c r="BE195" s="25" t="s">
        <v>83</v>
      </c>
      <c r="BF195" s="25" t="s">
        <v>83</v>
      </c>
      <c r="BG195" s="32" t="s">
        <v>83</v>
      </c>
      <c r="BH195" s="32" t="s">
        <v>83</v>
      </c>
      <c r="BI195" s="32">
        <f t="shared" si="65"/>
        <v>19.442088887634473</v>
      </c>
      <c r="BJ195" s="25" t="s">
        <v>116</v>
      </c>
      <c r="BK195" s="25">
        <v>765</v>
      </c>
      <c r="BP195" s="25" t="str">
        <f>IFERROR(VLOOKUP(Tabela24[[#This Row],[Código  CATMAT]],'[1]GRADE HFL'!A:K,1,0),"NÃO")</f>
        <v>NÃO</v>
      </c>
      <c r="BQ195" s="36" t="s">
        <v>646</v>
      </c>
      <c r="BR195" s="36" t="str">
        <f>IFERROR(VLOOKUP(Tabela24[[#This Row],[Código  CATMAT]],'[1]CMM E VALOR'!C:L,5,0),"NÃO HÁ")</f>
        <v>NÃO HÁ</v>
      </c>
      <c r="BS195" s="37" t="str">
        <f>IFERROR(VLOOKUP(Tabela24[[#This Row],[Código  CATMAT]],'[1]CMM E VALOR'!C:L,6,0),"NÃO HÁ")</f>
        <v>NÃO HÁ</v>
      </c>
      <c r="BT195" s="37" t="str">
        <f>IFERROR(VLOOKUP(Tabela24[[#This Row],[Código  CATMAT]],'[1]CMM E VALOR'!C:L,7,0),"NÃO HÁ")</f>
        <v>NÃO HÁ</v>
      </c>
      <c r="BU195" s="38" t="str">
        <f>IFERROR(VLOOKUP(Tabela24[[#This Row],[Código  CATMAT]],'[1]CMM E VALOR'!C:L,9,0),"NÃO HÁ")</f>
        <v>NÃO HÁ</v>
      </c>
      <c r="BV195" s="32" t="str">
        <f>IFERROR(VLOOKUP(Tabela24[[#This Row],[Código  CATMAT]],'[1]CMM E VALOR'!C:L,10,0),"NÃO HÁ")</f>
        <v>NÃO HÁ</v>
      </c>
    </row>
    <row r="196" spans="1:74" ht="25.5" x14ac:dyDescent="0.25">
      <c r="A196" s="25">
        <v>267282</v>
      </c>
      <c r="B196" s="25">
        <v>3475000</v>
      </c>
      <c r="C196" s="5" t="s">
        <v>647</v>
      </c>
      <c r="D196" s="5" t="s">
        <v>76</v>
      </c>
      <c r="E196" s="5"/>
      <c r="F196" s="25" t="s">
        <v>648</v>
      </c>
      <c r="G196" s="27" t="s">
        <v>645</v>
      </c>
      <c r="H196" s="27" t="s">
        <v>384</v>
      </c>
      <c r="I196" s="27" t="s">
        <v>79</v>
      </c>
      <c r="J196" s="28">
        <v>2790</v>
      </c>
      <c r="K196" s="28">
        <v>2648</v>
      </c>
      <c r="L196" s="28">
        <v>2464</v>
      </c>
      <c r="N196" s="28">
        <v>1824</v>
      </c>
      <c r="O196" s="28">
        <v>2101</v>
      </c>
      <c r="P196" s="28">
        <v>1861</v>
      </c>
      <c r="Q196" s="28">
        <v>1861</v>
      </c>
      <c r="R196" s="28">
        <f t="shared" si="48"/>
        <v>2221.2857142857142</v>
      </c>
      <c r="S196" s="28">
        <f t="shared" si="49"/>
        <v>407.50203037764641</v>
      </c>
      <c r="T196" s="28">
        <f>(S196/R196)*100</f>
        <v>18.345322610094055</v>
      </c>
      <c r="U196" s="28">
        <f t="shared" si="56"/>
        <v>2101</v>
      </c>
      <c r="V196" s="28">
        <v>2200</v>
      </c>
      <c r="W196" s="25">
        <v>6505</v>
      </c>
      <c r="X196" s="30">
        <v>0.75</v>
      </c>
      <c r="Y196" s="30">
        <f t="shared" si="50"/>
        <v>0.97500000000000009</v>
      </c>
      <c r="Z196" s="30">
        <f t="shared" si="51"/>
        <v>4680</v>
      </c>
      <c r="AA196" s="30">
        <f t="shared" si="52"/>
        <v>1650</v>
      </c>
      <c r="AB196" s="31">
        <f t="shared" si="53"/>
        <v>165000</v>
      </c>
      <c r="AC196" s="32">
        <f t="shared" si="54"/>
        <v>4.3770999933054243E-2</v>
      </c>
      <c r="AD196" s="25">
        <v>6</v>
      </c>
      <c r="AE196" s="28">
        <f t="shared" si="57"/>
        <v>183.33333333333334</v>
      </c>
      <c r="AF196" s="28">
        <f t="shared" si="76"/>
        <v>1100</v>
      </c>
      <c r="AG196" s="28">
        <f t="shared" si="58"/>
        <v>4400</v>
      </c>
      <c r="AH196" s="30">
        <f t="shared" si="55"/>
        <v>3300</v>
      </c>
      <c r="AI196" s="28">
        <v>5600</v>
      </c>
      <c r="AJ196" s="28">
        <v>5600</v>
      </c>
      <c r="AK196" s="28">
        <v>5600</v>
      </c>
      <c r="AL196" s="28">
        <v>5600</v>
      </c>
      <c r="AM196" s="28">
        <v>5600</v>
      </c>
      <c r="AN196" s="28">
        <v>4800</v>
      </c>
      <c r="AO196" s="28">
        <v>4</v>
      </c>
      <c r="AP196" s="28">
        <v>28</v>
      </c>
      <c r="AQ196" s="28">
        <v>2</v>
      </c>
      <c r="AR196" s="28">
        <v>4</v>
      </c>
      <c r="AS196" s="28">
        <v>950</v>
      </c>
      <c r="AT196" s="28">
        <f t="shared" si="77"/>
        <v>1301.6666666666667</v>
      </c>
      <c r="AU196" s="28">
        <f t="shared" si="78"/>
        <v>1250</v>
      </c>
      <c r="AV196" s="28">
        <f t="shared" si="79"/>
        <v>1833.3333333333335</v>
      </c>
      <c r="AW196" s="28">
        <v>1000</v>
      </c>
      <c r="AX196" s="33" t="s">
        <v>91</v>
      </c>
      <c r="AY196" s="34" t="s">
        <v>110</v>
      </c>
      <c r="AZ196" s="35">
        <v>46049</v>
      </c>
      <c r="BA196" s="35">
        <f t="shared" si="64"/>
        <v>46414</v>
      </c>
      <c r="BB196" s="33" t="s">
        <v>92</v>
      </c>
      <c r="BC196" s="33" t="s">
        <v>111</v>
      </c>
      <c r="BD196" s="34"/>
      <c r="BE196" s="25" t="s">
        <v>83</v>
      </c>
      <c r="BF196" s="25" t="s">
        <v>83</v>
      </c>
      <c r="BG196" s="32" t="s">
        <v>83</v>
      </c>
      <c r="BH196" s="32" t="s">
        <v>83</v>
      </c>
      <c r="BI196" s="32">
        <f t="shared" si="65"/>
        <v>19.485859887567528</v>
      </c>
      <c r="BJ196" s="25" t="s">
        <v>94</v>
      </c>
      <c r="BK196" s="25">
        <v>410</v>
      </c>
      <c r="BP196" s="25">
        <f>IFERROR(VLOOKUP(Tabela24[[#This Row],[Código  CATMAT]],'[1]GRADE HFL'!A:K,1,0),"NÃO")</f>
        <v>267282</v>
      </c>
      <c r="BQ196" s="36"/>
      <c r="BR196" s="36">
        <f>IFERROR(VLOOKUP(Tabela24[[#This Row],[Código  CATMAT]],'[1]CMM E VALOR'!C:L,5,0),"NÃO HÁ")</f>
        <v>660</v>
      </c>
      <c r="BS196" s="37">
        <f>IFERROR(VLOOKUP(Tabela24[[#This Row],[Código  CATMAT]],'[1]CMM E VALOR'!C:L,6,0),"NÃO HÁ")</f>
        <v>802.22222222222217</v>
      </c>
      <c r="BT196" s="37">
        <f>IFERROR(VLOOKUP(Tabela24[[#This Row],[Código  CATMAT]],'[1]CMM E VALOR'!C:L,7,0),"NÃO HÁ")</f>
        <v>1153.3333333333333</v>
      </c>
      <c r="BU196" s="38">
        <f>IFERROR(VLOOKUP(Tabela24[[#This Row],[Código  CATMAT]],'[1]CMM E VALOR'!C:L,9,0),"NÃO HÁ")</f>
        <v>0.59</v>
      </c>
      <c r="BV196" s="32">
        <f>IFERROR(VLOOKUP(Tabela24[[#This Row],[Código  CATMAT]],'[1]CMM E VALOR'!C:L,10,0),"NÃO HÁ")</f>
        <v>0.59</v>
      </c>
    </row>
    <row r="197" spans="1:74" ht="25.5" x14ac:dyDescent="0.25">
      <c r="A197" s="25">
        <v>267281</v>
      </c>
      <c r="B197" s="25">
        <v>3472800</v>
      </c>
      <c r="C197" s="5" t="s">
        <v>649</v>
      </c>
      <c r="D197" s="27" t="s">
        <v>86</v>
      </c>
      <c r="E197" s="27"/>
      <c r="F197" s="25">
        <v>200</v>
      </c>
      <c r="G197" s="5" t="s">
        <v>650</v>
      </c>
      <c r="H197" s="27" t="s">
        <v>651</v>
      </c>
      <c r="I197" s="27" t="s">
        <v>125</v>
      </c>
      <c r="J197" s="28">
        <v>930</v>
      </c>
      <c r="K197" s="28">
        <v>0</v>
      </c>
      <c r="L197" s="28">
        <v>5</v>
      </c>
      <c r="N197" s="28">
        <v>43</v>
      </c>
      <c r="O197" s="28">
        <v>30</v>
      </c>
      <c r="P197" s="28">
        <v>27</v>
      </c>
      <c r="Q197" s="28">
        <v>83</v>
      </c>
      <c r="R197" s="28">
        <f t="shared" si="48"/>
        <v>159.71428571428572</v>
      </c>
      <c r="S197" s="28">
        <f t="shared" si="49"/>
        <v>340.76664267780785</v>
      </c>
      <c r="T197" s="28">
        <f>(S197/R197)*100</f>
        <v>213.36015194496017</v>
      </c>
      <c r="U197" s="28">
        <f t="shared" si="56"/>
        <v>30</v>
      </c>
      <c r="V197" s="28">
        <v>50</v>
      </c>
      <c r="W197" s="25">
        <v>6505</v>
      </c>
      <c r="X197" s="30">
        <v>7.9</v>
      </c>
      <c r="Y197" s="30">
        <f t="shared" si="50"/>
        <v>10.270000000000001</v>
      </c>
      <c r="Z197" s="30">
        <f t="shared" ref="Z197:Z260" si="80">Y197*AN197</f>
        <v>2054.0000000000005</v>
      </c>
      <c r="AA197" s="30">
        <f t="shared" si="52"/>
        <v>395</v>
      </c>
      <c r="AB197" s="31">
        <f t="shared" si="53"/>
        <v>39500</v>
      </c>
      <c r="AC197" s="32">
        <f t="shared" si="54"/>
        <v>1.0478512105185713E-2</v>
      </c>
      <c r="AD197" s="25">
        <v>6</v>
      </c>
      <c r="AE197" s="28">
        <f t="shared" si="57"/>
        <v>4.166666666666667</v>
      </c>
      <c r="AF197" s="28">
        <f t="shared" si="76"/>
        <v>25</v>
      </c>
      <c r="AG197" s="28">
        <f t="shared" si="58"/>
        <v>100</v>
      </c>
      <c r="AH197" s="30">
        <f t="shared" si="55"/>
        <v>790</v>
      </c>
      <c r="AI197" s="28">
        <v>1500</v>
      </c>
      <c r="AJ197" s="28">
        <v>1500</v>
      </c>
      <c r="AK197" s="28">
        <v>1500</v>
      </c>
      <c r="AL197" s="28">
        <v>600</v>
      </c>
      <c r="AM197" s="28">
        <v>600</v>
      </c>
      <c r="AN197" s="28">
        <v>200</v>
      </c>
      <c r="AO197" s="28">
        <v>4</v>
      </c>
      <c r="AP197" s="28">
        <v>28</v>
      </c>
      <c r="AQ197" s="28">
        <v>2</v>
      </c>
      <c r="AR197" s="28">
        <v>4</v>
      </c>
      <c r="AT197" s="28">
        <f t="shared" si="77"/>
        <v>29.583333333333336</v>
      </c>
      <c r="AU197" s="28">
        <f t="shared" si="78"/>
        <v>50</v>
      </c>
      <c r="AV197" s="28">
        <f t="shared" si="79"/>
        <v>41.666666666666671</v>
      </c>
      <c r="AX197" s="33" t="s">
        <v>91</v>
      </c>
      <c r="AY197" s="34" t="s">
        <v>320</v>
      </c>
      <c r="AZ197" s="35">
        <v>46113</v>
      </c>
      <c r="BA197" s="35">
        <f t="shared" si="64"/>
        <v>46478</v>
      </c>
      <c r="BB197" s="33" t="s">
        <v>92</v>
      </c>
      <c r="BC197" s="33" t="s">
        <v>127</v>
      </c>
      <c r="BD197" s="34"/>
      <c r="BE197" s="25" t="s">
        <v>112</v>
      </c>
      <c r="BF197" s="25" t="s">
        <v>83</v>
      </c>
      <c r="BG197" s="32" t="s">
        <v>83</v>
      </c>
      <c r="BH197" s="32" t="s">
        <v>83</v>
      </c>
      <c r="BI197" s="32">
        <f t="shared" si="65"/>
        <v>19.496338399672712</v>
      </c>
      <c r="BJ197" s="25" t="s">
        <v>116</v>
      </c>
      <c r="BP197" s="25">
        <f>IFERROR(VLOOKUP(Tabela24[[#This Row],[Código  CATMAT]],'[1]GRADE HFL'!A:K,1,0),"NÃO")</f>
        <v>267281</v>
      </c>
      <c r="BQ197" s="36"/>
      <c r="BR197" s="36">
        <f>IFERROR(VLOOKUP(Tabela24[[#This Row],[Código  CATMAT]],'[1]CMM E VALOR'!C:L,5,0),"NÃO HÁ")</f>
        <v>300</v>
      </c>
      <c r="BS197" s="37">
        <f>IFERROR(VLOOKUP(Tabela24[[#This Row],[Código  CATMAT]],'[1]CMM E VALOR'!C:L,6,0),"NÃO HÁ")</f>
        <v>230</v>
      </c>
      <c r="BT197" s="37">
        <f>IFERROR(VLOOKUP(Tabela24[[#This Row],[Código  CATMAT]],'[1]CMM E VALOR'!C:L,7,0),"NÃO HÁ")</f>
        <v>200</v>
      </c>
      <c r="BU197" s="38">
        <f>IFERROR(VLOOKUP(Tabela24[[#This Row],[Código  CATMAT]],'[1]CMM E VALOR'!C:L,9,0),"NÃO HÁ")</f>
        <v>0.98</v>
      </c>
      <c r="BV197" s="32">
        <f>IFERROR(VLOOKUP(Tabela24[[#This Row],[Código  CATMAT]],'[1]CMM E VALOR'!C:L,10,0),"NÃO HÁ")</f>
        <v>0.98123800000000005</v>
      </c>
    </row>
    <row r="198" spans="1:74" ht="38.25" hidden="1" x14ac:dyDescent="0.25">
      <c r="A198" s="25">
        <v>620163</v>
      </c>
      <c r="B198" s="25">
        <v>5742200</v>
      </c>
      <c r="C198" s="27" t="s">
        <v>652</v>
      </c>
      <c r="D198" s="27" t="s">
        <v>653</v>
      </c>
      <c r="E198" s="27"/>
      <c r="F198" s="27"/>
      <c r="G198" s="27" t="s">
        <v>654</v>
      </c>
      <c r="H198" s="44">
        <v>0.02</v>
      </c>
      <c r="I198" s="27" t="s">
        <v>653</v>
      </c>
      <c r="J198" s="28">
        <v>0</v>
      </c>
      <c r="K198" s="28">
        <v>0</v>
      </c>
      <c r="L198" s="28">
        <v>0</v>
      </c>
      <c r="M198" s="28">
        <v>17185</v>
      </c>
      <c r="N198" s="28">
        <v>17870</v>
      </c>
      <c r="O198" s="28">
        <v>16784</v>
      </c>
      <c r="P198" s="28">
        <v>17638</v>
      </c>
      <c r="Q198" s="28">
        <v>18236</v>
      </c>
      <c r="R198" s="28">
        <f t="shared" si="48"/>
        <v>10964.125</v>
      </c>
      <c r="S198" s="28">
        <f t="shared" si="49"/>
        <v>9089.3833271491603</v>
      </c>
      <c r="U198" s="28">
        <f t="shared" si="56"/>
        <v>16984.5</v>
      </c>
      <c r="V198" s="28">
        <v>15000</v>
      </c>
      <c r="W198" s="25">
        <v>6515</v>
      </c>
      <c r="X198" s="30">
        <v>1.18</v>
      </c>
      <c r="Y198" s="30">
        <f t="shared" si="50"/>
        <v>1.534</v>
      </c>
      <c r="Z198" s="30">
        <f t="shared" si="80"/>
        <v>39884</v>
      </c>
      <c r="AA198" s="30">
        <f t="shared" si="52"/>
        <v>17700</v>
      </c>
      <c r="AB198" s="31">
        <f t="shared" si="53"/>
        <v>1770000</v>
      </c>
      <c r="AC198" s="32">
        <f t="shared" si="54"/>
        <v>0.46954345382730917</v>
      </c>
      <c r="AD198" s="25">
        <v>6</v>
      </c>
      <c r="AE198" s="28">
        <f t="shared" si="57"/>
        <v>1250</v>
      </c>
      <c r="AF198" s="28">
        <f>AE198*((1/2)*AD198)</f>
        <v>3750</v>
      </c>
      <c r="AG198" s="28">
        <f t="shared" si="58"/>
        <v>26250</v>
      </c>
      <c r="AH198" s="30">
        <f t="shared" si="55"/>
        <v>30975</v>
      </c>
      <c r="AI198" s="28">
        <v>30000</v>
      </c>
      <c r="AJ198" s="28">
        <v>30000</v>
      </c>
      <c r="AK198" s="28">
        <v>30000</v>
      </c>
      <c r="AL198" s="28">
        <v>30000</v>
      </c>
      <c r="AM198" s="28">
        <v>28000</v>
      </c>
      <c r="AN198" s="28">
        <v>26000</v>
      </c>
      <c r="AO198" s="28">
        <v>4</v>
      </c>
      <c r="AP198" s="28">
        <v>28</v>
      </c>
      <c r="AQ198" s="28">
        <v>2</v>
      </c>
      <c r="AR198" s="28">
        <v>4</v>
      </c>
      <c r="AT198" s="28">
        <f t="shared" si="77"/>
        <v>5125</v>
      </c>
      <c r="AU198" s="28">
        <f t="shared" si="78"/>
        <v>11250</v>
      </c>
      <c r="AV198" s="28">
        <f t="shared" si="79"/>
        <v>8750</v>
      </c>
      <c r="AX198" s="33" t="s">
        <v>91</v>
      </c>
      <c r="AY198" s="34" t="s">
        <v>149</v>
      </c>
      <c r="AZ198" s="35">
        <v>45817</v>
      </c>
      <c r="BA198" s="35">
        <f t="shared" si="64"/>
        <v>46182</v>
      </c>
      <c r="BB198" s="33" t="s">
        <v>92</v>
      </c>
      <c r="BC198" s="33" t="s">
        <v>150</v>
      </c>
      <c r="BD198" s="34"/>
      <c r="BF198" s="25" t="s">
        <v>112</v>
      </c>
      <c r="BG198" s="32" t="s">
        <v>192</v>
      </c>
      <c r="BH198" s="32" t="s">
        <v>112</v>
      </c>
      <c r="BI198" s="32">
        <f t="shared" si="65"/>
        <v>19.965881853500022</v>
      </c>
      <c r="BJ198" s="25" t="s">
        <v>84</v>
      </c>
      <c r="BP198" s="25" t="str">
        <f>IFERROR(VLOOKUP(Tabela24[[#This Row],[Código  CATMAT]],'[1]GRADE HFL'!A:K,1,0),"NÃO")</f>
        <v>NÃO</v>
      </c>
      <c r="BQ198" s="36"/>
      <c r="BR198" s="36" t="str">
        <f>IFERROR(VLOOKUP(Tabela24[[#This Row],[Código  CATMAT]],'[1]CMM E VALOR'!C:L,5,0),"NÃO HÁ")</f>
        <v>NÃO HÁ</v>
      </c>
      <c r="BS198" s="37" t="str">
        <f>IFERROR(VLOOKUP(Tabela24[[#This Row],[Código  CATMAT]],'[1]CMM E VALOR'!C:L,6,0),"NÃO HÁ")</f>
        <v>NÃO HÁ</v>
      </c>
      <c r="BT198" s="37" t="str">
        <f>IFERROR(VLOOKUP(Tabela24[[#This Row],[Código  CATMAT]],'[1]CMM E VALOR'!C:L,7,0),"NÃO HÁ")</f>
        <v>NÃO HÁ</v>
      </c>
      <c r="BU198" s="38" t="str">
        <f>IFERROR(VLOOKUP(Tabela24[[#This Row],[Código  CATMAT]],'[1]CMM E VALOR'!C:L,9,0),"NÃO HÁ")</f>
        <v>NÃO HÁ</v>
      </c>
      <c r="BV198" s="32" t="str">
        <f>IFERROR(VLOOKUP(Tabela24[[#This Row],[Código  CATMAT]],'[1]CMM E VALOR'!C:L,10,0),"NÃO HÁ")</f>
        <v>NÃO HÁ</v>
      </c>
    </row>
    <row r="199" spans="1:74" ht="25.5" x14ac:dyDescent="0.25">
      <c r="A199" s="25">
        <v>272194</v>
      </c>
      <c r="C199" s="5" t="s">
        <v>655</v>
      </c>
      <c r="D199" s="5" t="s">
        <v>76</v>
      </c>
      <c r="E199" s="5"/>
      <c r="F199" s="25">
        <v>25</v>
      </c>
      <c r="G199" s="27" t="s">
        <v>656</v>
      </c>
      <c r="H199" s="27" t="s">
        <v>311</v>
      </c>
      <c r="I199" s="27" t="s">
        <v>79</v>
      </c>
      <c r="J199" s="28">
        <v>3</v>
      </c>
      <c r="K199" s="28">
        <v>21</v>
      </c>
      <c r="L199" s="28">
        <v>11</v>
      </c>
      <c r="M199" s="28">
        <v>0</v>
      </c>
      <c r="N199" s="28">
        <v>1</v>
      </c>
      <c r="O199" s="28">
        <v>32</v>
      </c>
      <c r="P199" s="28">
        <v>33</v>
      </c>
      <c r="Q199" s="28">
        <v>5</v>
      </c>
      <c r="R199" s="28">
        <f t="shared" ref="R199:R262" si="81">AVERAGE(J199:Q199)</f>
        <v>13.25</v>
      </c>
      <c r="S199" s="28">
        <f t="shared" ref="S199:S262" si="82">STDEV(J199:Q199)</f>
        <v>13.656500283747663</v>
      </c>
      <c r="T199" s="28">
        <f t="shared" ref="T199:T223" si="83">(S199/R199)*100</f>
        <v>103.06792666979368</v>
      </c>
      <c r="U199" s="28">
        <f t="shared" si="56"/>
        <v>8</v>
      </c>
      <c r="V199" s="28">
        <v>11</v>
      </c>
      <c r="W199" s="25">
        <v>6505</v>
      </c>
      <c r="X199" s="30">
        <v>71</v>
      </c>
      <c r="Y199" s="30">
        <f t="shared" ref="Y199:Y261" si="84">X199*1.3</f>
        <v>92.3</v>
      </c>
      <c r="Z199" s="30">
        <f t="shared" si="80"/>
        <v>4615</v>
      </c>
      <c r="AA199" s="30">
        <f t="shared" ref="AA199:AA262" si="85">V199*X199</f>
        <v>781</v>
      </c>
      <c r="AB199" s="31">
        <f t="shared" ref="AB199:AB262" si="86">(AA199*100)</f>
        <v>78100</v>
      </c>
      <c r="AC199" s="32">
        <f t="shared" ref="AC199:AC262" si="87">AB199/3769619.16</f>
        <v>2.0718273301645676E-2</v>
      </c>
      <c r="AD199" s="25">
        <v>6</v>
      </c>
      <c r="AE199" s="28">
        <f t="shared" si="57"/>
        <v>0.91666666666666663</v>
      </c>
      <c r="AF199" s="28">
        <f>AD199*AE199</f>
        <v>5.5</v>
      </c>
      <c r="AG199" s="28">
        <f t="shared" si="58"/>
        <v>22</v>
      </c>
      <c r="AH199" s="30">
        <f t="shared" ref="AH199:AH262" si="88">AG199*X199</f>
        <v>1562</v>
      </c>
      <c r="AJ199" s="28">
        <v>30</v>
      </c>
      <c r="AK199" s="28">
        <v>30</v>
      </c>
      <c r="AL199" s="28">
        <v>50</v>
      </c>
      <c r="AM199" s="28">
        <v>50</v>
      </c>
      <c r="AN199" s="28">
        <v>50</v>
      </c>
      <c r="AO199" s="28">
        <v>4</v>
      </c>
      <c r="AP199" s="28">
        <v>28</v>
      </c>
      <c r="AQ199" s="28">
        <v>2</v>
      </c>
      <c r="AR199" s="28">
        <v>4</v>
      </c>
      <c r="AT199" s="28">
        <f t="shared" si="77"/>
        <v>6.5083333333333329</v>
      </c>
      <c r="AU199" s="28">
        <f t="shared" si="78"/>
        <v>11</v>
      </c>
      <c r="AV199" s="28">
        <f t="shared" si="79"/>
        <v>9.1666666666666661</v>
      </c>
      <c r="AX199" s="33" t="s">
        <v>91</v>
      </c>
      <c r="AY199" s="34" t="s">
        <v>110</v>
      </c>
      <c r="AZ199" s="35">
        <v>46049</v>
      </c>
      <c r="BA199" s="35">
        <f t="shared" si="64"/>
        <v>46414</v>
      </c>
      <c r="BB199" s="33" t="s">
        <v>92</v>
      </c>
      <c r="BC199" s="33" t="s">
        <v>111</v>
      </c>
      <c r="BD199" s="34"/>
      <c r="BG199" s="32" t="s">
        <v>83</v>
      </c>
      <c r="BH199" s="32" t="s">
        <v>83</v>
      </c>
      <c r="BI199" s="32">
        <f t="shared" si="65"/>
        <v>19.986600126801669</v>
      </c>
      <c r="BJ199" s="25" t="s">
        <v>94</v>
      </c>
      <c r="BP199" s="25">
        <f>IFERROR(VLOOKUP(Tabela24[[#This Row],[Código  CATMAT]],'[1]GRADE HFL'!A:K,1,0),"NÃO")</f>
        <v>272194</v>
      </c>
      <c r="BQ199" s="36"/>
      <c r="BR199" s="36">
        <f>IFERROR(VLOOKUP(Tabela24[[#This Row],[Código  CATMAT]],'[1]CMM E VALOR'!C:L,5,0),"NÃO HÁ")</f>
        <v>0</v>
      </c>
      <c r="BS199" s="37">
        <f>IFERROR(VLOOKUP(Tabela24[[#This Row],[Código  CATMAT]],'[1]CMM E VALOR'!C:L,6,0),"NÃO HÁ")</f>
        <v>40.5</v>
      </c>
      <c r="BT199" s="37">
        <f>IFERROR(VLOOKUP(Tabela24[[#This Row],[Código  CATMAT]],'[1]CMM E VALOR'!C:L,7,0),"NÃO HÁ")</f>
        <v>0</v>
      </c>
      <c r="BU199" s="38">
        <f>IFERROR(VLOOKUP(Tabela24[[#This Row],[Código  CATMAT]],'[1]CMM E VALOR'!C:L,9,0),"NÃO HÁ")</f>
        <v>71</v>
      </c>
      <c r="BV199" s="32">
        <f>IFERROR(VLOOKUP(Tabela24[[#This Row],[Código  CATMAT]],'[1]CMM E VALOR'!C:L,10,0),"NÃO HÁ")</f>
        <v>71</v>
      </c>
    </row>
    <row r="200" spans="1:74" ht="30" hidden="1" x14ac:dyDescent="0.25">
      <c r="A200" s="25">
        <v>343494</v>
      </c>
      <c r="B200" s="25">
        <v>3490500</v>
      </c>
      <c r="C200" s="40" t="s">
        <v>657</v>
      </c>
      <c r="D200" s="40" t="s">
        <v>96</v>
      </c>
      <c r="E200" s="40"/>
      <c r="F200" s="5"/>
      <c r="G200" s="27" t="s">
        <v>658</v>
      </c>
      <c r="H200" s="27" t="s">
        <v>659</v>
      </c>
      <c r="I200" s="27" t="s">
        <v>136</v>
      </c>
      <c r="J200" s="28">
        <v>14242</v>
      </c>
      <c r="K200" s="28">
        <v>11293</v>
      </c>
      <c r="L200" s="28">
        <v>19180</v>
      </c>
      <c r="M200" s="28">
        <v>16179</v>
      </c>
      <c r="N200" s="28">
        <v>14453</v>
      </c>
      <c r="O200" s="28">
        <v>10551</v>
      </c>
      <c r="P200" s="28">
        <v>15978</v>
      </c>
      <c r="Q200" s="28">
        <v>8186</v>
      </c>
      <c r="R200" s="28">
        <f t="shared" si="81"/>
        <v>13757.75</v>
      </c>
      <c r="S200" s="28">
        <f t="shared" si="82"/>
        <v>3551.9263083571991</v>
      </c>
      <c r="T200" s="28">
        <f t="shared" si="83"/>
        <v>25.817639573020291</v>
      </c>
      <c r="U200" s="28">
        <f t="shared" ref="U200:U263" si="89">MEDIAN(J200:Q200)</f>
        <v>14347.5</v>
      </c>
      <c r="V200" s="28">
        <v>14500</v>
      </c>
      <c r="W200" s="25">
        <v>6505</v>
      </c>
      <c r="X200" s="30">
        <v>4.3</v>
      </c>
      <c r="Y200" s="30">
        <f t="shared" si="84"/>
        <v>5.59</v>
      </c>
      <c r="Z200" s="30">
        <f t="shared" si="80"/>
        <v>111800</v>
      </c>
      <c r="AA200" s="30">
        <f t="shared" si="85"/>
        <v>62350</v>
      </c>
      <c r="AB200" s="31">
        <f t="shared" si="86"/>
        <v>6235000</v>
      </c>
      <c r="AC200" s="32">
        <f t="shared" si="87"/>
        <v>1.6540132398945042</v>
      </c>
      <c r="AD200" s="25">
        <v>6</v>
      </c>
      <c r="AE200" s="28">
        <f t="shared" ref="AE200:AE263" si="90">V200/12</f>
        <v>1208.3333333333333</v>
      </c>
      <c r="AF200" s="28">
        <f>AE200*1/3</f>
        <v>402.77777777777777</v>
      </c>
      <c r="AG200" s="28">
        <f t="shared" ref="AG200:AG263" si="91">((AE200*12)+(AE200*AD200)+AF200)</f>
        <v>22152.777777777777</v>
      </c>
      <c r="AH200" s="30">
        <f t="shared" si="88"/>
        <v>95256.944444444438</v>
      </c>
      <c r="AI200" s="28">
        <v>30000</v>
      </c>
      <c r="AJ200" s="28">
        <v>30000</v>
      </c>
      <c r="AK200" s="28">
        <v>30000</v>
      </c>
      <c r="AL200" s="28">
        <v>26000</v>
      </c>
      <c r="AM200" s="42">
        <v>26000</v>
      </c>
      <c r="AN200" s="42">
        <v>20000</v>
      </c>
      <c r="AO200" s="28">
        <v>4</v>
      </c>
      <c r="AP200" s="28">
        <v>28</v>
      </c>
      <c r="AQ200" s="28">
        <v>2</v>
      </c>
      <c r="AR200" s="28">
        <v>4</v>
      </c>
      <c r="AT200" s="28">
        <f t="shared" si="77"/>
        <v>1731.9444444444446</v>
      </c>
      <c r="AU200" s="28">
        <f t="shared" si="78"/>
        <v>7652.7777777777774</v>
      </c>
      <c r="AV200" s="28">
        <f t="shared" si="79"/>
        <v>5236.1111111111104</v>
      </c>
      <c r="AX200" s="33" t="s">
        <v>80</v>
      </c>
      <c r="AY200" s="34"/>
      <c r="BA200" s="35">
        <f t="shared" si="64"/>
        <v>365</v>
      </c>
      <c r="BB200" s="33" t="s">
        <v>81</v>
      </c>
      <c r="BC200" s="33" t="s">
        <v>130</v>
      </c>
      <c r="BD200" s="34"/>
      <c r="BE200" s="25" t="s">
        <v>192</v>
      </c>
      <c r="BF200" s="25" t="s">
        <v>192</v>
      </c>
      <c r="BG200" s="32" t="s">
        <v>192</v>
      </c>
      <c r="BH200" s="32" t="s">
        <v>192</v>
      </c>
      <c r="BI200" s="32">
        <f t="shared" si="65"/>
        <v>21.640613366696172</v>
      </c>
      <c r="BJ200" s="25" t="s">
        <v>84</v>
      </c>
      <c r="BK200" s="25">
        <v>5219</v>
      </c>
      <c r="BP200" s="25" t="str">
        <f>IFERROR(VLOOKUP(Tabela24[[#This Row],[Código  CATMAT]],'[1]GRADE HFL'!A:K,1,0),"NÃO")</f>
        <v>NÃO</v>
      </c>
      <c r="BQ200" s="36"/>
      <c r="BR200" s="36" t="str">
        <f>IFERROR(VLOOKUP(Tabela24[[#This Row],[Código  CATMAT]],'[1]CMM E VALOR'!C:L,5,0),"NÃO HÁ")</f>
        <v>NÃO HÁ</v>
      </c>
      <c r="BS200" s="37" t="str">
        <f>IFERROR(VLOOKUP(Tabela24[[#This Row],[Código  CATMAT]],'[1]CMM E VALOR'!C:L,6,0),"NÃO HÁ")</f>
        <v>NÃO HÁ</v>
      </c>
      <c r="BT200" s="37" t="str">
        <f>IFERROR(VLOOKUP(Tabela24[[#This Row],[Código  CATMAT]],'[1]CMM E VALOR'!C:L,7,0),"NÃO HÁ")</f>
        <v>NÃO HÁ</v>
      </c>
      <c r="BU200" s="38" t="str">
        <f>IFERROR(VLOOKUP(Tabela24[[#This Row],[Código  CATMAT]],'[1]CMM E VALOR'!C:L,9,0),"NÃO HÁ")</f>
        <v>NÃO HÁ</v>
      </c>
      <c r="BV200" s="32" t="str">
        <f>IFERROR(VLOOKUP(Tabela24[[#This Row],[Código  CATMAT]],'[1]CMM E VALOR'!C:L,10,0),"NÃO HÁ")</f>
        <v>NÃO HÁ</v>
      </c>
    </row>
    <row r="201" spans="1:74" x14ac:dyDescent="0.25">
      <c r="A201" s="25">
        <v>267653</v>
      </c>
      <c r="B201" s="25">
        <v>3501010</v>
      </c>
      <c r="C201" s="5" t="s">
        <v>660</v>
      </c>
      <c r="D201" s="5" t="s">
        <v>96</v>
      </c>
      <c r="E201" s="5"/>
      <c r="F201" s="5"/>
      <c r="G201" s="27" t="s">
        <v>661</v>
      </c>
      <c r="H201" s="27" t="s">
        <v>278</v>
      </c>
      <c r="I201" s="27" t="s">
        <v>96</v>
      </c>
      <c r="J201" s="28">
        <v>92</v>
      </c>
      <c r="K201" s="28">
        <v>78</v>
      </c>
      <c r="L201" s="28">
        <v>348</v>
      </c>
      <c r="M201" s="28">
        <v>663</v>
      </c>
      <c r="N201" s="28">
        <v>664</v>
      </c>
      <c r="O201" s="28">
        <v>530</v>
      </c>
      <c r="P201" s="28">
        <v>747</v>
      </c>
      <c r="Q201" s="28">
        <v>674</v>
      </c>
      <c r="R201" s="28">
        <f t="shared" si="81"/>
        <v>474.5</v>
      </c>
      <c r="S201" s="28">
        <f t="shared" si="82"/>
        <v>269.41736077267603</v>
      </c>
      <c r="T201" s="28">
        <f t="shared" si="83"/>
        <v>56.779211964736788</v>
      </c>
      <c r="U201" s="28">
        <f t="shared" si="89"/>
        <v>596.5</v>
      </c>
      <c r="V201" s="28">
        <v>350</v>
      </c>
      <c r="W201" s="25">
        <v>6505</v>
      </c>
      <c r="X201" s="48">
        <v>0.17</v>
      </c>
      <c r="Y201" s="30">
        <f t="shared" si="84"/>
        <v>0.22100000000000003</v>
      </c>
      <c r="Z201" s="30">
        <f t="shared" si="80"/>
        <v>176.8</v>
      </c>
      <c r="AA201" s="30">
        <f t="shared" si="85"/>
        <v>59.500000000000007</v>
      </c>
      <c r="AB201" s="31">
        <f t="shared" si="86"/>
        <v>5950.0000000000009</v>
      </c>
      <c r="AC201" s="32">
        <f t="shared" si="87"/>
        <v>1.5784087854646836E-3</v>
      </c>
      <c r="AD201" s="25">
        <v>6</v>
      </c>
      <c r="AE201" s="28">
        <f t="shared" si="90"/>
        <v>29.166666666666668</v>
      </c>
      <c r="AF201" s="28">
        <f t="shared" ref="AF201:AF220" si="92">AD201*AE201</f>
        <v>175</v>
      </c>
      <c r="AG201" s="28">
        <f t="shared" si="91"/>
        <v>700</v>
      </c>
      <c r="AH201" s="30">
        <f t="shared" si="88"/>
        <v>119.00000000000001</v>
      </c>
      <c r="AI201" s="28">
        <v>800</v>
      </c>
      <c r="AJ201" s="28">
        <v>800</v>
      </c>
      <c r="AK201" s="28">
        <v>800</v>
      </c>
      <c r="AL201" s="28">
        <v>800</v>
      </c>
      <c r="AM201" s="28">
        <v>800</v>
      </c>
      <c r="AN201" s="28">
        <v>800</v>
      </c>
      <c r="AO201" s="28">
        <v>4</v>
      </c>
      <c r="AP201" s="28">
        <v>28</v>
      </c>
      <c r="AQ201" s="28">
        <v>2</v>
      </c>
      <c r="AR201" s="28">
        <v>4</v>
      </c>
      <c r="AT201" s="28">
        <f t="shared" si="77"/>
        <v>207.08333333333334</v>
      </c>
      <c r="AU201" s="28">
        <f t="shared" si="78"/>
        <v>350</v>
      </c>
      <c r="AV201" s="28">
        <f t="shared" si="79"/>
        <v>291.66666666666669</v>
      </c>
      <c r="AX201" s="33" t="s">
        <v>91</v>
      </c>
      <c r="AY201" s="34" t="s">
        <v>121</v>
      </c>
      <c r="AZ201" s="35">
        <v>45924</v>
      </c>
      <c r="BA201" s="35">
        <f t="shared" si="64"/>
        <v>46289</v>
      </c>
      <c r="BB201" s="33" t="s">
        <v>92</v>
      </c>
      <c r="BC201" s="33" t="s">
        <v>106</v>
      </c>
      <c r="BD201" s="34"/>
      <c r="BE201" s="25" t="s">
        <v>83</v>
      </c>
      <c r="BF201" s="25" t="s">
        <v>83</v>
      </c>
      <c r="BG201" s="32" t="s">
        <v>83</v>
      </c>
      <c r="BH201" s="32" t="s">
        <v>83</v>
      </c>
      <c r="BI201" s="32">
        <f t="shared" si="65"/>
        <v>21.642191775481638</v>
      </c>
      <c r="BJ201" s="25" t="s">
        <v>94</v>
      </c>
      <c r="BK201" s="25">
        <v>14</v>
      </c>
      <c r="BP201" s="25">
        <f>IFERROR(VLOOKUP(Tabela24[[#This Row],[Código  CATMAT]],'[1]GRADE HFL'!A:K,1,0),"NÃO")</f>
        <v>267653</v>
      </c>
      <c r="BQ201" s="36"/>
      <c r="BR201" s="36">
        <f>IFERROR(VLOOKUP(Tabela24[[#This Row],[Código  CATMAT]],'[1]CMM E VALOR'!C:L,5,0),"NÃO HÁ")</f>
        <v>400</v>
      </c>
      <c r="BS201" s="37">
        <f>IFERROR(VLOOKUP(Tabela24[[#This Row],[Código  CATMAT]],'[1]CMM E VALOR'!C:L,6,0),"NÃO HÁ")</f>
        <v>351.81818181818181</v>
      </c>
      <c r="BT201" s="37">
        <f>IFERROR(VLOOKUP(Tabela24[[#This Row],[Código  CATMAT]],'[1]CMM E VALOR'!C:L,7,0),"NÃO HÁ")</f>
        <v>230</v>
      </c>
      <c r="BU201" s="38">
        <f>IFERROR(VLOOKUP(Tabela24[[#This Row],[Código  CATMAT]],'[1]CMM E VALOR'!C:L,9,0),"NÃO HÁ")</f>
        <v>0.16</v>
      </c>
      <c r="BV201" s="32">
        <f>IFERROR(VLOOKUP(Tabela24[[#This Row],[Código  CATMAT]],'[1]CMM E VALOR'!C:L,10,0),"NÃO HÁ")</f>
        <v>0.16</v>
      </c>
    </row>
    <row r="202" spans="1:74" ht="25.5" hidden="1" x14ac:dyDescent="0.25">
      <c r="A202" s="25">
        <v>348339</v>
      </c>
      <c r="B202" s="25">
        <v>3505900</v>
      </c>
      <c r="C202" s="5" t="s">
        <v>662</v>
      </c>
      <c r="D202" s="27" t="s">
        <v>86</v>
      </c>
      <c r="E202" s="27"/>
      <c r="F202" s="5"/>
      <c r="G202" s="5" t="s">
        <v>663</v>
      </c>
      <c r="H202" s="27" t="s">
        <v>391</v>
      </c>
      <c r="I202" s="27" t="s">
        <v>275</v>
      </c>
      <c r="J202" s="28">
        <v>151</v>
      </c>
      <c r="K202" s="28">
        <v>120</v>
      </c>
      <c r="L202" s="28">
        <v>139</v>
      </c>
      <c r="M202" s="28">
        <v>130</v>
      </c>
      <c r="N202" s="28">
        <v>166</v>
      </c>
      <c r="R202" s="28">
        <f t="shared" si="81"/>
        <v>141.19999999999999</v>
      </c>
      <c r="S202" s="28">
        <f t="shared" si="82"/>
        <v>17.963852593472279</v>
      </c>
      <c r="T202" s="28">
        <f t="shared" si="83"/>
        <v>12.722275207841557</v>
      </c>
      <c r="U202" s="28">
        <f t="shared" si="89"/>
        <v>139</v>
      </c>
      <c r="V202" s="28">
        <v>240</v>
      </c>
      <c r="W202" s="25" t="s">
        <v>90</v>
      </c>
      <c r="X202" s="30">
        <v>5.2</v>
      </c>
      <c r="Y202" s="30">
        <f t="shared" si="84"/>
        <v>6.7600000000000007</v>
      </c>
      <c r="Z202" s="30">
        <f t="shared" si="80"/>
        <v>0</v>
      </c>
      <c r="AA202" s="30">
        <f t="shared" si="85"/>
        <v>1248</v>
      </c>
      <c r="AB202" s="31">
        <f t="shared" si="86"/>
        <v>124800</v>
      </c>
      <c r="AC202" s="32">
        <f t="shared" si="87"/>
        <v>3.3106792676637395E-2</v>
      </c>
      <c r="AD202" s="25">
        <v>6</v>
      </c>
      <c r="AE202" s="28">
        <f t="shared" si="90"/>
        <v>20</v>
      </c>
      <c r="AF202" s="28">
        <f>AD202*AE202</f>
        <v>120</v>
      </c>
      <c r="AG202" s="28">
        <f t="shared" si="91"/>
        <v>480</v>
      </c>
      <c r="AH202" s="30">
        <f t="shared" si="88"/>
        <v>2496</v>
      </c>
      <c r="AI202" s="28">
        <v>250</v>
      </c>
      <c r="AJ202" s="28">
        <v>200</v>
      </c>
      <c r="AK202" s="28">
        <v>200</v>
      </c>
      <c r="AL202" s="28">
        <v>200</v>
      </c>
      <c r="AN202" s="28">
        <v>0</v>
      </c>
      <c r="AO202" s="28">
        <v>4</v>
      </c>
      <c r="AP202" s="28">
        <v>28</v>
      </c>
      <c r="AQ202" s="28">
        <v>2</v>
      </c>
      <c r="AR202" s="28">
        <v>4</v>
      </c>
      <c r="AT202" s="28">
        <f t="shared" si="77"/>
        <v>142</v>
      </c>
      <c r="AU202" s="28">
        <f t="shared" si="78"/>
        <v>240</v>
      </c>
      <c r="AV202" s="28">
        <f t="shared" si="79"/>
        <v>200</v>
      </c>
      <c r="AX202" s="33" t="s">
        <v>91</v>
      </c>
      <c r="AY202" s="34"/>
      <c r="BA202" s="35">
        <f t="shared" si="64"/>
        <v>365</v>
      </c>
      <c r="BB202" s="33" t="s">
        <v>92</v>
      </c>
      <c r="BC202" s="33" t="s">
        <v>93</v>
      </c>
      <c r="BD202" s="34"/>
      <c r="BE202" s="25" t="s">
        <v>83</v>
      </c>
      <c r="BF202" s="25" t="s">
        <v>83</v>
      </c>
      <c r="BG202" s="32" t="s">
        <v>83</v>
      </c>
      <c r="BH202" s="32" t="s">
        <v>83</v>
      </c>
      <c r="BI202" s="32">
        <f t="shared" si="65"/>
        <v>21.675298568158276</v>
      </c>
      <c r="BJ202" s="25" t="s">
        <v>116</v>
      </c>
      <c r="BK202" s="25">
        <v>340</v>
      </c>
      <c r="BP202" s="25" t="str">
        <f>IFERROR(VLOOKUP(Tabela24[[#This Row],[Código  CATMAT]],'[1]GRADE HFL'!A:K,1,0),"NÃO")</f>
        <v>NÃO</v>
      </c>
      <c r="BQ202" s="36"/>
      <c r="BR202" s="36" t="str">
        <f>IFERROR(VLOOKUP(Tabela24[[#This Row],[Código  CATMAT]],'[1]CMM E VALOR'!C:L,5,0),"NÃO HÁ")</f>
        <v>NÃO HÁ</v>
      </c>
      <c r="BS202" s="37" t="str">
        <f>IFERROR(VLOOKUP(Tabela24[[#This Row],[Código  CATMAT]],'[1]CMM E VALOR'!C:L,6,0),"NÃO HÁ")</f>
        <v>NÃO HÁ</v>
      </c>
      <c r="BT202" s="37" t="str">
        <f>IFERROR(VLOOKUP(Tabela24[[#This Row],[Código  CATMAT]],'[1]CMM E VALOR'!C:L,7,0),"NÃO HÁ")</f>
        <v>NÃO HÁ</v>
      </c>
      <c r="BU202" s="38" t="str">
        <f>IFERROR(VLOOKUP(Tabela24[[#This Row],[Código  CATMAT]],'[1]CMM E VALOR'!C:L,9,0),"NÃO HÁ")</f>
        <v>NÃO HÁ</v>
      </c>
      <c r="BV202" s="32" t="str">
        <f>IFERROR(VLOOKUP(Tabela24[[#This Row],[Código  CATMAT]],'[1]CMM E VALOR'!C:L,10,0),"NÃO HÁ")</f>
        <v>NÃO HÁ</v>
      </c>
    </row>
    <row r="203" spans="1:74" ht="25.5" x14ac:dyDescent="0.25">
      <c r="A203" s="25">
        <v>274573</v>
      </c>
      <c r="B203" s="25">
        <v>3635000</v>
      </c>
      <c r="C203" s="5" t="s">
        <v>664</v>
      </c>
      <c r="D203" s="5" t="s">
        <v>76</v>
      </c>
      <c r="E203" s="5"/>
      <c r="F203" s="25">
        <v>50</v>
      </c>
      <c r="G203" s="27" t="s">
        <v>665</v>
      </c>
      <c r="H203" s="27" t="s">
        <v>311</v>
      </c>
      <c r="I203" s="27" t="s">
        <v>79</v>
      </c>
      <c r="J203" s="28">
        <v>3</v>
      </c>
      <c r="K203" s="28">
        <v>0</v>
      </c>
      <c r="L203" s="28">
        <v>0</v>
      </c>
      <c r="N203" s="28">
        <v>8</v>
      </c>
      <c r="O203" s="28">
        <v>16</v>
      </c>
      <c r="P203" s="28">
        <v>35</v>
      </c>
      <c r="Q203" s="28">
        <v>55</v>
      </c>
      <c r="R203" s="28">
        <f t="shared" si="81"/>
        <v>16.714285714285715</v>
      </c>
      <c r="S203" s="28">
        <f t="shared" si="82"/>
        <v>20.910239004805643</v>
      </c>
      <c r="T203" s="28">
        <f>(S203/R203)*100</f>
        <v>125.10399404584571</v>
      </c>
      <c r="U203" s="28">
        <f t="shared" si="89"/>
        <v>8</v>
      </c>
      <c r="V203" s="28">
        <v>30</v>
      </c>
      <c r="W203" s="25">
        <v>6505</v>
      </c>
      <c r="X203" s="30">
        <v>10.9</v>
      </c>
      <c r="Y203" s="30">
        <f t="shared" si="84"/>
        <v>14.170000000000002</v>
      </c>
      <c r="Z203" s="30">
        <f t="shared" si="80"/>
        <v>1417.0000000000002</v>
      </c>
      <c r="AA203" s="30">
        <f t="shared" si="85"/>
        <v>327</v>
      </c>
      <c r="AB203" s="31">
        <f t="shared" si="86"/>
        <v>32700</v>
      </c>
      <c r="AC203" s="32">
        <f t="shared" si="87"/>
        <v>8.6746163503689314E-3</v>
      </c>
      <c r="AD203" s="25">
        <v>6</v>
      </c>
      <c r="AE203" s="28">
        <f t="shared" si="90"/>
        <v>2.5</v>
      </c>
      <c r="AF203" s="28">
        <f t="shared" si="92"/>
        <v>15</v>
      </c>
      <c r="AG203" s="28">
        <f t="shared" si="91"/>
        <v>60</v>
      </c>
      <c r="AH203" s="30">
        <f t="shared" si="88"/>
        <v>654</v>
      </c>
      <c r="AI203" s="28">
        <v>50</v>
      </c>
      <c r="AJ203" s="28">
        <v>50</v>
      </c>
      <c r="AK203" s="28">
        <v>50</v>
      </c>
      <c r="AL203" s="28">
        <v>50</v>
      </c>
      <c r="AM203" s="28">
        <v>50</v>
      </c>
      <c r="AN203" s="28">
        <v>100</v>
      </c>
      <c r="AO203" s="28">
        <v>4</v>
      </c>
      <c r="AP203" s="28">
        <v>28</v>
      </c>
      <c r="AQ203" s="28">
        <v>2</v>
      </c>
      <c r="AR203" s="28">
        <v>4</v>
      </c>
      <c r="AT203" s="28">
        <f t="shared" si="77"/>
        <v>17.75</v>
      </c>
      <c r="AU203" s="28">
        <f t="shared" si="78"/>
        <v>30</v>
      </c>
      <c r="AV203" s="28">
        <f t="shared" si="79"/>
        <v>25</v>
      </c>
      <c r="AX203" s="33" t="s">
        <v>91</v>
      </c>
      <c r="AY203" s="34" t="s">
        <v>196</v>
      </c>
      <c r="AZ203" s="35">
        <v>45895</v>
      </c>
      <c r="BA203" s="35">
        <f t="shared" si="64"/>
        <v>46260</v>
      </c>
      <c r="BB203" s="33" t="s">
        <v>92</v>
      </c>
      <c r="BC203" s="33" t="s">
        <v>127</v>
      </c>
      <c r="BD203" s="34"/>
      <c r="BE203" s="25" t="s">
        <v>83</v>
      </c>
      <c r="BF203" s="25" t="s">
        <v>83</v>
      </c>
      <c r="BG203" s="32" t="s">
        <v>83</v>
      </c>
      <c r="BH203" s="32" t="s">
        <v>83</v>
      </c>
      <c r="BI203" s="32">
        <f t="shared" si="65"/>
        <v>21.683973184508645</v>
      </c>
      <c r="BJ203" s="25" t="s">
        <v>84</v>
      </c>
      <c r="BP203" s="25">
        <f>IFERROR(VLOOKUP(Tabela24[[#This Row],[Código  CATMAT]],'[1]GRADE HFL'!A:K,1,0),"NÃO")</f>
        <v>274573</v>
      </c>
      <c r="BQ203" s="36"/>
      <c r="BR203" s="36">
        <f>IFERROR(VLOOKUP(Tabela24[[#This Row],[Código  CATMAT]],'[1]CMM E VALOR'!C:L,5,0),"NÃO HÁ")</f>
        <v>32</v>
      </c>
      <c r="BS203" s="37">
        <f>IFERROR(VLOOKUP(Tabela24[[#This Row],[Código  CATMAT]],'[1]CMM E VALOR'!C:L,6,0),"NÃO HÁ")</f>
        <v>50</v>
      </c>
      <c r="BT203" s="37">
        <f>IFERROR(VLOOKUP(Tabela24[[#This Row],[Código  CATMAT]],'[1]CMM E VALOR'!C:L,7,0),"NÃO HÁ")</f>
        <v>0</v>
      </c>
      <c r="BU203" s="38">
        <f>IFERROR(VLOOKUP(Tabela24[[#This Row],[Código  CATMAT]],'[1]CMM E VALOR'!C:L,9,0),"NÃO HÁ")</f>
        <v>10.99</v>
      </c>
      <c r="BV203" s="32">
        <f>IFERROR(VLOOKUP(Tabela24[[#This Row],[Código  CATMAT]],'[1]CMM E VALOR'!C:L,10,0),"NÃO HÁ")</f>
        <v>0</v>
      </c>
    </row>
    <row r="204" spans="1:74" ht="25.5" hidden="1" x14ac:dyDescent="0.25">
      <c r="A204" s="25">
        <v>413648</v>
      </c>
      <c r="B204" s="25">
        <v>3635210</v>
      </c>
      <c r="C204" s="27" t="s">
        <v>666</v>
      </c>
      <c r="D204" s="27" t="s">
        <v>86</v>
      </c>
      <c r="E204" s="27"/>
      <c r="F204" s="27"/>
      <c r="G204" s="27" t="s">
        <v>667</v>
      </c>
      <c r="H204" s="65">
        <v>2.5000000000000001E-2</v>
      </c>
      <c r="I204" s="27" t="s">
        <v>317</v>
      </c>
      <c r="J204" s="28">
        <v>44</v>
      </c>
      <c r="K204" s="28">
        <v>44</v>
      </c>
      <c r="L204" s="28">
        <v>44</v>
      </c>
      <c r="M204" s="28">
        <v>44</v>
      </c>
      <c r="N204" s="28">
        <v>50</v>
      </c>
      <c r="O204" s="28">
        <v>68</v>
      </c>
      <c r="P204" s="28">
        <v>58</v>
      </c>
      <c r="Q204" s="28">
        <v>34</v>
      </c>
      <c r="R204" s="28">
        <f t="shared" si="81"/>
        <v>48.25</v>
      </c>
      <c r="S204" s="28">
        <f t="shared" si="82"/>
        <v>10.443726756834868</v>
      </c>
      <c r="T204" s="28">
        <f t="shared" si="83"/>
        <v>21.645029547844285</v>
      </c>
      <c r="U204" s="28">
        <f t="shared" si="89"/>
        <v>44</v>
      </c>
      <c r="V204" s="28">
        <v>50</v>
      </c>
      <c r="W204" s="25">
        <v>6505</v>
      </c>
      <c r="X204" s="30">
        <v>38</v>
      </c>
      <c r="Y204" s="30">
        <f t="shared" si="84"/>
        <v>49.4</v>
      </c>
      <c r="Z204" s="30">
        <f t="shared" si="80"/>
        <v>4940</v>
      </c>
      <c r="AA204" s="30">
        <f t="shared" si="85"/>
        <v>1900</v>
      </c>
      <c r="AB204" s="31">
        <f t="shared" si="86"/>
        <v>190000</v>
      </c>
      <c r="AC204" s="32">
        <f t="shared" si="87"/>
        <v>5.0402969619880646E-2</v>
      </c>
      <c r="AD204" s="25">
        <v>6</v>
      </c>
      <c r="AE204" s="28">
        <f>V204/12</f>
        <v>4.166666666666667</v>
      </c>
      <c r="AF204" s="28">
        <f t="shared" si="92"/>
        <v>25</v>
      </c>
      <c r="AG204" s="28">
        <f>((AE204*12)+(AE204*AD204)+AF204)</f>
        <v>100</v>
      </c>
      <c r="AH204" s="30">
        <f t="shared" si="88"/>
        <v>3800</v>
      </c>
      <c r="AI204" s="28">
        <v>100</v>
      </c>
      <c r="AJ204" s="28">
        <v>100</v>
      </c>
      <c r="AK204" s="28">
        <v>100</v>
      </c>
      <c r="AL204" s="28">
        <v>80</v>
      </c>
      <c r="AM204" s="28">
        <v>100</v>
      </c>
      <c r="AN204" s="28">
        <v>100</v>
      </c>
      <c r="AO204" s="28">
        <v>4</v>
      </c>
      <c r="AP204" s="28">
        <v>28</v>
      </c>
      <c r="AQ204" s="28">
        <v>2</v>
      </c>
      <c r="AR204" s="28">
        <v>4</v>
      </c>
      <c r="AT204" s="28">
        <f t="shared" si="77"/>
        <v>29.583333333333336</v>
      </c>
      <c r="AU204" s="28">
        <f t="shared" si="78"/>
        <v>50</v>
      </c>
      <c r="AV204" s="28">
        <f t="shared" si="79"/>
        <v>41.666666666666671</v>
      </c>
      <c r="AX204" s="33" t="s">
        <v>91</v>
      </c>
      <c r="AY204" s="34" t="s">
        <v>254</v>
      </c>
      <c r="AZ204" s="35">
        <v>46037</v>
      </c>
      <c r="BA204" s="35">
        <f t="shared" si="64"/>
        <v>46402</v>
      </c>
      <c r="BB204" s="33" t="s">
        <v>92</v>
      </c>
      <c r="BC204" s="33" t="s">
        <v>255</v>
      </c>
      <c r="BD204" s="34"/>
      <c r="BF204" s="25" t="s">
        <v>83</v>
      </c>
      <c r="BG204" s="32" t="s">
        <v>83</v>
      </c>
      <c r="BH204" s="32" t="s">
        <v>83</v>
      </c>
      <c r="BI204" s="32">
        <f t="shared" si="65"/>
        <v>21.734376154128526</v>
      </c>
      <c r="BJ204" s="25" t="s">
        <v>84</v>
      </c>
      <c r="BP204" s="25" t="str">
        <f>IFERROR(VLOOKUP(Tabela24[[#This Row],[Código  CATMAT]],'[1]GRADE HFL'!A:K,1,0),"NÃO")</f>
        <v>NÃO</v>
      </c>
      <c r="BQ204" s="36" t="s">
        <v>668</v>
      </c>
      <c r="BR204" s="36" t="str">
        <f>IFERROR(VLOOKUP(Tabela24[[#This Row],[Código  CATMAT]],'[1]CMM E VALOR'!C:L,5,0),"NÃO HÁ")</f>
        <v>NÃO HÁ</v>
      </c>
      <c r="BS204" s="37" t="str">
        <f>IFERROR(VLOOKUP(Tabela24[[#This Row],[Código  CATMAT]],'[1]CMM E VALOR'!C:L,6,0),"NÃO HÁ")</f>
        <v>NÃO HÁ</v>
      </c>
      <c r="BT204" s="37" t="str">
        <f>IFERROR(VLOOKUP(Tabela24[[#This Row],[Código  CATMAT]],'[1]CMM E VALOR'!C:L,7,0),"NÃO HÁ")</f>
        <v>NÃO HÁ</v>
      </c>
      <c r="BU204" s="38" t="str">
        <f>IFERROR(VLOOKUP(Tabela24[[#This Row],[Código  CATMAT]],'[1]CMM E VALOR'!C:L,9,0),"NÃO HÁ")</f>
        <v>NÃO HÁ</v>
      </c>
      <c r="BV204" s="32" t="str">
        <f>IFERROR(VLOOKUP(Tabela24[[#This Row],[Código  CATMAT]],'[1]CMM E VALOR'!C:L,10,0),"NÃO HÁ")</f>
        <v>NÃO HÁ</v>
      </c>
    </row>
    <row r="205" spans="1:74" ht="25.5" x14ac:dyDescent="0.25">
      <c r="A205" s="25">
        <v>267657</v>
      </c>
      <c r="B205" s="25">
        <v>3641000</v>
      </c>
      <c r="C205" s="5" t="s">
        <v>669</v>
      </c>
      <c r="D205" s="5" t="s">
        <v>96</v>
      </c>
      <c r="E205" s="5"/>
      <c r="F205" s="5"/>
      <c r="G205" s="27" t="s">
        <v>670</v>
      </c>
      <c r="H205" s="27" t="s">
        <v>120</v>
      </c>
      <c r="I205" s="27" t="s">
        <v>96</v>
      </c>
      <c r="J205" s="28">
        <v>4760</v>
      </c>
      <c r="K205" s="28">
        <v>6501</v>
      </c>
      <c r="L205" s="28">
        <v>4856</v>
      </c>
      <c r="N205" s="28">
        <v>4787</v>
      </c>
      <c r="O205" s="28">
        <v>2716</v>
      </c>
      <c r="P205" s="28">
        <v>2678</v>
      </c>
      <c r="Q205" s="28">
        <v>3025</v>
      </c>
      <c r="R205" s="28">
        <f t="shared" si="81"/>
        <v>4189</v>
      </c>
      <c r="S205" s="28">
        <f t="shared" si="82"/>
        <v>1430.7121769710823</v>
      </c>
      <c r="T205" s="28">
        <f t="shared" si="83"/>
        <v>34.154026664384872</v>
      </c>
      <c r="U205" s="28">
        <f t="shared" si="89"/>
        <v>4760</v>
      </c>
      <c r="V205" s="28">
        <v>5000</v>
      </c>
      <c r="W205" s="25">
        <v>6505</v>
      </c>
      <c r="X205" s="30">
        <v>0.2117</v>
      </c>
      <c r="Y205" s="30">
        <f t="shared" si="84"/>
        <v>0.27521000000000001</v>
      </c>
      <c r="Z205" s="30">
        <f t="shared" si="80"/>
        <v>2752.1</v>
      </c>
      <c r="AA205" s="30">
        <f t="shared" si="85"/>
        <v>1058.5</v>
      </c>
      <c r="AB205" s="31">
        <f t="shared" si="86"/>
        <v>105850</v>
      </c>
      <c r="AC205" s="32">
        <f t="shared" si="87"/>
        <v>2.8079759654022981E-2</v>
      </c>
      <c r="AD205" s="25">
        <v>6</v>
      </c>
      <c r="AE205" s="28">
        <f t="shared" si="90"/>
        <v>416.66666666666669</v>
      </c>
      <c r="AF205" s="28">
        <f t="shared" si="92"/>
        <v>2500</v>
      </c>
      <c r="AG205" s="28">
        <f t="shared" si="91"/>
        <v>10000</v>
      </c>
      <c r="AH205" s="30">
        <f t="shared" si="88"/>
        <v>2117</v>
      </c>
      <c r="AI205" s="28">
        <v>12000</v>
      </c>
      <c r="AJ205" s="28">
        <v>12000</v>
      </c>
      <c r="AK205" s="28">
        <v>12000</v>
      </c>
      <c r="AL205" s="28">
        <v>12000</v>
      </c>
      <c r="AM205" s="28">
        <v>12000</v>
      </c>
      <c r="AN205" s="28">
        <v>10000</v>
      </c>
      <c r="AO205" s="28">
        <v>4</v>
      </c>
      <c r="AP205" s="28">
        <v>28</v>
      </c>
      <c r="AQ205" s="28">
        <v>2</v>
      </c>
      <c r="AR205" s="28">
        <v>4</v>
      </c>
      <c r="AT205" s="28">
        <f t="shared" si="77"/>
        <v>2958.3333333333335</v>
      </c>
      <c r="AU205" s="28">
        <f t="shared" si="78"/>
        <v>5000</v>
      </c>
      <c r="AV205" s="28">
        <f t="shared" si="79"/>
        <v>4166.666666666667</v>
      </c>
      <c r="AX205" s="33" t="s">
        <v>91</v>
      </c>
      <c r="AY205" s="34" t="s">
        <v>395</v>
      </c>
      <c r="AZ205" s="35">
        <v>46111</v>
      </c>
      <c r="BA205" s="35">
        <f t="shared" si="64"/>
        <v>46476</v>
      </c>
      <c r="BB205" s="33" t="s">
        <v>92</v>
      </c>
      <c r="BC205" s="33" t="s">
        <v>396</v>
      </c>
      <c r="BD205" s="34"/>
      <c r="BE205" s="25" t="s">
        <v>83</v>
      </c>
      <c r="BF205" s="25" t="s">
        <v>83</v>
      </c>
      <c r="BG205" s="32" t="s">
        <v>83</v>
      </c>
      <c r="BH205" s="32" t="s">
        <v>83</v>
      </c>
      <c r="BI205" s="32">
        <f t="shared" si="65"/>
        <v>21.762455913782549</v>
      </c>
      <c r="BJ205" s="25" t="s">
        <v>94</v>
      </c>
      <c r="BK205" s="25">
        <v>1382</v>
      </c>
      <c r="BP205" s="25">
        <f>IFERROR(VLOOKUP(Tabela24[[#This Row],[Código  CATMAT]],'[1]GRADE HFL'!A:K,1,0),"NÃO")</f>
        <v>267657</v>
      </c>
      <c r="BQ205" s="36"/>
      <c r="BR205" s="36">
        <f>IFERROR(VLOOKUP(Tabela24[[#This Row],[Código  CATMAT]],'[1]CMM E VALOR'!C:L,5,0),"NÃO HÁ")</f>
        <v>4400</v>
      </c>
      <c r="BS205" s="37">
        <f>IFERROR(VLOOKUP(Tabela24[[#This Row],[Código  CATMAT]],'[1]CMM E VALOR'!C:L,6,0),"NÃO HÁ")</f>
        <v>934.28571428571433</v>
      </c>
      <c r="BT205" s="37">
        <f>IFERROR(VLOOKUP(Tabela24[[#This Row],[Código  CATMAT]],'[1]CMM E VALOR'!C:L,7,0),"NÃO HÁ")</f>
        <v>100</v>
      </c>
      <c r="BU205" s="38">
        <f>IFERROR(VLOOKUP(Tabela24[[#This Row],[Código  CATMAT]],'[1]CMM E VALOR'!C:L,9,0),"NÃO HÁ")</f>
        <v>0.1</v>
      </c>
      <c r="BV205" s="32">
        <f>IFERROR(VLOOKUP(Tabela24[[#This Row],[Código  CATMAT]],'[1]CMM E VALOR'!C:L,10,0),"NÃO HÁ")</f>
        <v>0</v>
      </c>
    </row>
    <row r="206" spans="1:74" ht="25.5" x14ac:dyDescent="0.25">
      <c r="A206" s="25">
        <v>267107</v>
      </c>
      <c r="B206" s="25">
        <v>3641000</v>
      </c>
      <c r="C206" s="5" t="s">
        <v>671</v>
      </c>
      <c r="D206" s="5" t="s">
        <v>76</v>
      </c>
      <c r="E206" s="5"/>
      <c r="F206" s="5"/>
      <c r="G206" s="27" t="s">
        <v>670</v>
      </c>
      <c r="H206" s="27" t="s">
        <v>88</v>
      </c>
      <c r="I206" s="27" t="s">
        <v>79</v>
      </c>
      <c r="J206" s="28">
        <v>660</v>
      </c>
      <c r="K206" s="28">
        <v>805</v>
      </c>
      <c r="L206" s="28">
        <v>753</v>
      </c>
      <c r="N206" s="28">
        <v>469</v>
      </c>
      <c r="O206" s="28">
        <v>523</v>
      </c>
      <c r="P206" s="28">
        <v>449</v>
      </c>
      <c r="Q206" s="29">
        <v>97</v>
      </c>
      <c r="R206" s="28">
        <f t="shared" si="81"/>
        <v>536.57142857142856</v>
      </c>
      <c r="S206" s="28">
        <f t="shared" si="82"/>
        <v>237.9676848809919</v>
      </c>
      <c r="T206" s="28">
        <f t="shared" si="83"/>
        <v>44.349675031068777</v>
      </c>
      <c r="U206" s="28">
        <f t="shared" si="89"/>
        <v>523</v>
      </c>
      <c r="V206" s="28">
        <v>750</v>
      </c>
      <c r="W206" s="25">
        <v>6505</v>
      </c>
      <c r="X206" s="30">
        <v>2.37</v>
      </c>
      <c r="Y206" s="30">
        <f t="shared" si="84"/>
        <v>3.0810000000000004</v>
      </c>
      <c r="Z206" s="30">
        <f t="shared" si="80"/>
        <v>3697.2000000000003</v>
      </c>
      <c r="AA206" s="30">
        <f t="shared" si="85"/>
        <v>1777.5</v>
      </c>
      <c r="AB206" s="31">
        <f t="shared" si="86"/>
        <v>177750</v>
      </c>
      <c r="AC206" s="32">
        <f t="shared" si="87"/>
        <v>4.7153304473335711E-2</v>
      </c>
      <c r="AD206" s="25">
        <v>6</v>
      </c>
      <c r="AE206" s="28">
        <f t="shared" si="90"/>
        <v>62.5</v>
      </c>
      <c r="AF206" s="28">
        <f t="shared" si="92"/>
        <v>375</v>
      </c>
      <c r="AG206" s="28">
        <f t="shared" si="91"/>
        <v>1500</v>
      </c>
      <c r="AH206" s="30">
        <f t="shared" si="88"/>
        <v>3555</v>
      </c>
      <c r="AI206" s="28">
        <v>1500</v>
      </c>
      <c r="AJ206" s="28">
        <v>1200</v>
      </c>
      <c r="AK206" s="28">
        <v>1200</v>
      </c>
      <c r="AL206" s="28">
        <v>1200</v>
      </c>
      <c r="AM206" s="28">
        <v>1200</v>
      </c>
      <c r="AN206" s="28">
        <v>1200</v>
      </c>
      <c r="AO206" s="28">
        <v>4</v>
      </c>
      <c r="AP206" s="28">
        <v>28</v>
      </c>
      <c r="AQ206" s="28">
        <v>2</v>
      </c>
      <c r="AR206" s="28">
        <v>4</v>
      </c>
      <c r="AT206" s="28">
        <f t="shared" si="77"/>
        <v>443.75</v>
      </c>
      <c r="AU206" s="28">
        <f t="shared" si="78"/>
        <v>750</v>
      </c>
      <c r="AV206" s="28">
        <f t="shared" si="79"/>
        <v>625</v>
      </c>
      <c r="AX206" s="33" t="s">
        <v>91</v>
      </c>
      <c r="AY206" s="34" t="s">
        <v>247</v>
      </c>
      <c r="AZ206" s="35">
        <v>46008</v>
      </c>
      <c r="BA206" s="35">
        <f t="shared" si="64"/>
        <v>46373</v>
      </c>
      <c r="BB206" s="33" t="s">
        <v>92</v>
      </c>
      <c r="BC206" s="33" t="s">
        <v>248</v>
      </c>
      <c r="BD206" s="34"/>
      <c r="BE206" s="25" t="s">
        <v>83</v>
      </c>
      <c r="BF206" s="25" t="s">
        <v>83</v>
      </c>
      <c r="BG206" s="32" t="s">
        <v>83</v>
      </c>
      <c r="BH206" s="32" t="s">
        <v>83</v>
      </c>
      <c r="BI206" s="32">
        <f t="shared" si="65"/>
        <v>21.809609218255886</v>
      </c>
      <c r="BJ206" s="25" t="s">
        <v>94</v>
      </c>
      <c r="BK206" s="25">
        <v>139</v>
      </c>
      <c r="BP206" s="25">
        <f>IFERROR(VLOOKUP(Tabela24[[#This Row],[Código  CATMAT]],'[1]GRADE HFL'!A:K,1,0),"NÃO")</f>
        <v>267107</v>
      </c>
      <c r="BQ206" s="36"/>
      <c r="BR206" s="36">
        <f>IFERROR(VLOOKUP(Tabela24[[#This Row],[Código  CATMAT]],'[1]CMM E VALOR'!C:L,5,0),"NÃO HÁ")</f>
        <v>320</v>
      </c>
      <c r="BS206" s="37">
        <f>IFERROR(VLOOKUP(Tabela24[[#This Row],[Código  CATMAT]],'[1]CMM E VALOR'!C:L,6,0),"NÃO HÁ")</f>
        <v>267.11111111111109</v>
      </c>
      <c r="BT206" s="37">
        <f>IFERROR(VLOOKUP(Tabela24[[#This Row],[Código  CATMAT]],'[1]CMM E VALOR'!C:L,7,0),"NÃO HÁ")</f>
        <v>240</v>
      </c>
      <c r="BU206" s="38">
        <f>IFERROR(VLOOKUP(Tabela24[[#This Row],[Código  CATMAT]],'[1]CMM E VALOR'!C:L,9,0),"NÃO HÁ")</f>
        <v>2.31</v>
      </c>
      <c r="BV206" s="32">
        <f>IFERROR(VLOOKUP(Tabela24[[#This Row],[Código  CATMAT]],'[1]CMM E VALOR'!C:L,10,0),"NÃO HÁ")</f>
        <v>2.31</v>
      </c>
    </row>
    <row r="207" spans="1:74" x14ac:dyDescent="0.25">
      <c r="A207" s="25">
        <v>267660</v>
      </c>
      <c r="B207" s="25">
        <v>3651000</v>
      </c>
      <c r="C207" s="5" t="s">
        <v>672</v>
      </c>
      <c r="D207" s="5" t="s">
        <v>96</v>
      </c>
      <c r="E207" s="5"/>
      <c r="F207" s="5"/>
      <c r="G207" s="27" t="s">
        <v>673</v>
      </c>
      <c r="H207" s="27" t="s">
        <v>120</v>
      </c>
      <c r="I207" s="27" t="s">
        <v>96</v>
      </c>
      <c r="J207" s="28">
        <v>7880</v>
      </c>
      <c r="K207" s="28">
        <v>8088</v>
      </c>
      <c r="L207" s="28">
        <v>6936</v>
      </c>
      <c r="N207" s="28">
        <v>4925</v>
      </c>
      <c r="O207" s="28">
        <v>3894</v>
      </c>
      <c r="P207" s="28">
        <v>4220</v>
      </c>
      <c r="Q207" s="28">
        <v>4427</v>
      </c>
      <c r="R207" s="28">
        <f t="shared" si="81"/>
        <v>5767.1428571428569</v>
      </c>
      <c r="S207" s="28">
        <f t="shared" si="82"/>
        <v>1808.511029232928</v>
      </c>
      <c r="T207" s="28">
        <f t="shared" si="83"/>
        <v>31.358873432327215</v>
      </c>
      <c r="U207" s="28">
        <f t="shared" si="89"/>
        <v>4925</v>
      </c>
      <c r="V207" s="28">
        <v>7500</v>
      </c>
      <c r="W207" s="25">
        <v>6505</v>
      </c>
      <c r="X207" s="30">
        <v>0.13</v>
      </c>
      <c r="Y207" s="30">
        <f t="shared" si="84"/>
        <v>0.16900000000000001</v>
      </c>
      <c r="Z207" s="30">
        <f t="shared" si="80"/>
        <v>2366</v>
      </c>
      <c r="AA207" s="30">
        <f t="shared" si="85"/>
        <v>975</v>
      </c>
      <c r="AB207" s="31">
        <f t="shared" si="86"/>
        <v>97500</v>
      </c>
      <c r="AC207" s="32">
        <f t="shared" si="87"/>
        <v>2.5864681778622962E-2</v>
      </c>
      <c r="AD207" s="25">
        <v>6</v>
      </c>
      <c r="AE207" s="28">
        <f t="shared" si="90"/>
        <v>625</v>
      </c>
      <c r="AF207" s="28">
        <f t="shared" si="92"/>
        <v>3750</v>
      </c>
      <c r="AG207" s="28">
        <f t="shared" si="91"/>
        <v>15000</v>
      </c>
      <c r="AH207" s="30">
        <f t="shared" si="88"/>
        <v>1950</v>
      </c>
      <c r="AI207" s="28">
        <v>15200</v>
      </c>
      <c r="AJ207" s="28">
        <v>14000</v>
      </c>
      <c r="AK207" s="28">
        <v>14000</v>
      </c>
      <c r="AL207" s="28">
        <v>14000</v>
      </c>
      <c r="AM207" s="28">
        <v>14000</v>
      </c>
      <c r="AN207" s="28">
        <v>14000</v>
      </c>
      <c r="AO207" s="28">
        <v>4</v>
      </c>
      <c r="AP207" s="28">
        <v>28</v>
      </c>
      <c r="AQ207" s="28">
        <v>2</v>
      </c>
      <c r="AR207" s="28">
        <v>4</v>
      </c>
      <c r="AT207" s="28">
        <f t="shared" si="77"/>
        <v>4437.5</v>
      </c>
      <c r="AU207" s="28">
        <f t="shared" si="78"/>
        <v>7500</v>
      </c>
      <c r="AV207" s="28">
        <f t="shared" si="79"/>
        <v>6250</v>
      </c>
      <c r="AX207" s="33" t="s">
        <v>80</v>
      </c>
      <c r="AY207" s="34"/>
      <c r="BA207" s="35">
        <f t="shared" si="64"/>
        <v>365</v>
      </c>
      <c r="BB207" s="33" t="s">
        <v>290</v>
      </c>
      <c r="BC207" s="33" t="s">
        <v>248</v>
      </c>
      <c r="BD207" s="34"/>
      <c r="BE207" s="25" t="s">
        <v>83</v>
      </c>
      <c r="BF207" s="25" t="s">
        <v>83</v>
      </c>
      <c r="BG207" s="32" t="s">
        <v>83</v>
      </c>
      <c r="BH207" s="32" t="s">
        <v>83</v>
      </c>
      <c r="BI207" s="32">
        <f t="shared" si="65"/>
        <v>21.835473900034508</v>
      </c>
      <c r="BJ207" s="25" t="s">
        <v>94</v>
      </c>
      <c r="BK207" s="25">
        <v>1630</v>
      </c>
      <c r="BP207" s="25">
        <f>IFERROR(VLOOKUP(Tabela24[[#This Row],[Código  CATMAT]],'[1]GRADE HFL'!A:K,1,0),"NÃO")</f>
        <v>267660</v>
      </c>
      <c r="BQ207" s="36"/>
      <c r="BR207" s="36">
        <f>IFERROR(VLOOKUP(Tabela24[[#This Row],[Código  CATMAT]],'[1]CMM E VALOR'!C:L,5,0),"NÃO HÁ")</f>
        <v>2480</v>
      </c>
      <c r="BS207" s="37">
        <f>IFERROR(VLOOKUP(Tabela24[[#This Row],[Código  CATMAT]],'[1]CMM E VALOR'!C:L,6,0),"NÃO HÁ")</f>
        <v>818.18181818181813</v>
      </c>
      <c r="BT207" s="37">
        <f>IFERROR(VLOOKUP(Tabela24[[#This Row],[Código  CATMAT]],'[1]CMM E VALOR'!C:L,7,0),"NÃO HÁ")</f>
        <v>933.33333333333337</v>
      </c>
      <c r="BU207" s="38">
        <f>IFERROR(VLOOKUP(Tabela24[[#This Row],[Código  CATMAT]],'[1]CMM E VALOR'!C:L,9,0),"NÃO HÁ")</f>
        <v>0.14000000000000001</v>
      </c>
      <c r="BV207" s="32">
        <f>IFERROR(VLOOKUP(Tabela24[[#This Row],[Código  CATMAT]],'[1]CMM E VALOR'!C:L,10,0),"NÃO HÁ")</f>
        <v>0.14000000000000001</v>
      </c>
    </row>
    <row r="208" spans="1:74" ht="25.5" x14ac:dyDescent="0.25">
      <c r="A208" s="25">
        <v>300723</v>
      </c>
      <c r="B208" s="25">
        <v>3652800</v>
      </c>
      <c r="C208" s="5" t="s">
        <v>674</v>
      </c>
      <c r="D208" s="27" t="s">
        <v>86</v>
      </c>
      <c r="E208" s="27"/>
      <c r="F208" s="25">
        <v>1</v>
      </c>
      <c r="G208" s="27" t="s">
        <v>673</v>
      </c>
      <c r="H208" s="27" t="s">
        <v>675</v>
      </c>
      <c r="I208" s="27" t="s">
        <v>125</v>
      </c>
      <c r="J208" s="28">
        <v>1517</v>
      </c>
      <c r="K208" s="28">
        <v>1404</v>
      </c>
      <c r="L208" s="28">
        <v>1458</v>
      </c>
      <c r="M208" s="28">
        <v>1391</v>
      </c>
      <c r="N208" s="28">
        <v>1321</v>
      </c>
      <c r="O208" s="28">
        <v>1197</v>
      </c>
      <c r="P208" s="28">
        <v>1179</v>
      </c>
      <c r="Q208" s="28">
        <v>1280</v>
      </c>
      <c r="R208" s="28">
        <f t="shared" si="81"/>
        <v>1343.375</v>
      </c>
      <c r="S208" s="28">
        <f t="shared" si="82"/>
        <v>120.82447422367942</v>
      </c>
      <c r="T208" s="28">
        <f t="shared" si="83"/>
        <v>8.994098760486045</v>
      </c>
      <c r="U208" s="28">
        <f t="shared" si="89"/>
        <v>1356</v>
      </c>
      <c r="V208" s="28">
        <v>1400</v>
      </c>
      <c r="W208" s="25">
        <v>6505</v>
      </c>
      <c r="X208" s="30">
        <v>4.0199999999999996</v>
      </c>
      <c r="Y208" s="30">
        <f t="shared" si="84"/>
        <v>5.226</v>
      </c>
      <c r="Z208" s="30">
        <f t="shared" si="80"/>
        <v>15678</v>
      </c>
      <c r="AA208" s="30">
        <f t="shared" si="85"/>
        <v>5627.9999999999991</v>
      </c>
      <c r="AB208" s="31">
        <f t="shared" si="86"/>
        <v>562799.99999999988</v>
      </c>
      <c r="AC208" s="32">
        <f t="shared" si="87"/>
        <v>0.14929890158983589</v>
      </c>
      <c r="AD208" s="25">
        <v>6</v>
      </c>
      <c r="AE208" s="28">
        <f t="shared" si="90"/>
        <v>116.66666666666667</v>
      </c>
      <c r="AF208" s="28">
        <f t="shared" si="92"/>
        <v>700</v>
      </c>
      <c r="AG208" s="28">
        <f t="shared" si="91"/>
        <v>2800</v>
      </c>
      <c r="AH208" s="30">
        <f t="shared" si="88"/>
        <v>11255.999999999998</v>
      </c>
      <c r="AI208" s="28">
        <v>3000</v>
      </c>
      <c r="AJ208" s="28">
        <v>3000</v>
      </c>
      <c r="AK208" s="28">
        <v>3000</v>
      </c>
      <c r="AL208" s="28">
        <v>3000</v>
      </c>
      <c r="AM208" s="28">
        <v>3000</v>
      </c>
      <c r="AN208" s="28">
        <v>3000</v>
      </c>
      <c r="AO208" s="28">
        <v>4</v>
      </c>
      <c r="AP208" s="28">
        <v>28</v>
      </c>
      <c r="AQ208" s="28">
        <v>2</v>
      </c>
      <c r="AR208" s="28">
        <v>4</v>
      </c>
      <c r="AT208" s="28">
        <f t="shared" si="77"/>
        <v>828.33333333333337</v>
      </c>
      <c r="AU208" s="28">
        <f t="shared" si="78"/>
        <v>1400</v>
      </c>
      <c r="AV208" s="28">
        <f t="shared" si="79"/>
        <v>1166.6666666666667</v>
      </c>
      <c r="AX208" s="33" t="s">
        <v>91</v>
      </c>
      <c r="AY208" s="34" t="s">
        <v>395</v>
      </c>
      <c r="AZ208" s="35">
        <v>46111</v>
      </c>
      <c r="BA208" s="35">
        <f t="shared" si="64"/>
        <v>46476</v>
      </c>
      <c r="BB208" s="33" t="s">
        <v>92</v>
      </c>
      <c r="BC208" s="33" t="s">
        <v>396</v>
      </c>
      <c r="BD208" s="34"/>
      <c r="BE208" s="25" t="s">
        <v>83</v>
      </c>
      <c r="BF208" s="25" t="s">
        <v>83</v>
      </c>
      <c r="BG208" s="32" t="s">
        <v>83</v>
      </c>
      <c r="BH208" s="32" t="s">
        <v>83</v>
      </c>
      <c r="BI208" s="32">
        <f t="shared" si="65"/>
        <v>21.984772801624345</v>
      </c>
      <c r="BJ208" s="25" t="s">
        <v>94</v>
      </c>
      <c r="BK208" s="25">
        <v>308</v>
      </c>
      <c r="BP208" s="25">
        <f>IFERROR(VLOOKUP(Tabela24[[#This Row],[Código  CATMAT]],'[1]GRADE HFL'!A:K,1,0),"NÃO")</f>
        <v>300723</v>
      </c>
      <c r="BQ208" s="36"/>
      <c r="BR208" s="36">
        <f>IFERROR(VLOOKUP(Tabela24[[#This Row],[Código  CATMAT]],'[1]CMM E VALOR'!C:L,5,0),"NÃO HÁ")</f>
        <v>124</v>
      </c>
      <c r="BS208" s="37">
        <f>IFERROR(VLOOKUP(Tabela24[[#This Row],[Código  CATMAT]],'[1]CMM E VALOR'!C:L,6,0),"NÃO HÁ")</f>
        <v>53.75</v>
      </c>
      <c r="BT208" s="37">
        <f>IFERROR(VLOOKUP(Tabela24[[#This Row],[Código  CATMAT]],'[1]CMM E VALOR'!C:L,7,0),"NÃO HÁ")</f>
        <v>43.333333333333336</v>
      </c>
      <c r="BU208" s="38">
        <f>IFERROR(VLOOKUP(Tabela24[[#This Row],[Código  CATMAT]],'[1]CMM E VALOR'!C:L,9,0),"NÃO HÁ")</f>
        <v>4.1500000000000004</v>
      </c>
      <c r="BV208" s="32">
        <f>IFERROR(VLOOKUP(Tabela24[[#This Row],[Código  CATMAT]],'[1]CMM E VALOR'!C:L,10,0),"NÃO HÁ")</f>
        <v>4.1500000000000004</v>
      </c>
    </row>
    <row r="209" spans="1:74" ht="25.5" x14ac:dyDescent="0.25">
      <c r="A209" s="25">
        <v>300725</v>
      </c>
      <c r="B209" s="25">
        <v>3655000</v>
      </c>
      <c r="C209" s="5" t="s">
        <v>676</v>
      </c>
      <c r="D209" s="5" t="s">
        <v>76</v>
      </c>
      <c r="E209" s="5"/>
      <c r="F209" s="5"/>
      <c r="G209" s="27" t="s">
        <v>673</v>
      </c>
      <c r="H209" s="27" t="s">
        <v>346</v>
      </c>
      <c r="I209" s="27" t="s">
        <v>79</v>
      </c>
      <c r="J209" s="28">
        <v>520</v>
      </c>
      <c r="K209" s="28">
        <v>621</v>
      </c>
      <c r="L209" s="28">
        <v>719</v>
      </c>
      <c r="N209" s="28">
        <v>743</v>
      </c>
      <c r="O209" s="28">
        <v>734</v>
      </c>
      <c r="P209" s="28">
        <v>707</v>
      </c>
      <c r="Q209" s="29">
        <v>207</v>
      </c>
      <c r="R209" s="28">
        <f t="shared" si="81"/>
        <v>607.28571428571433</v>
      </c>
      <c r="S209" s="28">
        <f t="shared" si="82"/>
        <v>193.62051740945424</v>
      </c>
      <c r="T209" s="28">
        <f t="shared" si="83"/>
        <v>31.882936294193826</v>
      </c>
      <c r="U209" s="28">
        <f t="shared" si="89"/>
        <v>707</v>
      </c>
      <c r="V209" s="28">
        <v>650</v>
      </c>
      <c r="W209" s="25">
        <v>6505</v>
      </c>
      <c r="X209" s="30">
        <v>2.5099999999999998</v>
      </c>
      <c r="Y209" s="30">
        <f t="shared" si="84"/>
        <v>3.2629999999999999</v>
      </c>
      <c r="Z209" s="30">
        <f t="shared" si="80"/>
        <v>3915.6</v>
      </c>
      <c r="AA209" s="30">
        <f t="shared" si="85"/>
        <v>1631.4999999999998</v>
      </c>
      <c r="AB209" s="31">
        <f t="shared" si="86"/>
        <v>163149.99999999997</v>
      </c>
      <c r="AC209" s="32">
        <f t="shared" si="87"/>
        <v>4.3280234176229081E-2</v>
      </c>
      <c r="AD209" s="25">
        <v>6</v>
      </c>
      <c r="AE209" s="28">
        <f t="shared" si="90"/>
        <v>54.166666666666664</v>
      </c>
      <c r="AF209" s="28">
        <f t="shared" si="92"/>
        <v>325</v>
      </c>
      <c r="AG209" s="28">
        <f t="shared" si="91"/>
        <v>1300</v>
      </c>
      <c r="AH209" s="30">
        <f t="shared" si="88"/>
        <v>3262.9999999999995</v>
      </c>
      <c r="AI209" s="28">
        <v>1200</v>
      </c>
      <c r="AJ209" s="28">
        <v>1200</v>
      </c>
      <c r="AK209" s="28">
        <v>1200</v>
      </c>
      <c r="AL209" s="28">
        <v>1200</v>
      </c>
      <c r="AM209" s="28">
        <v>1200</v>
      </c>
      <c r="AN209" s="28">
        <v>1200</v>
      </c>
      <c r="AO209" s="28">
        <v>4</v>
      </c>
      <c r="AP209" s="28">
        <v>28</v>
      </c>
      <c r="AQ209" s="28">
        <v>2</v>
      </c>
      <c r="AR209" s="28">
        <v>4</v>
      </c>
      <c r="AS209" s="28">
        <v>75</v>
      </c>
      <c r="AT209" s="28">
        <f t="shared" si="77"/>
        <v>384.58333333333331</v>
      </c>
      <c r="AU209" s="28">
        <f t="shared" si="78"/>
        <v>575</v>
      </c>
      <c r="AV209" s="28">
        <f t="shared" si="79"/>
        <v>541.66666666666663</v>
      </c>
      <c r="AX209" s="33" t="s">
        <v>91</v>
      </c>
      <c r="AY209" s="34" t="s">
        <v>247</v>
      </c>
      <c r="AZ209" s="35">
        <v>46008</v>
      </c>
      <c r="BA209" s="35">
        <f t="shared" si="64"/>
        <v>46373</v>
      </c>
      <c r="BB209" s="33" t="s">
        <v>92</v>
      </c>
      <c r="BC209" s="33" t="s">
        <v>248</v>
      </c>
      <c r="BD209" s="34"/>
      <c r="BE209" s="25" t="s">
        <v>83</v>
      </c>
      <c r="BF209" s="25" t="s">
        <v>83</v>
      </c>
      <c r="BG209" s="32" t="s">
        <v>83</v>
      </c>
      <c r="BH209" s="32" t="s">
        <v>83</v>
      </c>
      <c r="BI209" s="32">
        <f t="shared" si="65"/>
        <v>22.028053035800575</v>
      </c>
      <c r="BJ209" s="25" t="s">
        <v>94</v>
      </c>
      <c r="BK209" s="25">
        <v>155</v>
      </c>
      <c r="BP209" s="25">
        <f>IFERROR(VLOOKUP(Tabela24[[#This Row],[Código  CATMAT]],'[1]GRADE HFL'!A:K,1,0),"NÃO")</f>
        <v>300725</v>
      </c>
      <c r="BQ209" s="36"/>
      <c r="BR209" s="36">
        <f>IFERROR(VLOOKUP(Tabela24[[#This Row],[Código  CATMAT]],'[1]CMM E VALOR'!C:L,5,0),"NÃO HÁ")</f>
        <v>70</v>
      </c>
      <c r="BS209" s="37">
        <f>IFERROR(VLOOKUP(Tabela24[[#This Row],[Código  CATMAT]],'[1]CMM E VALOR'!C:L,6,0),"NÃO HÁ")</f>
        <v>144.5</v>
      </c>
      <c r="BT209" s="37">
        <f>IFERROR(VLOOKUP(Tabela24[[#This Row],[Código  CATMAT]],'[1]CMM E VALOR'!C:L,7,0),"NÃO HÁ")</f>
        <v>0</v>
      </c>
      <c r="BU209" s="38">
        <f>IFERROR(VLOOKUP(Tabela24[[#This Row],[Código  CATMAT]],'[1]CMM E VALOR'!C:L,9,0),"NÃO HÁ")</f>
        <v>2.4</v>
      </c>
      <c r="BV209" s="32">
        <f>IFERROR(VLOOKUP(Tabela24[[#This Row],[Código  CATMAT]],'[1]CMM E VALOR'!C:L,10,0),"NÃO HÁ")</f>
        <v>2.438723</v>
      </c>
    </row>
    <row r="210" spans="1:74" ht="25.5" x14ac:dyDescent="0.25">
      <c r="A210" s="25">
        <v>271950</v>
      </c>
      <c r="B210" s="25">
        <v>3685000</v>
      </c>
      <c r="C210" s="27" t="s">
        <v>677</v>
      </c>
      <c r="D210" s="5" t="s">
        <v>76</v>
      </c>
      <c r="E210" s="5"/>
      <c r="F210" s="27"/>
      <c r="G210" s="27" t="s">
        <v>678</v>
      </c>
      <c r="H210" s="27" t="s">
        <v>679</v>
      </c>
      <c r="I210" s="27" t="s">
        <v>79</v>
      </c>
      <c r="J210" s="28">
        <v>4000</v>
      </c>
      <c r="K210" s="28">
        <v>3767</v>
      </c>
      <c r="L210" s="28">
        <v>3914</v>
      </c>
      <c r="M210" s="28">
        <v>3957</v>
      </c>
      <c r="N210" s="28">
        <v>3269</v>
      </c>
      <c r="O210" s="28">
        <v>3297</v>
      </c>
      <c r="P210" s="28">
        <v>3017</v>
      </c>
      <c r="Q210" s="28">
        <v>2189</v>
      </c>
      <c r="R210" s="28">
        <f t="shared" si="81"/>
        <v>3426.25</v>
      </c>
      <c r="S210" s="28">
        <f t="shared" si="82"/>
        <v>621.5880008954025</v>
      </c>
      <c r="T210" s="28">
        <f t="shared" si="83"/>
        <v>18.141933627009195</v>
      </c>
      <c r="U210" s="28">
        <f t="shared" si="89"/>
        <v>3532</v>
      </c>
      <c r="V210" s="28">
        <v>3900</v>
      </c>
      <c r="W210" s="25">
        <v>6505</v>
      </c>
      <c r="X210" s="30">
        <v>1.94</v>
      </c>
      <c r="Y210" s="30">
        <f t="shared" si="84"/>
        <v>2.5219999999999998</v>
      </c>
      <c r="Z210" s="30">
        <f t="shared" si="80"/>
        <v>17654</v>
      </c>
      <c r="AA210" s="30">
        <f t="shared" si="85"/>
        <v>7566</v>
      </c>
      <c r="AB210" s="31">
        <f t="shared" si="86"/>
        <v>756600</v>
      </c>
      <c r="AC210" s="32">
        <f t="shared" si="87"/>
        <v>0.20070993060211417</v>
      </c>
      <c r="AD210" s="25">
        <v>6</v>
      </c>
      <c r="AE210" s="28">
        <f t="shared" si="90"/>
        <v>325</v>
      </c>
      <c r="AF210" s="28">
        <f t="shared" si="92"/>
        <v>1950</v>
      </c>
      <c r="AG210" s="28">
        <f t="shared" si="91"/>
        <v>7800</v>
      </c>
      <c r="AH210" s="30">
        <f t="shared" si="88"/>
        <v>15132</v>
      </c>
      <c r="AI210" s="28">
        <v>7000</v>
      </c>
      <c r="AJ210" s="28">
        <v>7000</v>
      </c>
      <c r="AK210" s="28">
        <v>7000</v>
      </c>
      <c r="AL210" s="28">
        <v>7000</v>
      </c>
      <c r="AM210" s="28">
        <v>7000</v>
      </c>
      <c r="AN210" s="28">
        <v>7000</v>
      </c>
      <c r="AO210" s="28">
        <v>4</v>
      </c>
      <c r="AP210" s="28">
        <v>28</v>
      </c>
      <c r="AQ210" s="28">
        <v>2</v>
      </c>
      <c r="AR210" s="28">
        <v>4</v>
      </c>
      <c r="AT210" s="28">
        <f t="shared" si="77"/>
        <v>2307.5</v>
      </c>
      <c r="AU210" s="28">
        <f t="shared" si="78"/>
        <v>3900</v>
      </c>
      <c r="AV210" s="28">
        <f t="shared" si="79"/>
        <v>3250</v>
      </c>
      <c r="AX210" s="33" t="s">
        <v>91</v>
      </c>
      <c r="AY210" s="34" t="s">
        <v>247</v>
      </c>
      <c r="AZ210" s="35">
        <v>46008</v>
      </c>
      <c r="BA210" s="35">
        <f t="shared" si="64"/>
        <v>46373</v>
      </c>
      <c r="BB210" s="33" t="s">
        <v>92</v>
      </c>
      <c r="BC210" s="33" t="s">
        <v>248</v>
      </c>
      <c r="BD210" s="34"/>
      <c r="BE210" s="25" t="s">
        <v>112</v>
      </c>
      <c r="BF210" s="25" t="s">
        <v>112</v>
      </c>
      <c r="BG210" s="32" t="s">
        <v>192</v>
      </c>
      <c r="BH210" s="32" t="s">
        <v>83</v>
      </c>
      <c r="BI210" s="32">
        <f t="shared" si="65"/>
        <v>22.228762966402687</v>
      </c>
      <c r="BJ210" s="25" t="s">
        <v>94</v>
      </c>
      <c r="BK210" s="25">
        <v>1066</v>
      </c>
      <c r="BP210" s="25">
        <f>IFERROR(VLOOKUP(Tabela24[[#This Row],[Código  CATMAT]],'[1]GRADE HFL'!A:K,1,0),"NÃO")</f>
        <v>271950</v>
      </c>
      <c r="BQ210" s="36"/>
      <c r="BR210" s="36">
        <f>IFERROR(VLOOKUP(Tabela24[[#This Row],[Código  CATMAT]],'[1]CMM E VALOR'!C:L,5,0),"NÃO HÁ")</f>
        <v>800</v>
      </c>
      <c r="BS210" s="37">
        <f>IFERROR(VLOOKUP(Tabela24[[#This Row],[Código  CATMAT]],'[1]CMM E VALOR'!C:L,6,0),"NÃO HÁ")</f>
        <v>694.28571428571433</v>
      </c>
      <c r="BT210" s="37">
        <f>IFERROR(VLOOKUP(Tabela24[[#This Row],[Código  CATMAT]],'[1]CMM E VALOR'!C:L,7,0),"NÃO HÁ")</f>
        <v>0</v>
      </c>
      <c r="BU210" s="38">
        <f>IFERROR(VLOOKUP(Tabela24[[#This Row],[Código  CATMAT]],'[1]CMM E VALOR'!C:L,9,0),"NÃO HÁ")</f>
        <v>2.88</v>
      </c>
      <c r="BV210" s="32">
        <f>IFERROR(VLOOKUP(Tabela24[[#This Row],[Código  CATMAT]],'[1]CMM E VALOR'!C:L,10,0),"NÃO HÁ")</f>
        <v>0</v>
      </c>
    </row>
    <row r="211" spans="1:74" ht="25.5" x14ac:dyDescent="0.25">
      <c r="A211" s="25">
        <v>271950</v>
      </c>
      <c r="B211" s="25">
        <v>3685020</v>
      </c>
      <c r="C211" s="27" t="s">
        <v>680</v>
      </c>
      <c r="D211" s="27" t="s">
        <v>108</v>
      </c>
      <c r="E211" s="27"/>
      <c r="F211" s="25">
        <v>25</v>
      </c>
      <c r="G211" s="27" t="s">
        <v>681</v>
      </c>
      <c r="H211" s="27" t="s">
        <v>679</v>
      </c>
      <c r="I211" s="27" t="s">
        <v>79</v>
      </c>
      <c r="J211" s="28">
        <v>2470</v>
      </c>
      <c r="K211" s="28">
        <v>1455</v>
      </c>
      <c r="L211" s="28">
        <v>1411</v>
      </c>
      <c r="M211" s="28">
        <v>986</v>
      </c>
      <c r="N211" s="28">
        <v>1115</v>
      </c>
      <c r="O211" s="28">
        <v>1524</v>
      </c>
      <c r="P211" s="28">
        <v>1421</v>
      </c>
      <c r="Q211" s="28">
        <v>1100</v>
      </c>
      <c r="R211" s="28">
        <f t="shared" si="81"/>
        <v>1435.25</v>
      </c>
      <c r="S211" s="28">
        <f t="shared" si="82"/>
        <v>462.37639274883895</v>
      </c>
      <c r="T211" s="28">
        <f t="shared" si="83"/>
        <v>32.21573891300045</v>
      </c>
      <c r="U211" s="28">
        <f t="shared" si="89"/>
        <v>1416</v>
      </c>
      <c r="V211" s="28">
        <v>1500</v>
      </c>
      <c r="W211" s="25">
        <v>6505</v>
      </c>
      <c r="X211" s="30">
        <v>4.4000000000000004</v>
      </c>
      <c r="Y211" s="30">
        <f t="shared" si="84"/>
        <v>5.7200000000000006</v>
      </c>
      <c r="Z211" s="30">
        <f t="shared" si="80"/>
        <v>17160.000000000004</v>
      </c>
      <c r="AA211" s="30">
        <f t="shared" si="85"/>
        <v>6600.0000000000009</v>
      </c>
      <c r="AB211" s="31">
        <f t="shared" si="86"/>
        <v>660000.00000000012</v>
      </c>
      <c r="AC211" s="32">
        <f t="shared" si="87"/>
        <v>0.175083999732217</v>
      </c>
      <c r="AD211" s="25">
        <v>6</v>
      </c>
      <c r="AE211" s="28">
        <f t="shared" si="90"/>
        <v>125</v>
      </c>
      <c r="AF211" s="28">
        <f t="shared" si="92"/>
        <v>750</v>
      </c>
      <c r="AG211" s="28">
        <f t="shared" si="91"/>
        <v>3000</v>
      </c>
      <c r="AH211" s="30">
        <f t="shared" si="88"/>
        <v>13200.000000000002</v>
      </c>
      <c r="AI211" s="28">
        <v>4000</v>
      </c>
      <c r="AJ211" s="28">
        <v>4000</v>
      </c>
      <c r="AK211" s="28">
        <v>3500</v>
      </c>
      <c r="AL211" s="28">
        <v>3500</v>
      </c>
      <c r="AM211" s="28">
        <v>3500</v>
      </c>
      <c r="AN211" s="28">
        <v>3000</v>
      </c>
      <c r="AO211" s="28">
        <v>4</v>
      </c>
      <c r="AP211" s="28">
        <v>28</v>
      </c>
      <c r="AQ211" s="28">
        <v>2</v>
      </c>
      <c r="AR211" s="28">
        <v>4</v>
      </c>
      <c r="AT211" s="28">
        <f t="shared" si="77"/>
        <v>887.5</v>
      </c>
      <c r="AU211" s="28">
        <f t="shared" si="78"/>
        <v>1500</v>
      </c>
      <c r="AV211" s="28">
        <f t="shared" si="79"/>
        <v>1250</v>
      </c>
      <c r="AX211" s="33" t="s">
        <v>91</v>
      </c>
      <c r="AY211" s="34" t="s">
        <v>395</v>
      </c>
      <c r="AZ211" s="35">
        <v>46111</v>
      </c>
      <c r="BA211" s="35">
        <f t="shared" si="64"/>
        <v>46476</v>
      </c>
      <c r="BB211" s="33" t="s">
        <v>92</v>
      </c>
      <c r="BC211" s="33" t="s">
        <v>396</v>
      </c>
      <c r="BD211" s="34"/>
      <c r="BE211" s="25" t="s">
        <v>112</v>
      </c>
      <c r="BF211" s="25" t="s">
        <v>83</v>
      </c>
      <c r="BG211" s="32" t="s">
        <v>112</v>
      </c>
      <c r="BH211" s="32" t="s">
        <v>83</v>
      </c>
      <c r="BI211" s="32">
        <f t="shared" si="65"/>
        <v>22.403846966134903</v>
      </c>
      <c r="BJ211" s="25" t="s">
        <v>94</v>
      </c>
      <c r="BK211" s="25">
        <v>283</v>
      </c>
      <c r="BP211" s="25">
        <f>IFERROR(VLOOKUP(Tabela24[[#This Row],[Código  CATMAT]],'[1]GRADE HFL'!A:K,1,0),"NÃO")</f>
        <v>271950</v>
      </c>
      <c r="BQ211" s="36"/>
      <c r="BR211" s="36">
        <f>IFERROR(VLOOKUP(Tabela24[[#This Row],[Código  CATMAT]],'[1]CMM E VALOR'!C:L,5,0),"NÃO HÁ")</f>
        <v>800</v>
      </c>
      <c r="BS211" s="37">
        <f>IFERROR(VLOOKUP(Tabela24[[#This Row],[Código  CATMAT]],'[1]CMM E VALOR'!C:L,6,0),"NÃO HÁ")</f>
        <v>694.28571428571433</v>
      </c>
      <c r="BT211" s="37">
        <f>IFERROR(VLOOKUP(Tabela24[[#This Row],[Código  CATMAT]],'[1]CMM E VALOR'!C:L,7,0),"NÃO HÁ")</f>
        <v>0</v>
      </c>
      <c r="BU211" s="38">
        <f>IFERROR(VLOOKUP(Tabela24[[#This Row],[Código  CATMAT]],'[1]CMM E VALOR'!C:L,9,0),"NÃO HÁ")</f>
        <v>2.88</v>
      </c>
      <c r="BV211" s="32">
        <f>IFERROR(VLOOKUP(Tabela24[[#This Row],[Código  CATMAT]],'[1]CMM E VALOR'!C:L,10,0),"NÃO HÁ")</f>
        <v>0</v>
      </c>
    </row>
    <row r="212" spans="1:74" x14ac:dyDescent="0.25">
      <c r="A212" s="25">
        <v>268118</v>
      </c>
      <c r="B212" s="25">
        <v>3695000</v>
      </c>
      <c r="C212" s="5" t="s">
        <v>682</v>
      </c>
      <c r="D212" s="5" t="s">
        <v>108</v>
      </c>
      <c r="E212" s="5"/>
      <c r="F212" s="5"/>
      <c r="G212" s="27" t="s">
        <v>683</v>
      </c>
      <c r="H212" s="27" t="s">
        <v>684</v>
      </c>
      <c r="I212" s="27" t="s">
        <v>79</v>
      </c>
      <c r="J212" s="28">
        <v>62</v>
      </c>
      <c r="K212" s="28">
        <v>1</v>
      </c>
      <c r="L212" s="28">
        <v>1</v>
      </c>
      <c r="M212" s="28">
        <v>9</v>
      </c>
      <c r="N212" s="28">
        <v>6</v>
      </c>
      <c r="O212" s="28">
        <v>17</v>
      </c>
      <c r="P212" s="28">
        <v>19</v>
      </c>
      <c r="Q212" s="28">
        <v>0</v>
      </c>
      <c r="R212" s="28">
        <f t="shared" si="81"/>
        <v>14.375</v>
      </c>
      <c r="S212" s="28">
        <f t="shared" si="82"/>
        <v>20.563056332031135</v>
      </c>
      <c r="T212" s="28">
        <f t="shared" si="83"/>
        <v>143.04734839673833</v>
      </c>
      <c r="U212" s="28">
        <f t="shared" si="89"/>
        <v>7.5</v>
      </c>
      <c r="V212" s="28">
        <v>10</v>
      </c>
      <c r="W212" s="25">
        <v>6505</v>
      </c>
      <c r="X212" s="30">
        <v>26.99</v>
      </c>
      <c r="Y212" s="30">
        <f t="shared" si="84"/>
        <v>35.086999999999996</v>
      </c>
      <c r="Z212" s="30">
        <f t="shared" si="80"/>
        <v>2806.9599999999996</v>
      </c>
      <c r="AA212" s="30">
        <f t="shared" si="85"/>
        <v>269.89999999999998</v>
      </c>
      <c r="AB212" s="31">
        <f t="shared" si="86"/>
        <v>26989.999999999996</v>
      </c>
      <c r="AC212" s="32">
        <f t="shared" si="87"/>
        <v>7.1598744738977814E-3</v>
      </c>
      <c r="AD212" s="25">
        <v>6</v>
      </c>
      <c r="AE212" s="28">
        <f t="shared" si="90"/>
        <v>0.83333333333333337</v>
      </c>
      <c r="AF212" s="28">
        <f t="shared" si="92"/>
        <v>5</v>
      </c>
      <c r="AG212" s="28">
        <f t="shared" si="91"/>
        <v>20</v>
      </c>
      <c r="AH212" s="30">
        <f t="shared" si="88"/>
        <v>539.79999999999995</v>
      </c>
      <c r="AI212" s="28">
        <v>100</v>
      </c>
      <c r="AJ212" s="28">
        <v>100</v>
      </c>
      <c r="AK212" s="28">
        <v>100</v>
      </c>
      <c r="AL212" s="28">
        <v>100</v>
      </c>
      <c r="AM212" s="28">
        <v>100</v>
      </c>
      <c r="AN212" s="28">
        <v>80</v>
      </c>
      <c r="AO212" s="28">
        <v>4</v>
      </c>
      <c r="AP212" s="28">
        <v>28</v>
      </c>
      <c r="AQ212" s="28">
        <v>2</v>
      </c>
      <c r="AR212" s="28">
        <v>4</v>
      </c>
      <c r="AT212" s="28">
        <f t="shared" si="77"/>
        <v>5.916666666666667</v>
      </c>
      <c r="AU212" s="28">
        <f t="shared" si="78"/>
        <v>10</v>
      </c>
      <c r="AV212" s="28">
        <f t="shared" si="79"/>
        <v>8.3333333333333339</v>
      </c>
      <c r="AX212" s="33" t="s">
        <v>91</v>
      </c>
      <c r="AY212" s="34" t="s">
        <v>110</v>
      </c>
      <c r="AZ212" s="35">
        <v>46049</v>
      </c>
      <c r="BA212" s="35">
        <f t="shared" ref="BA212:BA275" si="93">AZ212+365</f>
        <v>46414</v>
      </c>
      <c r="BB212" s="33" t="s">
        <v>92</v>
      </c>
      <c r="BC212" s="33" t="s">
        <v>111</v>
      </c>
      <c r="BD212" s="34"/>
      <c r="BE212" s="25" t="s">
        <v>83</v>
      </c>
      <c r="BF212" s="25" t="s">
        <v>83</v>
      </c>
      <c r="BG212" s="32" t="s">
        <v>83</v>
      </c>
      <c r="BH212" s="32" t="s">
        <v>83</v>
      </c>
      <c r="BI212" s="32">
        <f t="shared" ref="BI212:BI270" si="94">BI211+AC212</f>
        <v>22.411006840608803</v>
      </c>
      <c r="BJ212" s="25" t="s">
        <v>116</v>
      </c>
      <c r="BP212" s="25">
        <f>IFERROR(VLOOKUP(Tabela24[[#This Row],[Código  CATMAT]],'[1]GRADE HFL'!A:K,1,0),"NÃO")</f>
        <v>268118</v>
      </c>
      <c r="BQ212" s="36"/>
      <c r="BR212" s="36">
        <f>IFERROR(VLOOKUP(Tabela24[[#This Row],[Código  CATMAT]],'[1]CMM E VALOR'!C:L,5,0),"NÃO HÁ")</f>
        <v>270</v>
      </c>
      <c r="BS212" s="37">
        <f>IFERROR(VLOOKUP(Tabela24[[#This Row],[Código  CATMAT]],'[1]CMM E VALOR'!C:L,6,0),"NÃO HÁ")</f>
        <v>89.545454545454547</v>
      </c>
      <c r="BT212" s="37">
        <f>IFERROR(VLOOKUP(Tabela24[[#This Row],[Código  CATMAT]],'[1]CMM E VALOR'!C:L,7,0),"NÃO HÁ")</f>
        <v>41.666666666666664</v>
      </c>
      <c r="BU212" s="38">
        <f>IFERROR(VLOOKUP(Tabela24[[#This Row],[Código  CATMAT]],'[1]CMM E VALOR'!C:L,9,0),"NÃO HÁ")</f>
        <v>38</v>
      </c>
      <c r="BV212" s="32">
        <f>IFERROR(VLOOKUP(Tabela24[[#This Row],[Código  CATMAT]],'[1]CMM E VALOR'!C:L,10,0),"NÃO HÁ")</f>
        <v>0</v>
      </c>
    </row>
    <row r="213" spans="1:74" ht="25.5" hidden="1" x14ac:dyDescent="0.25">
      <c r="A213" s="25">
        <v>369467</v>
      </c>
      <c r="B213" s="25">
        <v>3707500</v>
      </c>
      <c r="C213" s="5" t="s">
        <v>685</v>
      </c>
      <c r="D213" s="5" t="s">
        <v>686</v>
      </c>
      <c r="E213" s="5"/>
      <c r="F213" s="5"/>
      <c r="G213" s="27" t="s">
        <v>687</v>
      </c>
      <c r="H213" s="27"/>
      <c r="I213" s="27" t="s">
        <v>688</v>
      </c>
      <c r="J213" s="28">
        <v>2016</v>
      </c>
      <c r="K213" s="28">
        <v>138</v>
      </c>
      <c r="L213" s="28">
        <v>300</v>
      </c>
      <c r="N213" s="28">
        <v>520</v>
      </c>
      <c r="O213" s="28">
        <v>600</v>
      </c>
      <c r="P213" s="28">
        <v>441</v>
      </c>
      <c r="Q213" s="28">
        <v>76</v>
      </c>
      <c r="R213" s="28">
        <f t="shared" si="81"/>
        <v>584.42857142857144</v>
      </c>
      <c r="S213" s="28">
        <f t="shared" si="82"/>
        <v>659.93177858090178</v>
      </c>
      <c r="T213" s="28">
        <f>(S213/R213)*100</f>
        <v>112.91915057605262</v>
      </c>
      <c r="U213" s="28">
        <f t="shared" si="89"/>
        <v>441</v>
      </c>
      <c r="V213" s="28">
        <v>500</v>
      </c>
      <c r="W213" s="25">
        <v>6505</v>
      </c>
      <c r="X213" s="30">
        <v>3.86</v>
      </c>
      <c r="Y213" s="30">
        <f t="shared" si="84"/>
        <v>5.0179999999999998</v>
      </c>
      <c r="Z213" s="30">
        <f t="shared" si="80"/>
        <v>5018</v>
      </c>
      <c r="AA213" s="30">
        <f t="shared" si="85"/>
        <v>1930</v>
      </c>
      <c r="AB213" s="31">
        <f t="shared" si="86"/>
        <v>193000</v>
      </c>
      <c r="AC213" s="32">
        <f t="shared" si="87"/>
        <v>5.1198805982299811E-2</v>
      </c>
      <c r="AD213" s="25">
        <v>6</v>
      </c>
      <c r="AE213" s="28">
        <f t="shared" si="90"/>
        <v>41.666666666666664</v>
      </c>
      <c r="AF213" s="28">
        <f t="shared" si="92"/>
        <v>250</v>
      </c>
      <c r="AG213" s="28">
        <f t="shared" si="91"/>
        <v>1000</v>
      </c>
      <c r="AH213" s="30">
        <f t="shared" si="88"/>
        <v>3860</v>
      </c>
      <c r="AI213" s="28">
        <v>3600</v>
      </c>
      <c r="AJ213" s="28">
        <v>3600</v>
      </c>
      <c r="AK213" s="28">
        <v>3600</v>
      </c>
      <c r="AL213" s="28">
        <v>1500</v>
      </c>
      <c r="AM213" s="28">
        <v>1500</v>
      </c>
      <c r="AN213" s="28">
        <v>1000</v>
      </c>
      <c r="AO213" s="28">
        <v>4</v>
      </c>
      <c r="AP213" s="28">
        <v>28</v>
      </c>
      <c r="AQ213" s="28">
        <v>2</v>
      </c>
      <c r="AR213" s="28">
        <v>4</v>
      </c>
      <c r="AS213" s="28">
        <v>75</v>
      </c>
      <c r="AT213" s="28">
        <f t="shared" si="77"/>
        <v>295.83333333333331</v>
      </c>
      <c r="AU213" s="28">
        <f t="shared" si="78"/>
        <v>425</v>
      </c>
      <c r="AV213" s="28">
        <f t="shared" si="79"/>
        <v>416.66666666666663</v>
      </c>
      <c r="AW213" s="28">
        <v>100</v>
      </c>
      <c r="AX213" s="33" t="s">
        <v>91</v>
      </c>
      <c r="AY213" s="34" t="s">
        <v>196</v>
      </c>
      <c r="AZ213" s="35">
        <v>45895</v>
      </c>
      <c r="BA213" s="35">
        <f t="shared" si="93"/>
        <v>46260</v>
      </c>
      <c r="BB213" s="33" t="s">
        <v>92</v>
      </c>
      <c r="BC213" s="33" t="s">
        <v>127</v>
      </c>
      <c r="BD213" s="34"/>
      <c r="BE213" s="25" t="s">
        <v>83</v>
      </c>
      <c r="BF213" s="25" t="s">
        <v>83</v>
      </c>
      <c r="BG213" s="32" t="s">
        <v>83</v>
      </c>
      <c r="BH213" s="32" t="s">
        <v>83</v>
      </c>
      <c r="BI213" s="32">
        <f t="shared" si="94"/>
        <v>22.462205646591102</v>
      </c>
      <c r="BJ213" s="25" t="s">
        <v>94</v>
      </c>
      <c r="BP213" s="25" t="str">
        <f>IFERROR(VLOOKUP(Tabela24[[#This Row],[Código  CATMAT]],'[1]GRADE HFL'!A:K,1,0),"NÃO")</f>
        <v>NÃO</v>
      </c>
      <c r="BQ213" s="36"/>
      <c r="BR213" s="36" t="str">
        <f>IFERROR(VLOOKUP(Tabela24[[#This Row],[Código  CATMAT]],'[1]CMM E VALOR'!C:L,5,0),"NÃO HÁ")</f>
        <v>NÃO HÁ</v>
      </c>
      <c r="BS213" s="37" t="str">
        <f>IFERROR(VLOOKUP(Tabela24[[#This Row],[Código  CATMAT]],'[1]CMM E VALOR'!C:L,6,0),"NÃO HÁ")</f>
        <v>NÃO HÁ</v>
      </c>
      <c r="BT213" s="37" t="str">
        <f>IFERROR(VLOOKUP(Tabela24[[#This Row],[Código  CATMAT]],'[1]CMM E VALOR'!C:L,7,0),"NÃO HÁ")</f>
        <v>NÃO HÁ</v>
      </c>
      <c r="BU213" s="38" t="str">
        <f>IFERROR(VLOOKUP(Tabela24[[#This Row],[Código  CATMAT]],'[1]CMM E VALOR'!C:L,9,0),"NÃO HÁ")</f>
        <v>NÃO HÁ</v>
      </c>
      <c r="BV213" s="32" t="str">
        <f>IFERROR(VLOOKUP(Tabela24[[#This Row],[Código  CATMAT]],'[1]CMM E VALOR'!C:L,10,0),"NÃO HÁ")</f>
        <v>NÃO HÁ</v>
      </c>
    </row>
    <row r="214" spans="1:74" ht="25.5" x14ac:dyDescent="0.25">
      <c r="A214" s="25">
        <v>292399</v>
      </c>
      <c r="B214" s="25">
        <v>3715000</v>
      </c>
      <c r="C214" s="5" t="s">
        <v>689</v>
      </c>
      <c r="D214" s="5" t="s">
        <v>76</v>
      </c>
      <c r="E214" s="5"/>
      <c r="F214" s="25" t="s">
        <v>690</v>
      </c>
      <c r="G214" s="27" t="s">
        <v>691</v>
      </c>
      <c r="H214" s="27" t="s">
        <v>311</v>
      </c>
      <c r="I214" s="27" t="s">
        <v>79</v>
      </c>
      <c r="J214" s="28">
        <v>1215</v>
      </c>
      <c r="K214" s="28">
        <v>948</v>
      </c>
      <c r="L214" s="28">
        <v>981</v>
      </c>
      <c r="N214" s="28">
        <v>923</v>
      </c>
      <c r="O214" s="28">
        <v>938</v>
      </c>
      <c r="P214" s="28">
        <v>814</v>
      </c>
      <c r="Q214" s="28">
        <v>841</v>
      </c>
      <c r="R214" s="28">
        <f t="shared" si="81"/>
        <v>951.42857142857144</v>
      </c>
      <c r="S214" s="28">
        <f t="shared" si="82"/>
        <v>130.65585475191085</v>
      </c>
      <c r="T214" s="28">
        <f t="shared" si="83"/>
        <v>13.732597346296934</v>
      </c>
      <c r="U214" s="28">
        <f t="shared" si="89"/>
        <v>938</v>
      </c>
      <c r="V214" s="28">
        <v>1000</v>
      </c>
      <c r="W214" s="25">
        <v>6505</v>
      </c>
      <c r="X214" s="30">
        <v>1.7</v>
      </c>
      <c r="Y214" s="30">
        <f t="shared" si="84"/>
        <v>2.21</v>
      </c>
      <c r="Z214" s="30">
        <f t="shared" si="80"/>
        <v>5525</v>
      </c>
      <c r="AA214" s="30">
        <f t="shared" si="85"/>
        <v>1700</v>
      </c>
      <c r="AB214" s="31">
        <f t="shared" si="86"/>
        <v>170000</v>
      </c>
      <c r="AC214" s="32">
        <f t="shared" si="87"/>
        <v>4.5097393870419521E-2</v>
      </c>
      <c r="AD214" s="25">
        <v>6</v>
      </c>
      <c r="AE214" s="28">
        <f t="shared" si="90"/>
        <v>83.333333333333329</v>
      </c>
      <c r="AF214" s="28">
        <f t="shared" si="92"/>
        <v>500</v>
      </c>
      <c r="AG214" s="28">
        <f t="shared" si="91"/>
        <v>2000</v>
      </c>
      <c r="AH214" s="30">
        <f t="shared" si="88"/>
        <v>3400</v>
      </c>
      <c r="AI214" s="28">
        <v>3000</v>
      </c>
      <c r="AJ214" s="28">
        <v>3000</v>
      </c>
      <c r="AK214" s="28">
        <v>3000</v>
      </c>
      <c r="AL214" s="28">
        <v>3000</v>
      </c>
      <c r="AM214" s="28">
        <v>3000</v>
      </c>
      <c r="AN214" s="28">
        <v>2500</v>
      </c>
      <c r="AO214" s="28">
        <v>4</v>
      </c>
      <c r="AP214" s="28">
        <v>28</v>
      </c>
      <c r="AQ214" s="28">
        <v>2</v>
      </c>
      <c r="AR214" s="28">
        <v>4</v>
      </c>
      <c r="AS214" s="28">
        <v>114</v>
      </c>
      <c r="AT214" s="28">
        <f t="shared" si="77"/>
        <v>591.66666666666663</v>
      </c>
      <c r="AU214" s="28">
        <f t="shared" si="78"/>
        <v>886</v>
      </c>
      <c r="AV214" s="28">
        <f t="shared" si="79"/>
        <v>833.33333333333326</v>
      </c>
      <c r="AW214" s="28">
        <v>300</v>
      </c>
      <c r="AX214" s="33" t="s">
        <v>91</v>
      </c>
      <c r="AY214" s="34" t="s">
        <v>110</v>
      </c>
      <c r="AZ214" s="35">
        <v>46049</v>
      </c>
      <c r="BA214" s="35">
        <f t="shared" si="93"/>
        <v>46414</v>
      </c>
      <c r="BB214" s="33" t="s">
        <v>92</v>
      </c>
      <c r="BC214" s="33" t="s">
        <v>111</v>
      </c>
      <c r="BD214" s="34"/>
      <c r="BE214" s="25" t="s">
        <v>83</v>
      </c>
      <c r="BF214" s="25" t="s">
        <v>83</v>
      </c>
      <c r="BG214" s="32" t="s">
        <v>83</v>
      </c>
      <c r="BH214" s="32" t="s">
        <v>83</v>
      </c>
      <c r="BI214" s="32">
        <f t="shared" si="94"/>
        <v>22.507303040461522</v>
      </c>
      <c r="BJ214" s="25" t="s">
        <v>94</v>
      </c>
      <c r="BK214" s="25">
        <v>235</v>
      </c>
      <c r="BP214" s="25">
        <f>IFERROR(VLOOKUP(Tabela24[[#This Row],[Código  CATMAT]],'[1]GRADE HFL'!A:K,1,0),"NÃO")</f>
        <v>292399</v>
      </c>
      <c r="BQ214" s="36"/>
      <c r="BR214" s="36">
        <f>IFERROR(VLOOKUP(Tabela24[[#This Row],[Código  CATMAT]],'[1]CMM E VALOR'!C:L,5,0),"NÃO HÁ")</f>
        <v>48</v>
      </c>
      <c r="BS214" s="37">
        <f>IFERROR(VLOOKUP(Tabela24[[#This Row],[Código  CATMAT]],'[1]CMM E VALOR'!C:L,6,0),"NÃO HÁ")</f>
        <v>50</v>
      </c>
      <c r="BT214" s="37">
        <f>IFERROR(VLOOKUP(Tabela24[[#This Row],[Código  CATMAT]],'[1]CMM E VALOR'!C:L,7,0),"NÃO HÁ")</f>
        <v>0</v>
      </c>
      <c r="BU214" s="38">
        <f>IFERROR(VLOOKUP(Tabela24[[#This Row],[Código  CATMAT]],'[1]CMM E VALOR'!C:L,9,0),"NÃO HÁ")</f>
        <v>3.1</v>
      </c>
      <c r="BV214" s="32">
        <f>IFERROR(VLOOKUP(Tabela24[[#This Row],[Código  CATMAT]],'[1]CMM E VALOR'!C:L,10,0),"NÃO HÁ")</f>
        <v>3.1</v>
      </c>
    </row>
    <row r="215" spans="1:74" ht="38.25" x14ac:dyDescent="0.25">
      <c r="A215" s="25">
        <v>292399</v>
      </c>
      <c r="B215" s="25">
        <v>3715020</v>
      </c>
      <c r="C215" s="5" t="s">
        <v>692</v>
      </c>
      <c r="D215" s="5" t="s">
        <v>76</v>
      </c>
      <c r="E215" s="5"/>
      <c r="F215" s="5"/>
      <c r="G215" s="27" t="s">
        <v>693</v>
      </c>
      <c r="H215" s="27" t="s">
        <v>694</v>
      </c>
      <c r="I215" s="27" t="s">
        <v>79</v>
      </c>
      <c r="J215" s="28">
        <v>36</v>
      </c>
      <c r="K215" s="28">
        <v>20</v>
      </c>
      <c r="L215" s="28">
        <v>41</v>
      </c>
      <c r="R215" s="28">
        <f t="shared" si="81"/>
        <v>32.333333333333336</v>
      </c>
      <c r="S215" s="28">
        <f t="shared" si="82"/>
        <v>10.969655114602887</v>
      </c>
      <c r="T215" s="28">
        <f t="shared" si="83"/>
        <v>33.926768395679034</v>
      </c>
      <c r="U215" s="28">
        <f t="shared" si="89"/>
        <v>36</v>
      </c>
      <c r="V215" s="28">
        <v>36</v>
      </c>
      <c r="W215" s="25">
        <v>6505</v>
      </c>
      <c r="X215" s="30">
        <v>12</v>
      </c>
      <c r="Y215" s="30">
        <f t="shared" si="84"/>
        <v>15.600000000000001</v>
      </c>
      <c r="Z215" s="30">
        <f t="shared" si="80"/>
        <v>0</v>
      </c>
      <c r="AA215" s="30">
        <f t="shared" si="85"/>
        <v>432</v>
      </c>
      <c r="AB215" s="31">
        <f t="shared" si="86"/>
        <v>43200</v>
      </c>
      <c r="AC215" s="32">
        <f t="shared" si="87"/>
        <v>1.146004361883602E-2</v>
      </c>
      <c r="AD215" s="25">
        <v>6</v>
      </c>
      <c r="AE215" s="28">
        <f t="shared" si="90"/>
        <v>3</v>
      </c>
      <c r="AF215" s="28">
        <f t="shared" si="92"/>
        <v>18</v>
      </c>
      <c r="AG215" s="28">
        <f t="shared" si="91"/>
        <v>72</v>
      </c>
      <c r="AH215" s="30">
        <f t="shared" si="88"/>
        <v>864</v>
      </c>
      <c r="AI215" s="28">
        <v>100</v>
      </c>
      <c r="AJ215" s="28">
        <v>100</v>
      </c>
      <c r="AK215" s="28">
        <v>100</v>
      </c>
      <c r="AL215" s="28">
        <v>100</v>
      </c>
      <c r="AM215" s="28">
        <v>100</v>
      </c>
      <c r="AN215" s="28">
        <v>0</v>
      </c>
      <c r="AO215" s="28">
        <v>4</v>
      </c>
      <c r="AP215" s="28">
        <v>28</v>
      </c>
      <c r="AQ215" s="28">
        <v>2</v>
      </c>
      <c r="AR215" s="28">
        <v>4</v>
      </c>
      <c r="AT215" s="28">
        <f t="shared" si="77"/>
        <v>21.3</v>
      </c>
      <c r="AU215" s="28">
        <f t="shared" si="78"/>
        <v>36</v>
      </c>
      <c r="AV215" s="28">
        <f t="shared" si="79"/>
        <v>30</v>
      </c>
      <c r="AX215" s="33" t="s">
        <v>80</v>
      </c>
      <c r="AY215" s="34"/>
      <c r="BA215" s="35">
        <f t="shared" si="93"/>
        <v>365</v>
      </c>
      <c r="BB215" s="33" t="s">
        <v>126</v>
      </c>
      <c r="BC215" s="33"/>
      <c r="BD215" s="34"/>
      <c r="BF215" s="25" t="s">
        <v>83</v>
      </c>
      <c r="BG215" s="32" t="s">
        <v>83</v>
      </c>
      <c r="BH215" s="32" t="s">
        <v>83</v>
      </c>
      <c r="BI215" s="32">
        <f t="shared" si="94"/>
        <v>22.518763084080359</v>
      </c>
      <c r="BJ215" s="25" t="s">
        <v>94</v>
      </c>
      <c r="BP215" s="25">
        <f>IFERROR(VLOOKUP(Tabela24[[#This Row],[Código  CATMAT]],'[1]GRADE HFL'!A:K,1,0),"NÃO")</f>
        <v>292399</v>
      </c>
      <c r="BQ215" s="36"/>
      <c r="BR215" s="36">
        <f>IFERROR(VLOOKUP(Tabela24[[#This Row],[Código  CATMAT]],'[1]CMM E VALOR'!C:L,5,0),"NÃO HÁ")</f>
        <v>48</v>
      </c>
      <c r="BS215" s="37">
        <f>IFERROR(VLOOKUP(Tabela24[[#This Row],[Código  CATMAT]],'[1]CMM E VALOR'!C:L,6,0),"NÃO HÁ")</f>
        <v>50</v>
      </c>
      <c r="BT215" s="37">
        <f>IFERROR(VLOOKUP(Tabela24[[#This Row],[Código  CATMAT]],'[1]CMM E VALOR'!C:L,7,0),"NÃO HÁ")</f>
        <v>0</v>
      </c>
      <c r="BU215" s="38">
        <f>IFERROR(VLOOKUP(Tabela24[[#This Row],[Código  CATMAT]],'[1]CMM E VALOR'!C:L,9,0),"NÃO HÁ")</f>
        <v>3.1</v>
      </c>
      <c r="BV215" s="32">
        <f>IFERROR(VLOOKUP(Tabela24[[#This Row],[Código  CATMAT]],'[1]CMM E VALOR'!C:L,10,0),"NÃO HÁ")</f>
        <v>3.1</v>
      </c>
    </row>
    <row r="216" spans="1:74" ht="25.5" hidden="1" x14ac:dyDescent="0.25">
      <c r="A216" s="25">
        <v>386336</v>
      </c>
      <c r="B216" s="25">
        <v>3725900</v>
      </c>
      <c r="C216" s="5" t="s">
        <v>695</v>
      </c>
      <c r="D216" s="27" t="s">
        <v>86</v>
      </c>
      <c r="E216" s="27"/>
      <c r="F216" s="5"/>
      <c r="G216" s="27" t="s">
        <v>696</v>
      </c>
      <c r="H216" s="27" t="s">
        <v>621</v>
      </c>
      <c r="I216" s="27" t="s">
        <v>144</v>
      </c>
      <c r="J216" s="28">
        <v>2</v>
      </c>
      <c r="K216" s="28">
        <v>0</v>
      </c>
      <c r="L216" s="28">
        <v>3</v>
      </c>
      <c r="M216" s="28">
        <v>0</v>
      </c>
      <c r="N216" s="28">
        <v>0</v>
      </c>
      <c r="R216" s="28">
        <f t="shared" si="81"/>
        <v>1</v>
      </c>
      <c r="S216" s="28">
        <f t="shared" si="82"/>
        <v>1.4142135623730951</v>
      </c>
      <c r="T216" s="28">
        <f>(S216/R216)*100</f>
        <v>141.42135623730951</v>
      </c>
      <c r="U216" s="28">
        <f t="shared" si="89"/>
        <v>0</v>
      </c>
      <c r="V216" s="28">
        <v>5</v>
      </c>
      <c r="W216" s="25" t="s">
        <v>90</v>
      </c>
      <c r="X216" s="30">
        <v>16</v>
      </c>
      <c r="Y216" s="30">
        <f t="shared" si="84"/>
        <v>20.8</v>
      </c>
      <c r="Z216" s="30">
        <f t="shared" si="80"/>
        <v>0</v>
      </c>
      <c r="AA216" s="30">
        <f t="shared" si="85"/>
        <v>80</v>
      </c>
      <c r="AB216" s="31">
        <f t="shared" si="86"/>
        <v>8000</v>
      </c>
      <c r="AC216" s="32">
        <f t="shared" si="87"/>
        <v>2.1222302997844483E-3</v>
      </c>
      <c r="AD216" s="25">
        <v>6</v>
      </c>
      <c r="AE216" s="28">
        <f t="shared" si="90"/>
        <v>0.41666666666666669</v>
      </c>
      <c r="AF216" s="28">
        <f t="shared" si="92"/>
        <v>2.5</v>
      </c>
      <c r="AG216" s="28">
        <f t="shared" si="91"/>
        <v>10</v>
      </c>
      <c r="AH216" s="30">
        <f t="shared" si="88"/>
        <v>160</v>
      </c>
      <c r="AI216" s="28">
        <v>5</v>
      </c>
      <c r="AJ216" s="28">
        <v>10</v>
      </c>
      <c r="AK216" s="28">
        <v>10</v>
      </c>
      <c r="AL216" s="28">
        <v>10</v>
      </c>
      <c r="AN216" s="28">
        <v>0</v>
      </c>
      <c r="AO216" s="28">
        <v>4</v>
      </c>
      <c r="AP216" s="28">
        <v>28</v>
      </c>
      <c r="AQ216" s="28">
        <v>2</v>
      </c>
      <c r="AR216" s="28">
        <v>4</v>
      </c>
      <c r="AT216" s="28">
        <f t="shared" si="77"/>
        <v>2.9583333333333335</v>
      </c>
      <c r="AU216" s="28">
        <f t="shared" si="78"/>
        <v>5</v>
      </c>
      <c r="AV216" s="28">
        <f t="shared" si="79"/>
        <v>4.166666666666667</v>
      </c>
      <c r="AX216" s="33" t="s">
        <v>91</v>
      </c>
      <c r="AY216" s="34" t="s">
        <v>443</v>
      </c>
      <c r="BA216" s="35">
        <f t="shared" si="93"/>
        <v>365</v>
      </c>
      <c r="BB216" s="33" t="s">
        <v>92</v>
      </c>
      <c r="BC216" s="33" t="s">
        <v>444</v>
      </c>
      <c r="BD216" s="34"/>
      <c r="BE216" s="25" t="s">
        <v>83</v>
      </c>
      <c r="BF216" s="25" t="s">
        <v>83</v>
      </c>
      <c r="BG216" s="32" t="s">
        <v>83</v>
      </c>
      <c r="BH216" s="32" t="s">
        <v>83</v>
      </c>
      <c r="BI216" s="32">
        <f t="shared" si="94"/>
        <v>22.520885314380141</v>
      </c>
      <c r="BJ216" s="25" t="s">
        <v>94</v>
      </c>
      <c r="BP216" s="25" t="str">
        <f>IFERROR(VLOOKUP(Tabela24[[#This Row],[Código  CATMAT]],'[1]GRADE HFL'!A:K,1,0),"NÃO")</f>
        <v>NÃO</v>
      </c>
      <c r="BQ216" s="36"/>
      <c r="BR216" s="36" t="str">
        <f>IFERROR(VLOOKUP(Tabela24[[#This Row],[Código  CATMAT]],'[1]CMM E VALOR'!C:L,5,0),"NÃO HÁ")</f>
        <v>NÃO HÁ</v>
      </c>
      <c r="BS216" s="37" t="str">
        <f>IFERROR(VLOOKUP(Tabela24[[#This Row],[Código  CATMAT]],'[1]CMM E VALOR'!C:L,6,0),"NÃO HÁ")</f>
        <v>NÃO HÁ</v>
      </c>
      <c r="BT216" s="37" t="str">
        <f>IFERROR(VLOOKUP(Tabela24[[#This Row],[Código  CATMAT]],'[1]CMM E VALOR'!C:L,7,0),"NÃO HÁ")</f>
        <v>NÃO HÁ</v>
      </c>
      <c r="BU216" s="38" t="str">
        <f>IFERROR(VLOOKUP(Tabela24[[#This Row],[Código  CATMAT]],'[1]CMM E VALOR'!C:L,9,0),"NÃO HÁ")</f>
        <v>NÃO HÁ</v>
      </c>
      <c r="BV216" s="32" t="str">
        <f>IFERROR(VLOOKUP(Tabela24[[#This Row],[Código  CATMAT]],'[1]CMM E VALOR'!C:L,10,0),"NÃO HÁ")</f>
        <v>NÃO HÁ</v>
      </c>
    </row>
    <row r="217" spans="1:74" ht="27.75" customHeight="1" x14ac:dyDescent="0.25">
      <c r="A217" s="25">
        <v>267662</v>
      </c>
      <c r="B217" s="25">
        <v>3720500</v>
      </c>
      <c r="C217" s="5" t="s">
        <v>697</v>
      </c>
      <c r="D217" s="5" t="s">
        <v>235</v>
      </c>
      <c r="E217" s="5"/>
      <c r="F217" s="25" t="s">
        <v>102</v>
      </c>
      <c r="G217" s="27" t="s">
        <v>696</v>
      </c>
      <c r="H217" s="27" t="s">
        <v>120</v>
      </c>
      <c r="I217" s="27" t="s">
        <v>235</v>
      </c>
      <c r="J217" s="28">
        <v>1296</v>
      </c>
      <c r="K217" s="28">
        <v>866</v>
      </c>
      <c r="L217" s="28">
        <v>611</v>
      </c>
      <c r="N217" s="28">
        <v>654</v>
      </c>
      <c r="O217" s="28">
        <v>469</v>
      </c>
      <c r="P217" s="28">
        <v>377</v>
      </c>
      <c r="Q217" s="28">
        <v>407</v>
      </c>
      <c r="R217" s="28">
        <f t="shared" si="81"/>
        <v>668.57142857142856</v>
      </c>
      <c r="S217" s="28">
        <f t="shared" si="82"/>
        <v>323.89136920828719</v>
      </c>
      <c r="T217" s="28">
        <f t="shared" si="83"/>
        <v>48.445290266196807</v>
      </c>
      <c r="U217" s="28">
        <f t="shared" si="89"/>
        <v>611</v>
      </c>
      <c r="V217" s="28">
        <v>800</v>
      </c>
      <c r="W217" s="25">
        <v>6505</v>
      </c>
      <c r="X217" s="30">
        <v>0.51</v>
      </c>
      <c r="Y217" s="30">
        <f t="shared" si="84"/>
        <v>0.66300000000000003</v>
      </c>
      <c r="Z217" s="30">
        <f t="shared" si="80"/>
        <v>1193.4000000000001</v>
      </c>
      <c r="AA217" s="30">
        <f t="shared" si="85"/>
        <v>408</v>
      </c>
      <c r="AB217" s="31">
        <f t="shared" si="86"/>
        <v>40800</v>
      </c>
      <c r="AC217" s="32">
        <f t="shared" si="87"/>
        <v>1.0823374528900686E-2</v>
      </c>
      <c r="AD217" s="25">
        <v>6</v>
      </c>
      <c r="AE217" s="28">
        <f t="shared" si="90"/>
        <v>66.666666666666671</v>
      </c>
      <c r="AF217" s="28">
        <f t="shared" si="92"/>
        <v>400</v>
      </c>
      <c r="AG217" s="28">
        <f t="shared" si="91"/>
        <v>1600</v>
      </c>
      <c r="AH217" s="30">
        <f t="shared" si="88"/>
        <v>816</v>
      </c>
      <c r="AI217" s="28">
        <v>2600</v>
      </c>
      <c r="AJ217" s="28">
        <v>2000</v>
      </c>
      <c r="AK217" s="28">
        <v>2000</v>
      </c>
      <c r="AL217" s="28">
        <v>2000</v>
      </c>
      <c r="AM217" s="28">
        <v>2000</v>
      </c>
      <c r="AN217" s="28">
        <v>1800</v>
      </c>
      <c r="AO217" s="28">
        <v>4</v>
      </c>
      <c r="AP217" s="28">
        <v>28</v>
      </c>
      <c r="AQ217" s="28">
        <v>2</v>
      </c>
      <c r="AR217" s="28">
        <v>4</v>
      </c>
      <c r="AT217" s="28">
        <f t="shared" si="77"/>
        <v>473.33333333333337</v>
      </c>
      <c r="AU217" s="28">
        <f t="shared" si="78"/>
        <v>800</v>
      </c>
      <c r="AV217" s="28">
        <f t="shared" si="79"/>
        <v>666.66666666666674</v>
      </c>
      <c r="AX217" s="33" t="s">
        <v>91</v>
      </c>
      <c r="AY217" s="34" t="s">
        <v>196</v>
      </c>
      <c r="AZ217" s="35">
        <v>45895</v>
      </c>
      <c r="BA217" s="35">
        <f t="shared" si="93"/>
        <v>46260</v>
      </c>
      <c r="BB217" s="33" t="s">
        <v>92</v>
      </c>
      <c r="BC217" s="33" t="s">
        <v>127</v>
      </c>
      <c r="BD217" s="34"/>
      <c r="BE217" s="25" t="s">
        <v>83</v>
      </c>
      <c r="BF217" s="25" t="s">
        <v>83</v>
      </c>
      <c r="BG217" s="32" t="s">
        <v>83</v>
      </c>
      <c r="BH217" s="32" t="s">
        <v>83</v>
      </c>
      <c r="BI217" s="32">
        <f t="shared" si="94"/>
        <v>22.531708688909042</v>
      </c>
      <c r="BJ217" s="25" t="s">
        <v>94</v>
      </c>
      <c r="BK217" s="25">
        <v>220</v>
      </c>
      <c r="BP217" s="25">
        <f>IFERROR(VLOOKUP(Tabela24[[#This Row],[Código  CATMAT]],'[1]GRADE HFL'!A:K,1,0),"NÃO")</f>
        <v>267662</v>
      </c>
      <c r="BQ217" s="36"/>
      <c r="BR217" s="36">
        <f>IFERROR(VLOOKUP(Tabela24[[#This Row],[Código  CATMAT]],'[1]CMM E VALOR'!C:L,5,0),"NÃO HÁ")</f>
        <v>720</v>
      </c>
      <c r="BS217" s="37">
        <f>IFERROR(VLOOKUP(Tabela24[[#This Row],[Código  CATMAT]],'[1]CMM E VALOR'!C:L,6,0),"NÃO HÁ")</f>
        <v>227.27272727272728</v>
      </c>
      <c r="BT217" s="37">
        <f>IFERROR(VLOOKUP(Tabela24[[#This Row],[Código  CATMAT]],'[1]CMM E VALOR'!C:L,7,0),"NÃO HÁ")</f>
        <v>266.66666666666669</v>
      </c>
      <c r="BU217" s="38">
        <f>IFERROR(VLOOKUP(Tabela24[[#This Row],[Código  CATMAT]],'[1]CMM E VALOR'!C:L,9,0),"NÃO HÁ")</f>
        <v>0.53</v>
      </c>
      <c r="BV217" s="32">
        <f>IFERROR(VLOOKUP(Tabela24[[#This Row],[Código  CATMAT]],'[1]CMM E VALOR'!C:L,10,0),"NÃO HÁ")</f>
        <v>0.53</v>
      </c>
    </row>
    <row r="218" spans="1:74" ht="25.5" x14ac:dyDescent="0.25">
      <c r="A218" s="25">
        <v>271116</v>
      </c>
      <c r="B218" s="25">
        <v>3725000</v>
      </c>
      <c r="C218" s="5" t="s">
        <v>698</v>
      </c>
      <c r="D218" s="5" t="s">
        <v>108</v>
      </c>
      <c r="E218" s="5"/>
      <c r="F218" s="5"/>
      <c r="G218" s="27" t="s">
        <v>696</v>
      </c>
      <c r="H218" s="27" t="s">
        <v>449</v>
      </c>
      <c r="I218" s="27" t="s">
        <v>79</v>
      </c>
      <c r="J218" s="28">
        <v>216</v>
      </c>
      <c r="K218" s="28">
        <v>152</v>
      </c>
      <c r="L218" s="28">
        <v>229</v>
      </c>
      <c r="M218" s="28">
        <v>378</v>
      </c>
      <c r="N218" s="28">
        <v>235</v>
      </c>
      <c r="O218" s="28">
        <v>318</v>
      </c>
      <c r="P218" s="28">
        <v>321</v>
      </c>
      <c r="Q218" s="28">
        <v>222</v>
      </c>
      <c r="R218" s="28">
        <f t="shared" si="81"/>
        <v>258.875</v>
      </c>
      <c r="S218" s="28">
        <f t="shared" si="82"/>
        <v>73.318166721683454</v>
      </c>
      <c r="T218" s="28">
        <f t="shared" si="83"/>
        <v>28.321841321751211</v>
      </c>
      <c r="U218" s="28">
        <f t="shared" si="89"/>
        <v>232</v>
      </c>
      <c r="V218" s="28">
        <v>216</v>
      </c>
      <c r="W218" s="25">
        <v>6505</v>
      </c>
      <c r="X218" s="30">
        <v>5.8</v>
      </c>
      <c r="Y218" s="30">
        <f t="shared" si="84"/>
        <v>7.54</v>
      </c>
      <c r="Z218" s="30">
        <f t="shared" si="80"/>
        <v>3770</v>
      </c>
      <c r="AA218" s="30">
        <f t="shared" si="85"/>
        <v>1252.8</v>
      </c>
      <c r="AB218" s="31">
        <f t="shared" si="86"/>
        <v>125280</v>
      </c>
      <c r="AC218" s="32">
        <f t="shared" si="87"/>
        <v>3.3234126494624455E-2</v>
      </c>
      <c r="AD218" s="25">
        <v>6</v>
      </c>
      <c r="AE218" s="28">
        <f t="shared" si="90"/>
        <v>18</v>
      </c>
      <c r="AF218" s="28">
        <f t="shared" si="92"/>
        <v>108</v>
      </c>
      <c r="AG218" s="28">
        <f t="shared" si="91"/>
        <v>432</v>
      </c>
      <c r="AH218" s="30">
        <f t="shared" si="88"/>
        <v>2505.6</v>
      </c>
      <c r="AI218" s="28">
        <v>500</v>
      </c>
      <c r="AJ218" s="28">
        <v>500</v>
      </c>
      <c r="AK218" s="28">
        <v>500</v>
      </c>
      <c r="AL218" s="28">
        <v>500</v>
      </c>
      <c r="AM218" s="28">
        <v>500</v>
      </c>
      <c r="AN218" s="28">
        <v>500</v>
      </c>
      <c r="AO218" s="28">
        <v>4</v>
      </c>
      <c r="AP218" s="28">
        <v>28</v>
      </c>
      <c r="AQ218" s="28">
        <v>2</v>
      </c>
      <c r="AR218" s="28">
        <v>4</v>
      </c>
      <c r="AT218" s="28">
        <f t="shared" si="77"/>
        <v>127.8</v>
      </c>
      <c r="AU218" s="28">
        <f t="shared" si="78"/>
        <v>216</v>
      </c>
      <c r="AV218" s="28">
        <f t="shared" si="79"/>
        <v>180</v>
      </c>
      <c r="AX218" s="33" t="s">
        <v>91</v>
      </c>
      <c r="AY218" s="34" t="s">
        <v>110</v>
      </c>
      <c r="AZ218" s="35">
        <v>46049</v>
      </c>
      <c r="BA218" s="35">
        <f t="shared" si="93"/>
        <v>46414</v>
      </c>
      <c r="BB218" s="33" t="s">
        <v>92</v>
      </c>
      <c r="BC218" s="33" t="s">
        <v>111</v>
      </c>
      <c r="BD218" s="34"/>
      <c r="BE218" s="25" t="s">
        <v>83</v>
      </c>
      <c r="BF218" s="25" t="s">
        <v>83</v>
      </c>
      <c r="BG218" s="32" t="s">
        <v>83</v>
      </c>
      <c r="BH218" s="32" t="s">
        <v>83</v>
      </c>
      <c r="BI218" s="32">
        <f t="shared" si="94"/>
        <v>22.564942815403665</v>
      </c>
      <c r="BJ218" s="25" t="s">
        <v>84</v>
      </c>
      <c r="BK218" s="25">
        <v>93</v>
      </c>
      <c r="BP218" s="25">
        <f>IFERROR(VLOOKUP(Tabela24[[#This Row],[Código  CATMAT]],'[1]GRADE HFL'!A:K,1,0),"NÃO")</f>
        <v>271116</v>
      </c>
      <c r="BQ218" s="36"/>
      <c r="BR218" s="36">
        <f>IFERROR(VLOOKUP(Tabela24[[#This Row],[Código  CATMAT]],'[1]CMM E VALOR'!C:L,5,0),"NÃO HÁ")</f>
        <v>200</v>
      </c>
      <c r="BS218" s="37">
        <f>IFERROR(VLOOKUP(Tabela24[[#This Row],[Código  CATMAT]],'[1]CMM E VALOR'!C:L,6,0),"NÃO HÁ")</f>
        <v>139.5</v>
      </c>
      <c r="BT218" s="37">
        <f>IFERROR(VLOOKUP(Tabela24[[#This Row],[Código  CATMAT]],'[1]CMM E VALOR'!C:L,7,0),"NÃO HÁ")</f>
        <v>88</v>
      </c>
      <c r="BU218" s="38">
        <f>IFERROR(VLOOKUP(Tabela24[[#This Row],[Código  CATMAT]],'[1]CMM E VALOR'!C:L,9,0),"NÃO HÁ")</f>
        <v>5.8</v>
      </c>
      <c r="BV218" s="32">
        <f>IFERROR(VLOOKUP(Tabela24[[#This Row],[Código  CATMAT]],'[1]CMM E VALOR'!C:L,10,0),"NÃO HÁ")</f>
        <v>5.8</v>
      </c>
    </row>
    <row r="219" spans="1:74" ht="25.5" x14ac:dyDescent="0.25">
      <c r="A219" s="25">
        <v>268510</v>
      </c>
      <c r="B219" s="25">
        <v>3745000</v>
      </c>
      <c r="C219" s="5" t="s">
        <v>699</v>
      </c>
      <c r="D219" s="5" t="s">
        <v>76</v>
      </c>
      <c r="E219" s="5"/>
      <c r="F219" s="5"/>
      <c r="G219" s="27" t="s">
        <v>700</v>
      </c>
      <c r="H219" s="27" t="s">
        <v>701</v>
      </c>
      <c r="I219" s="27" t="s">
        <v>79</v>
      </c>
      <c r="J219" s="28">
        <v>470</v>
      </c>
      <c r="K219" s="28">
        <v>434</v>
      </c>
      <c r="L219" s="28">
        <v>412</v>
      </c>
      <c r="N219" s="28">
        <v>338</v>
      </c>
      <c r="O219" s="28">
        <v>448</v>
      </c>
      <c r="P219" s="28">
        <v>475</v>
      </c>
      <c r="Q219" s="28">
        <v>390</v>
      </c>
      <c r="R219" s="28">
        <f t="shared" si="81"/>
        <v>423.85714285714283</v>
      </c>
      <c r="S219" s="28">
        <f t="shared" si="82"/>
        <v>48.457639822249291</v>
      </c>
      <c r="T219" s="28">
        <f t="shared" si="83"/>
        <v>11.432540571477757</v>
      </c>
      <c r="U219" s="28">
        <f t="shared" si="89"/>
        <v>434</v>
      </c>
      <c r="V219" s="28">
        <v>430</v>
      </c>
      <c r="W219" s="25">
        <v>6505</v>
      </c>
      <c r="X219" s="30">
        <v>5.1100000000000003</v>
      </c>
      <c r="Y219" s="30">
        <f t="shared" si="84"/>
        <v>6.6430000000000007</v>
      </c>
      <c r="Z219" s="30">
        <f t="shared" si="80"/>
        <v>5314.4000000000005</v>
      </c>
      <c r="AA219" s="30">
        <f t="shared" si="85"/>
        <v>2197.3000000000002</v>
      </c>
      <c r="AB219" s="31">
        <f t="shared" si="86"/>
        <v>219730.00000000003</v>
      </c>
      <c r="AC219" s="32">
        <f t="shared" si="87"/>
        <v>5.8289707971454607E-2</v>
      </c>
      <c r="AD219" s="25">
        <v>6</v>
      </c>
      <c r="AE219" s="28">
        <f t="shared" si="90"/>
        <v>35.833333333333336</v>
      </c>
      <c r="AF219" s="28">
        <f t="shared" si="92"/>
        <v>215</v>
      </c>
      <c r="AG219" s="28">
        <f t="shared" si="91"/>
        <v>860</v>
      </c>
      <c r="AH219" s="30">
        <f t="shared" si="88"/>
        <v>4394.6000000000004</v>
      </c>
      <c r="AI219" s="28">
        <v>800</v>
      </c>
      <c r="AJ219" s="28">
        <v>800</v>
      </c>
      <c r="AK219" s="28">
        <v>800</v>
      </c>
      <c r="AL219" s="28">
        <v>800</v>
      </c>
      <c r="AM219" s="28">
        <v>800</v>
      </c>
      <c r="AN219" s="28">
        <v>800</v>
      </c>
      <c r="AO219" s="28">
        <v>4</v>
      </c>
      <c r="AP219" s="28">
        <v>28</v>
      </c>
      <c r="AQ219" s="28">
        <v>2</v>
      </c>
      <c r="AR219" s="28">
        <v>4</v>
      </c>
      <c r="AT219" s="28">
        <f t="shared" si="77"/>
        <v>254.41666666666669</v>
      </c>
      <c r="AU219" s="28">
        <f t="shared" si="78"/>
        <v>430</v>
      </c>
      <c r="AV219" s="28">
        <f t="shared" si="79"/>
        <v>358.33333333333337</v>
      </c>
      <c r="AX219" s="33" t="s">
        <v>91</v>
      </c>
      <c r="AY219" s="34" t="s">
        <v>247</v>
      </c>
      <c r="AZ219" s="35">
        <v>46008</v>
      </c>
      <c r="BA219" s="35">
        <f t="shared" si="93"/>
        <v>46373</v>
      </c>
      <c r="BB219" s="33" t="s">
        <v>92</v>
      </c>
      <c r="BC219" s="33" t="s">
        <v>248</v>
      </c>
      <c r="BD219" s="34"/>
      <c r="BE219" s="25" t="s">
        <v>83</v>
      </c>
      <c r="BF219" s="25" t="s">
        <v>83</v>
      </c>
      <c r="BG219" s="32" t="s">
        <v>83</v>
      </c>
      <c r="BH219" s="32" t="s">
        <v>83</v>
      </c>
      <c r="BI219" s="32">
        <f t="shared" si="94"/>
        <v>22.623232523375119</v>
      </c>
      <c r="BJ219" s="25" t="s">
        <v>84</v>
      </c>
      <c r="BK219" s="25">
        <v>94</v>
      </c>
      <c r="BP219" s="25">
        <f>IFERROR(VLOOKUP(Tabela24[[#This Row],[Código  CATMAT]],'[1]GRADE HFL'!A:K,1,0),"NÃO")</f>
        <v>268510</v>
      </c>
      <c r="BQ219" s="36"/>
      <c r="BR219" s="36">
        <f>IFERROR(VLOOKUP(Tabela24[[#This Row],[Código  CATMAT]],'[1]CMM E VALOR'!C:L,5,0),"NÃO HÁ")</f>
        <v>200</v>
      </c>
      <c r="BS219" s="37">
        <f>IFERROR(VLOOKUP(Tabela24[[#This Row],[Código  CATMAT]],'[1]CMM E VALOR'!C:L,6,0),"NÃO HÁ")</f>
        <v>93.375</v>
      </c>
      <c r="BT219" s="37">
        <f>IFERROR(VLOOKUP(Tabela24[[#This Row],[Código  CATMAT]],'[1]CMM E VALOR'!C:L,7,0),"NÃO HÁ")</f>
        <v>66.666666666666671</v>
      </c>
      <c r="BU219" s="38">
        <f>IFERROR(VLOOKUP(Tabela24[[#This Row],[Código  CATMAT]],'[1]CMM E VALOR'!C:L,9,0),"NÃO HÁ")</f>
        <v>5.04</v>
      </c>
      <c r="BV219" s="32">
        <f>IFERROR(VLOOKUP(Tabela24[[#This Row],[Código  CATMAT]],'[1]CMM E VALOR'!C:L,10,0),"NÃO HÁ")</f>
        <v>5.04</v>
      </c>
    </row>
    <row r="220" spans="1:74" ht="25.5" x14ac:dyDescent="0.25">
      <c r="A220" s="25">
        <v>273009</v>
      </c>
      <c r="B220" s="25">
        <v>3760500</v>
      </c>
      <c r="C220" s="5" t="s">
        <v>702</v>
      </c>
      <c r="D220" s="5" t="s">
        <v>235</v>
      </c>
      <c r="E220" s="5"/>
      <c r="F220" s="5"/>
      <c r="G220" s="27" t="s">
        <v>703</v>
      </c>
      <c r="H220" s="27" t="s">
        <v>562</v>
      </c>
      <c r="I220" s="27" t="s">
        <v>235</v>
      </c>
      <c r="J220" s="28">
        <v>3623</v>
      </c>
      <c r="K220" s="28">
        <v>40745</v>
      </c>
      <c r="L220" s="28">
        <v>41125</v>
      </c>
      <c r="N220" s="28">
        <v>24877</v>
      </c>
      <c r="O220" s="28">
        <v>27001</v>
      </c>
      <c r="P220" s="28">
        <v>24341</v>
      </c>
      <c r="Q220" s="28">
        <v>20747</v>
      </c>
      <c r="R220" s="28">
        <f t="shared" si="81"/>
        <v>26065.571428571428</v>
      </c>
      <c r="S220" s="28">
        <f t="shared" si="82"/>
        <v>12776.867780708788</v>
      </c>
      <c r="T220" s="28">
        <f t="shared" si="83"/>
        <v>49.018176393031595</v>
      </c>
      <c r="U220" s="28">
        <f t="shared" si="89"/>
        <v>24877</v>
      </c>
      <c r="V220" s="28">
        <v>32000</v>
      </c>
      <c r="W220" s="25">
        <v>6505</v>
      </c>
      <c r="X220" s="30">
        <v>0.08</v>
      </c>
      <c r="Y220" s="30">
        <f t="shared" si="84"/>
        <v>0.10400000000000001</v>
      </c>
      <c r="Z220" s="30">
        <f t="shared" si="80"/>
        <v>7280.0000000000009</v>
      </c>
      <c r="AA220" s="30">
        <f t="shared" si="85"/>
        <v>2560</v>
      </c>
      <c r="AB220" s="31">
        <f t="shared" si="86"/>
        <v>256000</v>
      </c>
      <c r="AC220" s="32">
        <f t="shared" si="87"/>
        <v>6.7911369593102344E-2</v>
      </c>
      <c r="AD220" s="25">
        <v>6</v>
      </c>
      <c r="AE220" s="28">
        <f t="shared" si="90"/>
        <v>2666.6666666666665</v>
      </c>
      <c r="AF220" s="28">
        <f t="shared" si="92"/>
        <v>16000</v>
      </c>
      <c r="AG220" s="28">
        <f t="shared" si="91"/>
        <v>64000</v>
      </c>
      <c r="AH220" s="30">
        <f t="shared" si="88"/>
        <v>5120</v>
      </c>
      <c r="AI220" s="28">
        <v>81000</v>
      </c>
      <c r="AJ220" s="28">
        <v>81000</v>
      </c>
      <c r="AK220" s="28">
        <v>81000</v>
      </c>
      <c r="AL220" s="28">
        <v>70000</v>
      </c>
      <c r="AM220" s="28">
        <v>70000</v>
      </c>
      <c r="AN220" s="28">
        <v>70000</v>
      </c>
      <c r="AO220" s="28">
        <v>4</v>
      </c>
      <c r="AP220" s="28">
        <v>28</v>
      </c>
      <c r="AQ220" s="28">
        <v>2</v>
      </c>
      <c r="AR220" s="28">
        <v>4</v>
      </c>
      <c r="AT220" s="28">
        <f t="shared" si="77"/>
        <v>18933.333333333332</v>
      </c>
      <c r="AU220" s="28">
        <f t="shared" si="78"/>
        <v>32000</v>
      </c>
      <c r="AV220" s="28">
        <f t="shared" si="79"/>
        <v>26666.666666666664</v>
      </c>
      <c r="AX220" s="33" t="s">
        <v>91</v>
      </c>
      <c r="AY220" s="34" t="s">
        <v>247</v>
      </c>
      <c r="AZ220" s="35">
        <v>46008</v>
      </c>
      <c r="BA220" s="35">
        <f t="shared" si="93"/>
        <v>46373</v>
      </c>
      <c r="BB220" s="33" t="s">
        <v>92</v>
      </c>
      <c r="BC220" s="33" t="s">
        <v>248</v>
      </c>
      <c r="BD220" s="34"/>
      <c r="BE220" s="25" t="s">
        <v>83</v>
      </c>
      <c r="BF220" s="25" t="s">
        <v>83</v>
      </c>
      <c r="BG220" s="32" t="s">
        <v>83</v>
      </c>
      <c r="BH220" s="32" t="s">
        <v>83</v>
      </c>
      <c r="BI220" s="32">
        <f t="shared" si="94"/>
        <v>22.691143892968221</v>
      </c>
      <c r="BJ220" s="25" t="s">
        <v>116</v>
      </c>
      <c r="BK220" s="25">
        <v>10423</v>
      </c>
      <c r="BP220" s="25">
        <f>IFERROR(VLOOKUP(Tabela24[[#This Row],[Código  CATMAT]],'[1]GRADE HFL'!A:K,1,0),"NÃO")</f>
        <v>273009</v>
      </c>
      <c r="BQ220" s="36"/>
      <c r="BR220" s="36">
        <f>IFERROR(VLOOKUP(Tabela24[[#This Row],[Código  CATMAT]],'[1]CMM E VALOR'!C:L,5,0),"NÃO HÁ")</f>
        <v>240</v>
      </c>
      <c r="BS220" s="37">
        <f>IFERROR(VLOOKUP(Tabela24[[#This Row],[Código  CATMAT]],'[1]CMM E VALOR'!C:L,6,0),"NÃO HÁ")</f>
        <v>382.4</v>
      </c>
      <c r="BT220" s="37">
        <f>IFERROR(VLOOKUP(Tabela24[[#This Row],[Código  CATMAT]],'[1]CMM E VALOR'!C:L,7,0),"NÃO HÁ")</f>
        <v>300</v>
      </c>
      <c r="BU220" s="38">
        <f>IFERROR(VLOOKUP(Tabela24[[#This Row],[Código  CATMAT]],'[1]CMM E VALOR'!C:L,9,0),"NÃO HÁ")</f>
        <v>0.06</v>
      </c>
      <c r="BV220" s="32">
        <f>IFERROR(VLOOKUP(Tabela24[[#This Row],[Código  CATMAT]],'[1]CMM E VALOR'!C:L,10,0),"NÃO HÁ")</f>
        <v>0.06</v>
      </c>
    </row>
    <row r="221" spans="1:74" ht="38.25" hidden="1" x14ac:dyDescent="0.25">
      <c r="A221" s="25">
        <v>448567</v>
      </c>
      <c r="B221" s="25">
        <v>3770410</v>
      </c>
      <c r="C221" s="5" t="s">
        <v>704</v>
      </c>
      <c r="D221" s="27" t="s">
        <v>86</v>
      </c>
      <c r="E221" s="27"/>
      <c r="F221" s="5"/>
      <c r="G221" s="27" t="s">
        <v>705</v>
      </c>
      <c r="H221" s="27" t="s">
        <v>706</v>
      </c>
      <c r="I221" s="27" t="s">
        <v>707</v>
      </c>
      <c r="J221" s="28">
        <v>178</v>
      </c>
      <c r="K221" s="28">
        <v>3</v>
      </c>
      <c r="L221" s="28">
        <v>27</v>
      </c>
      <c r="M221" s="28">
        <v>183</v>
      </c>
      <c r="N221" s="28">
        <v>178</v>
      </c>
      <c r="O221" s="28">
        <v>93</v>
      </c>
      <c r="P221" s="28">
        <v>122</v>
      </c>
      <c r="Q221" s="28">
        <v>137</v>
      </c>
      <c r="R221" s="28">
        <f t="shared" si="81"/>
        <v>115.125</v>
      </c>
      <c r="S221" s="28">
        <f t="shared" si="82"/>
        <v>69.556631603320184</v>
      </c>
      <c r="T221" s="28">
        <f t="shared" si="83"/>
        <v>60.418355355761285</v>
      </c>
      <c r="U221" s="28">
        <f t="shared" si="89"/>
        <v>129.5</v>
      </c>
      <c r="V221" s="28">
        <v>110</v>
      </c>
      <c r="W221" s="25">
        <v>6505</v>
      </c>
      <c r="X221" s="48">
        <v>145</v>
      </c>
      <c r="Y221" s="30">
        <f t="shared" si="84"/>
        <v>188.5</v>
      </c>
      <c r="Z221" s="30">
        <f t="shared" si="80"/>
        <v>37700</v>
      </c>
      <c r="AA221" s="30">
        <f t="shared" si="85"/>
        <v>15950</v>
      </c>
      <c r="AB221" s="31">
        <f t="shared" si="86"/>
        <v>1595000</v>
      </c>
      <c r="AC221" s="32">
        <f t="shared" si="87"/>
        <v>0.42311966601952433</v>
      </c>
      <c r="AD221" s="25">
        <v>6</v>
      </c>
      <c r="AE221" s="28">
        <f t="shared" si="90"/>
        <v>9.1666666666666661</v>
      </c>
      <c r="AF221" s="28">
        <f>AE221*((1/2)*AD221)</f>
        <v>27.5</v>
      </c>
      <c r="AG221" s="28">
        <f t="shared" si="91"/>
        <v>192.5</v>
      </c>
      <c r="AH221" s="30">
        <f t="shared" si="88"/>
        <v>27912.5</v>
      </c>
      <c r="AI221" s="28">
        <v>300</v>
      </c>
      <c r="AJ221" s="28">
        <v>300</v>
      </c>
      <c r="AK221" s="28">
        <v>300</v>
      </c>
      <c r="AL221" s="28">
        <v>300</v>
      </c>
      <c r="AM221" s="28">
        <v>250</v>
      </c>
      <c r="AN221" s="28">
        <v>200</v>
      </c>
      <c r="AO221" s="28">
        <v>4</v>
      </c>
      <c r="AP221" s="28">
        <v>28</v>
      </c>
      <c r="AQ221" s="28">
        <v>2</v>
      </c>
      <c r="AR221" s="28">
        <v>4</v>
      </c>
      <c r="AT221" s="28">
        <f t="shared" si="77"/>
        <v>37.583333333333336</v>
      </c>
      <c r="AU221" s="28">
        <f t="shared" si="78"/>
        <v>82.5</v>
      </c>
      <c r="AV221" s="28">
        <f t="shared" si="79"/>
        <v>64.166666666666657</v>
      </c>
      <c r="AX221" s="33" t="s">
        <v>91</v>
      </c>
      <c r="AY221" s="34" t="s">
        <v>105</v>
      </c>
      <c r="AZ221" s="35">
        <v>46055</v>
      </c>
      <c r="BA221" s="35">
        <f t="shared" si="93"/>
        <v>46420</v>
      </c>
      <c r="BB221" s="33" t="s">
        <v>92</v>
      </c>
      <c r="BC221" s="33" t="s">
        <v>106</v>
      </c>
      <c r="BD221" s="34"/>
      <c r="BE221" s="25" t="s">
        <v>112</v>
      </c>
      <c r="BF221" s="25" t="s">
        <v>83</v>
      </c>
      <c r="BG221" s="32" t="s">
        <v>112</v>
      </c>
      <c r="BH221" s="32" t="s">
        <v>112</v>
      </c>
      <c r="BI221" s="32">
        <f t="shared" si="94"/>
        <v>23.114263558987744</v>
      </c>
      <c r="BJ221" s="25" t="s">
        <v>116</v>
      </c>
      <c r="BP221" s="25" t="str">
        <f>IFERROR(VLOOKUP(Tabela24[[#This Row],[Código  CATMAT]],'[1]GRADE HFL'!A:K,1,0),"NÃO")</f>
        <v>NÃO</v>
      </c>
      <c r="BQ221" s="36"/>
      <c r="BR221" s="36" t="str">
        <f>IFERROR(VLOOKUP(Tabela24[[#This Row],[Código  CATMAT]],'[1]CMM E VALOR'!C:L,5,0),"NÃO HÁ")</f>
        <v>NÃO HÁ</v>
      </c>
      <c r="BS221" s="37" t="str">
        <f>IFERROR(VLOOKUP(Tabela24[[#This Row],[Código  CATMAT]],'[1]CMM E VALOR'!C:L,6,0),"NÃO HÁ")</f>
        <v>NÃO HÁ</v>
      </c>
      <c r="BT221" s="37" t="str">
        <f>IFERROR(VLOOKUP(Tabela24[[#This Row],[Código  CATMAT]],'[1]CMM E VALOR'!C:L,7,0),"NÃO HÁ")</f>
        <v>NÃO HÁ</v>
      </c>
      <c r="BU221" s="38" t="str">
        <f>IFERROR(VLOOKUP(Tabela24[[#This Row],[Código  CATMAT]],'[1]CMM E VALOR'!C:L,9,0),"NÃO HÁ")</f>
        <v>NÃO HÁ</v>
      </c>
      <c r="BV221" s="32" t="str">
        <f>IFERROR(VLOOKUP(Tabela24[[#This Row],[Código  CATMAT]],'[1]CMM E VALOR'!C:L,10,0),"NÃO HÁ")</f>
        <v>NÃO HÁ</v>
      </c>
    </row>
    <row r="222" spans="1:74" ht="38.25" hidden="1" x14ac:dyDescent="0.25">
      <c r="A222" s="25">
        <v>448572</v>
      </c>
      <c r="B222" s="25">
        <v>3770400</v>
      </c>
      <c r="C222" s="5" t="s">
        <v>708</v>
      </c>
      <c r="D222" s="27" t="s">
        <v>86</v>
      </c>
      <c r="E222" s="27"/>
      <c r="F222" s="5"/>
      <c r="G222" s="27" t="s">
        <v>705</v>
      </c>
      <c r="H222" s="27" t="s">
        <v>372</v>
      </c>
      <c r="I222" s="27" t="s">
        <v>707</v>
      </c>
      <c r="J222" s="28">
        <v>212</v>
      </c>
      <c r="K222" s="28">
        <v>59</v>
      </c>
      <c r="L222" s="28">
        <v>121</v>
      </c>
      <c r="M222" s="28">
        <v>5</v>
      </c>
      <c r="N222" s="28">
        <v>18</v>
      </c>
      <c r="O222" s="28">
        <v>157</v>
      </c>
      <c r="P222" s="28">
        <v>180</v>
      </c>
      <c r="Q222" s="28">
        <v>230</v>
      </c>
      <c r="R222" s="28">
        <f t="shared" si="81"/>
        <v>122.75</v>
      </c>
      <c r="S222" s="28">
        <f t="shared" si="82"/>
        <v>86.868948915675759</v>
      </c>
      <c r="T222" s="28">
        <f t="shared" si="83"/>
        <v>70.76900115330001</v>
      </c>
      <c r="U222" s="28">
        <f t="shared" si="89"/>
        <v>139</v>
      </c>
      <c r="V222" s="28">
        <v>150</v>
      </c>
      <c r="W222" s="25">
        <v>6505</v>
      </c>
      <c r="X222" s="43">
        <v>194</v>
      </c>
      <c r="Y222" s="30">
        <f t="shared" si="84"/>
        <v>252.20000000000002</v>
      </c>
      <c r="Z222" s="30">
        <f t="shared" si="80"/>
        <v>70616</v>
      </c>
      <c r="AA222" s="30">
        <f t="shared" si="85"/>
        <v>29100</v>
      </c>
      <c r="AB222" s="31">
        <f t="shared" si="86"/>
        <v>2910000</v>
      </c>
      <c r="AC222" s="32">
        <f t="shared" si="87"/>
        <v>0.771961271546593</v>
      </c>
      <c r="AD222" s="25">
        <v>6</v>
      </c>
      <c r="AE222" s="28">
        <f t="shared" si="90"/>
        <v>12.5</v>
      </c>
      <c r="AF222" s="28">
        <f>AE222*((1/2)*AD222)</f>
        <v>37.5</v>
      </c>
      <c r="AG222" s="28">
        <f t="shared" si="91"/>
        <v>262.5</v>
      </c>
      <c r="AH222" s="30">
        <f t="shared" si="88"/>
        <v>50925</v>
      </c>
      <c r="AI222" s="28">
        <v>400</v>
      </c>
      <c r="AJ222" s="28">
        <v>400</v>
      </c>
      <c r="AK222" s="28">
        <v>400</v>
      </c>
      <c r="AL222" s="28">
        <v>350</v>
      </c>
      <c r="AM222" s="28">
        <v>300</v>
      </c>
      <c r="AN222" s="28">
        <v>280</v>
      </c>
      <c r="AO222" s="28">
        <v>4</v>
      </c>
      <c r="AP222" s="28">
        <v>28</v>
      </c>
      <c r="AQ222" s="28">
        <v>2</v>
      </c>
      <c r="AR222" s="28">
        <v>4</v>
      </c>
      <c r="AT222" s="28">
        <f t="shared" si="77"/>
        <v>51.25</v>
      </c>
      <c r="AU222" s="28">
        <f t="shared" si="78"/>
        <v>112.5</v>
      </c>
      <c r="AV222" s="28">
        <f t="shared" si="79"/>
        <v>87.5</v>
      </c>
      <c r="AX222" s="33" t="s">
        <v>91</v>
      </c>
      <c r="AY222" s="34" t="s">
        <v>105</v>
      </c>
      <c r="AZ222" s="35">
        <v>46055</v>
      </c>
      <c r="BA222" s="35">
        <f t="shared" si="93"/>
        <v>46420</v>
      </c>
      <c r="BB222" s="33" t="s">
        <v>92</v>
      </c>
      <c r="BC222" s="33" t="s">
        <v>106</v>
      </c>
      <c r="BD222" s="34"/>
      <c r="BE222" s="25" t="s">
        <v>192</v>
      </c>
      <c r="BF222" s="25" t="s">
        <v>112</v>
      </c>
      <c r="BG222" s="32" t="s">
        <v>192</v>
      </c>
      <c r="BH222" s="32" t="s">
        <v>112</v>
      </c>
      <c r="BI222" s="32">
        <f t="shared" si="94"/>
        <v>23.886224830534339</v>
      </c>
      <c r="BJ222" s="25" t="s">
        <v>116</v>
      </c>
      <c r="BK222" s="25">
        <v>25</v>
      </c>
      <c r="BP222" s="25" t="str">
        <f>IFERROR(VLOOKUP(Tabela24[[#This Row],[Código  CATMAT]],'[1]GRADE HFL'!A:K,1,0),"NÃO")</f>
        <v>NÃO</v>
      </c>
      <c r="BQ222" s="36"/>
      <c r="BR222" s="36" t="str">
        <f>IFERROR(VLOOKUP(Tabela24[[#This Row],[Código  CATMAT]],'[1]CMM E VALOR'!C:L,5,0),"NÃO HÁ")</f>
        <v>NÃO HÁ</v>
      </c>
      <c r="BS222" s="37" t="str">
        <f>IFERROR(VLOOKUP(Tabela24[[#This Row],[Código  CATMAT]],'[1]CMM E VALOR'!C:L,6,0),"NÃO HÁ")</f>
        <v>NÃO HÁ</v>
      </c>
      <c r="BT222" s="37" t="str">
        <f>IFERROR(VLOOKUP(Tabela24[[#This Row],[Código  CATMAT]],'[1]CMM E VALOR'!C:L,7,0),"NÃO HÁ")</f>
        <v>NÃO HÁ</v>
      </c>
      <c r="BU222" s="38" t="str">
        <f>IFERROR(VLOOKUP(Tabela24[[#This Row],[Código  CATMAT]],'[1]CMM E VALOR'!C:L,9,0),"NÃO HÁ")</f>
        <v>NÃO HÁ</v>
      </c>
      <c r="BV222" s="32" t="str">
        <f>IFERROR(VLOOKUP(Tabela24[[#This Row],[Código  CATMAT]],'[1]CMM E VALOR'!C:L,10,0),"NÃO HÁ")</f>
        <v>NÃO HÁ</v>
      </c>
    </row>
    <row r="223" spans="1:74" ht="30" x14ac:dyDescent="0.25">
      <c r="A223" s="25">
        <v>313689</v>
      </c>
      <c r="B223" s="25">
        <v>3805000</v>
      </c>
      <c r="C223" s="40" t="s">
        <v>709</v>
      </c>
      <c r="D223" s="40" t="s">
        <v>76</v>
      </c>
      <c r="E223" s="40"/>
      <c r="F223" s="25" t="s">
        <v>710</v>
      </c>
      <c r="G223" s="27" t="s">
        <v>711</v>
      </c>
      <c r="H223" s="27" t="s">
        <v>712</v>
      </c>
      <c r="I223" s="27" t="s">
        <v>79</v>
      </c>
      <c r="J223" s="28">
        <v>600</v>
      </c>
      <c r="K223" s="28">
        <v>382</v>
      </c>
      <c r="L223" s="28">
        <v>409</v>
      </c>
      <c r="M223" s="28">
        <v>546</v>
      </c>
      <c r="N223" s="28">
        <v>637</v>
      </c>
      <c r="O223" s="28">
        <v>525</v>
      </c>
      <c r="P223" s="28">
        <v>890</v>
      </c>
      <c r="Q223" s="28">
        <v>511</v>
      </c>
      <c r="R223" s="28">
        <f t="shared" si="81"/>
        <v>562.5</v>
      </c>
      <c r="S223" s="28">
        <f t="shared" si="82"/>
        <v>157.97196858032396</v>
      </c>
      <c r="T223" s="28">
        <f t="shared" si="83"/>
        <v>28.083905525390929</v>
      </c>
      <c r="U223" s="28">
        <f t="shared" si="89"/>
        <v>535.5</v>
      </c>
      <c r="V223" s="28">
        <v>500</v>
      </c>
      <c r="W223" s="25">
        <v>6505</v>
      </c>
      <c r="X223" s="30">
        <v>3.37</v>
      </c>
      <c r="Y223" s="30">
        <f t="shared" si="84"/>
        <v>4.3810000000000002</v>
      </c>
      <c r="Z223" s="30">
        <f t="shared" si="80"/>
        <v>4381</v>
      </c>
      <c r="AA223" s="30">
        <f t="shared" si="85"/>
        <v>1685</v>
      </c>
      <c r="AB223" s="31">
        <f t="shared" si="86"/>
        <v>168500</v>
      </c>
      <c r="AC223" s="32">
        <f t="shared" si="87"/>
        <v>4.4699475689209942E-2</v>
      </c>
      <c r="AD223" s="25">
        <v>6</v>
      </c>
      <c r="AE223" s="28">
        <f t="shared" si="90"/>
        <v>41.666666666666664</v>
      </c>
      <c r="AF223" s="28">
        <f t="shared" ref="AF223:AF240" si="95">AD223*AE223</f>
        <v>250</v>
      </c>
      <c r="AG223" s="28">
        <f t="shared" si="91"/>
        <v>1000</v>
      </c>
      <c r="AH223" s="30">
        <f t="shared" si="88"/>
        <v>3370</v>
      </c>
      <c r="AI223" s="28">
        <v>1200</v>
      </c>
      <c r="AJ223" s="28">
        <v>1200</v>
      </c>
      <c r="AK223" s="28">
        <v>1200</v>
      </c>
      <c r="AL223" s="28">
        <v>1200</v>
      </c>
      <c r="AM223" s="42">
        <v>1200</v>
      </c>
      <c r="AN223" s="42">
        <v>1000</v>
      </c>
      <c r="AO223" s="28">
        <v>4</v>
      </c>
      <c r="AP223" s="28">
        <v>28</v>
      </c>
      <c r="AQ223" s="28">
        <v>2</v>
      </c>
      <c r="AR223" s="28">
        <v>4</v>
      </c>
      <c r="AT223" s="28">
        <f t="shared" si="77"/>
        <v>295.83333333333331</v>
      </c>
      <c r="AU223" s="28">
        <f t="shared" si="78"/>
        <v>500</v>
      </c>
      <c r="AV223" s="28">
        <f t="shared" si="79"/>
        <v>416.66666666666663</v>
      </c>
      <c r="AX223" s="33" t="s">
        <v>80</v>
      </c>
      <c r="AY223" s="34"/>
      <c r="BA223" s="35">
        <f t="shared" si="93"/>
        <v>365</v>
      </c>
      <c r="BB223" s="33" t="s">
        <v>81</v>
      </c>
      <c r="BC223" s="33" t="s">
        <v>130</v>
      </c>
      <c r="BD223" s="34"/>
      <c r="BE223" s="25" t="s">
        <v>83</v>
      </c>
      <c r="BF223" s="25" t="s">
        <v>83</v>
      </c>
      <c r="BG223" s="32" t="s">
        <v>83</v>
      </c>
      <c r="BH223" s="32" t="s">
        <v>83</v>
      </c>
      <c r="BI223" s="32">
        <f t="shared" si="94"/>
        <v>23.930924306223549</v>
      </c>
      <c r="BJ223" s="25" t="s">
        <v>116</v>
      </c>
      <c r="BK223" s="25">
        <v>90</v>
      </c>
      <c r="BP223" s="25">
        <f>IFERROR(VLOOKUP(Tabela24[[#This Row],[Código  CATMAT]],'[1]GRADE HFL'!A:K,1,0),"NÃO")</f>
        <v>313689</v>
      </c>
      <c r="BQ223" s="36"/>
      <c r="BR223" s="36">
        <f>IFERROR(VLOOKUP(Tabela24[[#This Row],[Código  CATMAT]],'[1]CMM E VALOR'!C:L,5,0),"NÃO HÁ")</f>
        <v>200</v>
      </c>
      <c r="BS223" s="37">
        <f>IFERROR(VLOOKUP(Tabela24[[#This Row],[Código  CATMAT]],'[1]CMM E VALOR'!C:L,6,0),"NÃO HÁ")</f>
        <v>70</v>
      </c>
      <c r="BT223" s="37">
        <f>IFERROR(VLOOKUP(Tabela24[[#This Row],[Código  CATMAT]],'[1]CMM E VALOR'!C:L,7,0),"NÃO HÁ")</f>
        <v>33.333333333333336</v>
      </c>
      <c r="BU223" s="38">
        <f>IFERROR(VLOOKUP(Tabela24[[#This Row],[Código  CATMAT]],'[1]CMM E VALOR'!C:L,9,0),"NÃO HÁ")</f>
        <v>4.12</v>
      </c>
      <c r="BV223" s="32">
        <f>IFERROR(VLOOKUP(Tabela24[[#This Row],[Código  CATMAT]],'[1]CMM E VALOR'!C:L,10,0),"NÃO HÁ")</f>
        <v>4.12</v>
      </c>
    </row>
    <row r="224" spans="1:74" hidden="1" x14ac:dyDescent="0.25">
      <c r="A224" s="25">
        <v>428637</v>
      </c>
      <c r="C224" s="5" t="s">
        <v>713</v>
      </c>
      <c r="D224" s="27" t="s">
        <v>86</v>
      </c>
      <c r="E224" s="27"/>
      <c r="F224" s="5"/>
      <c r="G224" s="27" t="s">
        <v>714</v>
      </c>
      <c r="H224" s="63">
        <v>3.1899999999999998E-2</v>
      </c>
      <c r="I224" s="27" t="s">
        <v>516</v>
      </c>
      <c r="N224" s="29">
        <v>0</v>
      </c>
      <c r="O224" s="29"/>
      <c r="P224" s="29"/>
      <c r="Q224" s="29"/>
      <c r="R224" s="28">
        <f t="shared" si="81"/>
        <v>0</v>
      </c>
      <c r="S224" s="28" t="e">
        <f t="shared" si="82"/>
        <v>#DIV/0!</v>
      </c>
      <c r="U224" s="28">
        <f t="shared" si="89"/>
        <v>0</v>
      </c>
      <c r="V224" s="28">
        <v>60</v>
      </c>
      <c r="W224" s="25" t="s">
        <v>90</v>
      </c>
      <c r="X224" s="30">
        <v>6.9</v>
      </c>
      <c r="Y224" s="30">
        <f t="shared" si="84"/>
        <v>8.9700000000000006</v>
      </c>
      <c r="Z224" s="30">
        <f t="shared" si="80"/>
        <v>0</v>
      </c>
      <c r="AA224" s="30">
        <f t="shared" si="85"/>
        <v>414</v>
      </c>
      <c r="AB224" s="31">
        <f t="shared" si="86"/>
        <v>41400</v>
      </c>
      <c r="AC224" s="32">
        <f t="shared" si="87"/>
        <v>1.098254180138452E-2</v>
      </c>
      <c r="AD224" s="25">
        <v>6</v>
      </c>
      <c r="AE224" s="28">
        <f t="shared" si="90"/>
        <v>5</v>
      </c>
      <c r="AF224" s="28">
        <f>AD224*AE224</f>
        <v>30</v>
      </c>
      <c r="AG224" s="28">
        <f>((AE224*12)+(AE224*AD224)+AF224)</f>
        <v>120</v>
      </c>
      <c r="AH224" s="30">
        <f t="shared" si="88"/>
        <v>828</v>
      </c>
      <c r="AL224" s="28">
        <v>60</v>
      </c>
      <c r="AN224" s="28">
        <v>0</v>
      </c>
      <c r="AX224" s="33" t="s">
        <v>91</v>
      </c>
      <c r="AY224" s="34"/>
      <c r="BA224" s="35">
        <f t="shared" si="93"/>
        <v>365</v>
      </c>
      <c r="BB224" s="33" t="s">
        <v>92</v>
      </c>
      <c r="BC224" s="33" t="s">
        <v>93</v>
      </c>
      <c r="BD224" s="34"/>
      <c r="BG224" s="32"/>
      <c r="BH224" s="32" t="s">
        <v>83</v>
      </c>
      <c r="BI224" s="32">
        <f t="shared" si="94"/>
        <v>23.941906848024935</v>
      </c>
      <c r="BP224" s="25" t="str">
        <f>IFERROR(VLOOKUP(Tabela24[[#This Row],[Código  CATMAT]],'[1]GRADE HFL'!A:K,1,0),"NÃO")</f>
        <v>NÃO</v>
      </c>
      <c r="BQ224" s="36"/>
      <c r="BR224" s="36" t="str">
        <f>IFERROR(VLOOKUP(Tabela24[[#This Row],[Código  CATMAT]],'[1]CMM E VALOR'!C:L,5,0),"NÃO HÁ")</f>
        <v>NÃO HÁ</v>
      </c>
      <c r="BS224" s="37" t="str">
        <f>IFERROR(VLOOKUP(Tabela24[[#This Row],[Código  CATMAT]],'[1]CMM E VALOR'!C:L,6,0),"NÃO HÁ")</f>
        <v>NÃO HÁ</v>
      </c>
      <c r="BT224" s="37" t="str">
        <f>IFERROR(VLOOKUP(Tabela24[[#This Row],[Código  CATMAT]],'[1]CMM E VALOR'!C:L,7,0),"NÃO HÁ")</f>
        <v>NÃO HÁ</v>
      </c>
      <c r="BU224" s="38" t="str">
        <f>IFERROR(VLOOKUP(Tabela24[[#This Row],[Código  CATMAT]],'[1]CMM E VALOR'!C:L,9,0),"NÃO HÁ")</f>
        <v>NÃO HÁ</v>
      </c>
      <c r="BV224" s="32" t="str">
        <f>IFERROR(VLOOKUP(Tabela24[[#This Row],[Código  CATMAT]],'[1]CMM E VALOR'!C:L,10,0),"NÃO HÁ")</f>
        <v>NÃO HÁ</v>
      </c>
    </row>
    <row r="225" spans="1:74" ht="25.5" hidden="1" x14ac:dyDescent="0.25">
      <c r="A225" s="25">
        <v>267328</v>
      </c>
      <c r="B225" s="25">
        <v>3814700</v>
      </c>
      <c r="C225" s="5" t="s">
        <v>715</v>
      </c>
      <c r="D225" s="27" t="s">
        <v>86</v>
      </c>
      <c r="E225" s="27"/>
      <c r="F225" s="5"/>
      <c r="G225" s="27" t="s">
        <v>716</v>
      </c>
      <c r="H225" s="27" t="s">
        <v>717</v>
      </c>
      <c r="I225" s="27" t="s">
        <v>718</v>
      </c>
      <c r="J225" s="28">
        <v>854</v>
      </c>
      <c r="K225" s="28">
        <v>578</v>
      </c>
      <c r="L225" s="28">
        <v>10</v>
      </c>
      <c r="M225" s="28">
        <v>3</v>
      </c>
      <c r="N225" s="28">
        <v>4</v>
      </c>
      <c r="O225" s="28">
        <v>39</v>
      </c>
      <c r="P225" s="28">
        <v>15</v>
      </c>
      <c r="Q225" s="28">
        <v>5</v>
      </c>
      <c r="R225" s="28">
        <f t="shared" si="81"/>
        <v>188.5</v>
      </c>
      <c r="S225" s="28">
        <f t="shared" si="82"/>
        <v>334.0312218084668</v>
      </c>
      <c r="T225" s="28">
        <f t="shared" ref="T225:T288" si="96">(S225/R225)*100</f>
        <v>177.20489220608317</v>
      </c>
      <c r="U225" s="28">
        <f t="shared" si="89"/>
        <v>12.5</v>
      </c>
      <c r="V225" s="29">
        <v>300</v>
      </c>
      <c r="W225" s="25">
        <v>6505</v>
      </c>
      <c r="X225" s="48">
        <v>6.09</v>
      </c>
      <c r="Y225" s="30">
        <f t="shared" si="84"/>
        <v>7.9169999999999998</v>
      </c>
      <c r="Z225" s="30">
        <f t="shared" si="80"/>
        <v>4750.2</v>
      </c>
      <c r="AA225" s="30">
        <f t="shared" si="85"/>
        <v>1827</v>
      </c>
      <c r="AB225" s="31">
        <f t="shared" si="86"/>
        <v>182700</v>
      </c>
      <c r="AC225" s="32">
        <f t="shared" si="87"/>
        <v>4.8466434471327334E-2</v>
      </c>
      <c r="AD225" s="25">
        <v>6</v>
      </c>
      <c r="AE225" s="28">
        <f t="shared" si="90"/>
        <v>25</v>
      </c>
      <c r="AF225" s="28">
        <f t="shared" si="95"/>
        <v>150</v>
      </c>
      <c r="AG225" s="28">
        <f t="shared" si="91"/>
        <v>600</v>
      </c>
      <c r="AH225" s="30">
        <f t="shared" si="88"/>
        <v>3654</v>
      </c>
      <c r="AI225" s="28">
        <v>1800</v>
      </c>
      <c r="AJ225" s="28">
        <v>1800</v>
      </c>
      <c r="AK225" s="28">
        <v>1800</v>
      </c>
      <c r="AL225" s="28">
        <v>700</v>
      </c>
      <c r="AM225" s="28">
        <v>600</v>
      </c>
      <c r="AN225" s="28">
        <v>600</v>
      </c>
      <c r="AO225" s="28">
        <v>4</v>
      </c>
      <c r="AP225" s="28">
        <v>28</v>
      </c>
      <c r="AQ225" s="28">
        <v>2</v>
      </c>
      <c r="AR225" s="28">
        <v>4</v>
      </c>
      <c r="AT225" s="28">
        <f t="shared" ref="AT225:AT270" si="97">(AE225*1.1)+AF225</f>
        <v>177.5</v>
      </c>
      <c r="AU225" s="28">
        <f t="shared" ref="AU225:AU270" si="98">((AE225*AR225)+(AE225*AQ225)+AF225)-AS225</f>
        <v>300</v>
      </c>
      <c r="AV225" s="28">
        <f t="shared" ref="AV225:AV270" si="99">AF225+(AE225*AR225)</f>
        <v>250</v>
      </c>
      <c r="AX225" s="33" t="s">
        <v>91</v>
      </c>
      <c r="AY225" s="34" t="s">
        <v>121</v>
      </c>
      <c r="AZ225" s="35">
        <v>45924</v>
      </c>
      <c r="BA225" s="35">
        <f t="shared" si="93"/>
        <v>46289</v>
      </c>
      <c r="BB225" s="33" t="s">
        <v>92</v>
      </c>
      <c r="BC225" s="33" t="s">
        <v>106</v>
      </c>
      <c r="BD225" s="34"/>
      <c r="BE225" s="25" t="s">
        <v>83</v>
      </c>
      <c r="BF225" s="25" t="s">
        <v>83</v>
      </c>
      <c r="BG225" s="32" t="s">
        <v>83</v>
      </c>
      <c r="BH225" s="32" t="s">
        <v>83</v>
      </c>
      <c r="BI225" s="32">
        <f t="shared" si="94"/>
        <v>23.990373282496261</v>
      </c>
      <c r="BJ225" s="25" t="s">
        <v>116</v>
      </c>
      <c r="BP225" s="25" t="str">
        <f>IFERROR(VLOOKUP(Tabela24[[#This Row],[Código  CATMAT]],'[1]GRADE HFL'!A:K,1,0),"NÃO")</f>
        <v>NÃO</v>
      </c>
      <c r="BQ225" s="36"/>
      <c r="BR225" s="36" t="str">
        <f>IFERROR(VLOOKUP(Tabela24[[#This Row],[Código  CATMAT]],'[1]CMM E VALOR'!C:L,5,0),"NÃO HÁ")</f>
        <v>NÃO HÁ</v>
      </c>
      <c r="BS225" s="37" t="str">
        <f>IFERROR(VLOOKUP(Tabela24[[#This Row],[Código  CATMAT]],'[1]CMM E VALOR'!C:L,6,0),"NÃO HÁ")</f>
        <v>NÃO HÁ</v>
      </c>
      <c r="BT225" s="37" t="str">
        <f>IFERROR(VLOOKUP(Tabela24[[#This Row],[Código  CATMAT]],'[1]CMM E VALOR'!C:L,7,0),"NÃO HÁ")</f>
        <v>NÃO HÁ</v>
      </c>
      <c r="BU225" s="38" t="str">
        <f>IFERROR(VLOOKUP(Tabela24[[#This Row],[Código  CATMAT]],'[1]CMM E VALOR'!C:L,9,0),"NÃO HÁ")</f>
        <v>NÃO HÁ</v>
      </c>
      <c r="BV225" s="32" t="str">
        <f>IFERROR(VLOOKUP(Tabela24[[#This Row],[Código  CATMAT]],'[1]CMM E VALOR'!C:L,10,0),"NÃO HÁ")</f>
        <v>NÃO HÁ</v>
      </c>
    </row>
    <row r="226" spans="1:74" x14ac:dyDescent="0.25">
      <c r="A226" s="25">
        <v>267663</v>
      </c>
      <c r="B226" s="25">
        <v>3821000</v>
      </c>
      <c r="C226" s="5" t="s">
        <v>719</v>
      </c>
      <c r="D226" s="5" t="s">
        <v>96</v>
      </c>
      <c r="E226" s="5"/>
      <c r="F226" s="5"/>
      <c r="G226" s="27" t="s">
        <v>720</v>
      </c>
      <c r="H226" s="27" t="s">
        <v>606</v>
      </c>
      <c r="I226" s="27" t="s">
        <v>96</v>
      </c>
      <c r="J226" s="28">
        <v>2624</v>
      </c>
      <c r="K226" s="28">
        <v>2400</v>
      </c>
      <c r="L226" s="28">
        <v>1780</v>
      </c>
      <c r="M226" s="28">
        <v>714</v>
      </c>
      <c r="N226" s="28">
        <v>775</v>
      </c>
      <c r="O226" s="28">
        <v>295</v>
      </c>
      <c r="P226" s="28">
        <v>356</v>
      </c>
      <c r="Q226" s="28">
        <v>766</v>
      </c>
      <c r="R226" s="28">
        <f t="shared" si="81"/>
        <v>1213.75</v>
      </c>
      <c r="S226" s="28">
        <f t="shared" si="82"/>
        <v>921.1174502433754</v>
      </c>
      <c r="T226" s="28">
        <f t="shared" si="96"/>
        <v>75.89021217247172</v>
      </c>
      <c r="U226" s="28">
        <f t="shared" si="89"/>
        <v>770.5</v>
      </c>
      <c r="V226" s="28">
        <v>1000</v>
      </c>
      <c r="W226" s="25">
        <v>6505</v>
      </c>
      <c r="X226" s="62">
        <v>0.06</v>
      </c>
      <c r="Y226" s="30">
        <f t="shared" si="84"/>
        <v>7.8E-2</v>
      </c>
      <c r="Z226" s="30">
        <f t="shared" si="80"/>
        <v>156</v>
      </c>
      <c r="AA226" s="30">
        <f t="shared" si="85"/>
        <v>60</v>
      </c>
      <c r="AB226" s="31">
        <f t="shared" si="86"/>
        <v>6000</v>
      </c>
      <c r="AC226" s="32">
        <f t="shared" si="87"/>
        <v>1.5916727248383362E-3</v>
      </c>
      <c r="AD226" s="25">
        <v>6</v>
      </c>
      <c r="AE226" s="28">
        <f t="shared" si="90"/>
        <v>83.333333333333329</v>
      </c>
      <c r="AF226" s="28">
        <f t="shared" si="95"/>
        <v>500</v>
      </c>
      <c r="AG226" s="28">
        <f t="shared" si="91"/>
        <v>2000</v>
      </c>
      <c r="AH226" s="30">
        <f t="shared" si="88"/>
        <v>120</v>
      </c>
      <c r="AI226" s="28">
        <v>5000</v>
      </c>
      <c r="AJ226" s="28">
        <v>5000</v>
      </c>
      <c r="AK226" s="28">
        <v>5000</v>
      </c>
      <c r="AL226" s="28">
        <v>4500</v>
      </c>
      <c r="AM226" s="28">
        <v>2200</v>
      </c>
      <c r="AN226" s="28">
        <v>2000</v>
      </c>
      <c r="AO226" s="28">
        <v>4</v>
      </c>
      <c r="AP226" s="28">
        <v>28</v>
      </c>
      <c r="AQ226" s="28">
        <v>2</v>
      </c>
      <c r="AR226" s="28">
        <v>4</v>
      </c>
      <c r="AT226" s="28">
        <f t="shared" si="97"/>
        <v>591.66666666666663</v>
      </c>
      <c r="AU226" s="28">
        <f t="shared" si="98"/>
        <v>1000</v>
      </c>
      <c r="AV226" s="28">
        <f t="shared" si="99"/>
        <v>833.33333333333326</v>
      </c>
      <c r="AX226" s="33" t="s">
        <v>91</v>
      </c>
      <c r="AY226" s="34" t="s">
        <v>121</v>
      </c>
      <c r="AZ226" s="35">
        <v>45924</v>
      </c>
      <c r="BA226" s="35">
        <f t="shared" si="93"/>
        <v>46289</v>
      </c>
      <c r="BB226" s="33" t="s">
        <v>92</v>
      </c>
      <c r="BC226" s="33" t="s">
        <v>106</v>
      </c>
      <c r="BD226" s="34"/>
      <c r="BE226" s="25" t="s">
        <v>83</v>
      </c>
      <c r="BF226" s="25" t="s">
        <v>83</v>
      </c>
      <c r="BG226" s="32" t="s">
        <v>83</v>
      </c>
      <c r="BH226" s="32" t="s">
        <v>83</v>
      </c>
      <c r="BI226" s="32">
        <f t="shared" si="94"/>
        <v>23.9919649552211</v>
      </c>
      <c r="BJ226" s="25" t="s">
        <v>94</v>
      </c>
      <c r="BK226" s="25">
        <v>218</v>
      </c>
      <c r="BP226" s="25">
        <f>IFERROR(VLOOKUP(Tabela24[[#This Row],[Código  CATMAT]],'[1]GRADE HFL'!A:K,1,0),"NÃO")</f>
        <v>267663</v>
      </c>
      <c r="BQ226" s="36"/>
      <c r="BR226" s="36">
        <f>IFERROR(VLOOKUP(Tabela24[[#This Row],[Código  CATMAT]],'[1]CMM E VALOR'!C:L,5,0),"NÃO HÁ")</f>
        <v>600</v>
      </c>
      <c r="BS226" s="37">
        <f>IFERROR(VLOOKUP(Tabela24[[#This Row],[Código  CATMAT]],'[1]CMM E VALOR'!C:L,6,0),"NÃO HÁ")</f>
        <v>571.42857142857144</v>
      </c>
      <c r="BT226" s="37">
        <f>IFERROR(VLOOKUP(Tabela24[[#This Row],[Código  CATMAT]],'[1]CMM E VALOR'!C:L,7,0),"NÃO HÁ")</f>
        <v>166.66666666666666</v>
      </c>
      <c r="BU226" s="38">
        <f>IFERROR(VLOOKUP(Tabela24[[#This Row],[Código  CATMAT]],'[1]CMM E VALOR'!C:L,9,0),"NÃO HÁ")</f>
        <v>0.06</v>
      </c>
      <c r="BV226" s="32">
        <f>IFERROR(VLOOKUP(Tabela24[[#This Row],[Código  CATMAT]],'[1]CMM E VALOR'!C:L,10,0),"NÃO HÁ")</f>
        <v>0.06</v>
      </c>
    </row>
    <row r="227" spans="1:74" ht="25.5" hidden="1" x14ac:dyDescent="0.25">
      <c r="A227" s="25">
        <v>367508</v>
      </c>
      <c r="B227" s="25">
        <v>3825900</v>
      </c>
      <c r="C227" s="5" t="s">
        <v>721</v>
      </c>
      <c r="D227" s="5" t="s">
        <v>86</v>
      </c>
      <c r="E227" s="5"/>
      <c r="F227" s="5"/>
      <c r="G227" s="5" t="s">
        <v>720</v>
      </c>
      <c r="H227" s="27" t="s">
        <v>391</v>
      </c>
      <c r="I227" s="27" t="s">
        <v>144</v>
      </c>
      <c r="J227" s="28">
        <v>171</v>
      </c>
      <c r="K227" s="28">
        <v>123</v>
      </c>
      <c r="L227" s="28">
        <v>109</v>
      </c>
      <c r="M227" s="28">
        <v>143</v>
      </c>
      <c r="N227" s="28">
        <v>121</v>
      </c>
      <c r="R227" s="28">
        <f t="shared" si="81"/>
        <v>133.4</v>
      </c>
      <c r="S227" s="28">
        <f t="shared" si="82"/>
        <v>24.30637776387093</v>
      </c>
      <c r="T227" s="28">
        <f t="shared" si="96"/>
        <v>18.220672986409991</v>
      </c>
      <c r="U227" s="28">
        <f t="shared" si="89"/>
        <v>123</v>
      </c>
      <c r="V227" s="28">
        <v>150</v>
      </c>
      <c r="W227" s="25" t="s">
        <v>90</v>
      </c>
      <c r="X227" s="30">
        <v>5.8</v>
      </c>
      <c r="Y227" s="30">
        <f t="shared" si="84"/>
        <v>7.54</v>
      </c>
      <c r="Z227" s="30">
        <f t="shared" si="80"/>
        <v>0</v>
      </c>
      <c r="AA227" s="30">
        <f t="shared" si="85"/>
        <v>870</v>
      </c>
      <c r="AB227" s="31">
        <f t="shared" si="86"/>
        <v>87000</v>
      </c>
      <c r="AC227" s="32">
        <f t="shared" si="87"/>
        <v>2.3079254510155873E-2</v>
      </c>
      <c r="AD227" s="25">
        <v>6</v>
      </c>
      <c r="AE227" s="28">
        <f t="shared" si="90"/>
        <v>12.5</v>
      </c>
      <c r="AF227" s="28">
        <f t="shared" si="95"/>
        <v>75</v>
      </c>
      <c r="AG227" s="28">
        <f t="shared" si="91"/>
        <v>300</v>
      </c>
      <c r="AH227" s="30">
        <f t="shared" si="88"/>
        <v>1740</v>
      </c>
      <c r="AI227" s="28">
        <v>250</v>
      </c>
      <c r="AJ227" s="28">
        <v>250</v>
      </c>
      <c r="AK227" s="28">
        <v>250</v>
      </c>
      <c r="AL227" s="28">
        <v>250</v>
      </c>
      <c r="AN227" s="28">
        <v>0</v>
      </c>
      <c r="AO227" s="28">
        <v>4</v>
      </c>
      <c r="AP227" s="28">
        <v>28</v>
      </c>
      <c r="AQ227" s="28">
        <v>2</v>
      </c>
      <c r="AR227" s="28">
        <v>4</v>
      </c>
      <c r="AT227" s="28">
        <f t="shared" si="97"/>
        <v>88.75</v>
      </c>
      <c r="AU227" s="28">
        <f t="shared" si="98"/>
        <v>150</v>
      </c>
      <c r="AV227" s="28">
        <f t="shared" si="99"/>
        <v>125</v>
      </c>
      <c r="AX227" s="33" t="s">
        <v>91</v>
      </c>
      <c r="AY227" s="34"/>
      <c r="BA227" s="35">
        <f t="shared" si="93"/>
        <v>365</v>
      </c>
      <c r="BB227" s="33" t="s">
        <v>92</v>
      </c>
      <c r="BC227" s="33" t="s">
        <v>93</v>
      </c>
      <c r="BD227" s="34"/>
      <c r="BE227" s="25" t="s">
        <v>83</v>
      </c>
      <c r="BF227" s="25" t="s">
        <v>83</v>
      </c>
      <c r="BG227" s="32" t="s">
        <v>83</v>
      </c>
      <c r="BH227" s="32" t="s">
        <v>83</v>
      </c>
      <c r="BI227" s="32">
        <f t="shared" si="94"/>
        <v>24.015044209731254</v>
      </c>
      <c r="BJ227" s="25" t="s">
        <v>94</v>
      </c>
      <c r="BP227" s="25" t="str">
        <f>IFERROR(VLOOKUP(Tabela24[[#This Row],[Código  CATMAT]],'[1]GRADE HFL'!A:K,1,0),"NÃO")</f>
        <v>NÃO</v>
      </c>
      <c r="BQ227" s="36"/>
      <c r="BR227" s="36" t="str">
        <f>IFERROR(VLOOKUP(Tabela24[[#This Row],[Código  CATMAT]],'[1]CMM E VALOR'!C:L,5,0),"NÃO HÁ")</f>
        <v>NÃO HÁ</v>
      </c>
      <c r="BS227" s="37" t="str">
        <f>IFERROR(VLOOKUP(Tabela24[[#This Row],[Código  CATMAT]],'[1]CMM E VALOR'!C:L,6,0),"NÃO HÁ")</f>
        <v>NÃO HÁ</v>
      </c>
      <c r="BT227" s="37" t="str">
        <f>IFERROR(VLOOKUP(Tabela24[[#This Row],[Código  CATMAT]],'[1]CMM E VALOR'!C:L,7,0),"NÃO HÁ")</f>
        <v>NÃO HÁ</v>
      </c>
      <c r="BU227" s="38" t="str">
        <f>IFERROR(VLOOKUP(Tabela24[[#This Row],[Código  CATMAT]],'[1]CMM E VALOR'!C:L,9,0),"NÃO HÁ")</f>
        <v>NÃO HÁ</v>
      </c>
      <c r="BV227" s="32" t="str">
        <f>IFERROR(VLOOKUP(Tabela24[[#This Row],[Código  CATMAT]],'[1]CMM E VALOR'!C:L,10,0),"NÃO HÁ")</f>
        <v>NÃO HÁ</v>
      </c>
    </row>
    <row r="228" spans="1:74" x14ac:dyDescent="0.25">
      <c r="A228" s="25">
        <v>267666</v>
      </c>
      <c r="B228" s="25">
        <v>3825000</v>
      </c>
      <c r="C228" s="5" t="s">
        <v>722</v>
      </c>
      <c r="D228" s="5" t="s">
        <v>76</v>
      </c>
      <c r="E228" s="5"/>
      <c r="F228" s="5"/>
      <c r="G228" s="27" t="s">
        <v>720</v>
      </c>
      <c r="H228" s="27" t="s">
        <v>311</v>
      </c>
      <c r="I228" s="27" t="s">
        <v>79</v>
      </c>
      <c r="J228" s="28">
        <v>3060</v>
      </c>
      <c r="K228" s="28">
        <v>2513</v>
      </c>
      <c r="L228" s="28">
        <v>2571</v>
      </c>
      <c r="M228" s="28">
        <v>2222</v>
      </c>
      <c r="N228" s="28">
        <v>2103</v>
      </c>
      <c r="O228" s="28">
        <v>2337</v>
      </c>
      <c r="P228" s="28">
        <v>2278</v>
      </c>
      <c r="Q228" s="28">
        <v>1594</v>
      </c>
      <c r="R228" s="28">
        <f t="shared" si="81"/>
        <v>2334.75</v>
      </c>
      <c r="S228" s="28">
        <f t="shared" si="82"/>
        <v>419.51187621533944</v>
      </c>
      <c r="T228" s="28">
        <f t="shared" si="96"/>
        <v>17.968171162451629</v>
      </c>
      <c r="U228" s="28">
        <f t="shared" si="89"/>
        <v>2307.5</v>
      </c>
      <c r="V228" s="28">
        <v>2500</v>
      </c>
      <c r="W228" s="25">
        <v>6505</v>
      </c>
      <c r="X228" s="51">
        <v>0.56000000000000005</v>
      </c>
      <c r="Y228" s="30">
        <f t="shared" si="84"/>
        <v>0.72800000000000009</v>
      </c>
      <c r="Z228" s="30">
        <f t="shared" si="80"/>
        <v>3640.0000000000005</v>
      </c>
      <c r="AA228" s="30">
        <f t="shared" si="85"/>
        <v>1400.0000000000002</v>
      </c>
      <c r="AB228" s="31">
        <f t="shared" si="86"/>
        <v>140000.00000000003</v>
      </c>
      <c r="AC228" s="32">
        <f t="shared" si="87"/>
        <v>3.7139030246227854E-2</v>
      </c>
      <c r="AD228" s="25">
        <v>6</v>
      </c>
      <c r="AE228" s="28">
        <f t="shared" si="90"/>
        <v>208.33333333333334</v>
      </c>
      <c r="AF228" s="28">
        <f t="shared" si="95"/>
        <v>1250</v>
      </c>
      <c r="AG228" s="28">
        <f t="shared" si="91"/>
        <v>5000</v>
      </c>
      <c r="AH228" s="30">
        <f t="shared" si="88"/>
        <v>2800.0000000000005</v>
      </c>
      <c r="AI228" s="28">
        <v>5500</v>
      </c>
      <c r="AJ228" s="28">
        <v>5500</v>
      </c>
      <c r="AK228" s="28">
        <v>5500</v>
      </c>
      <c r="AL228" s="28">
        <v>5500</v>
      </c>
      <c r="AM228" s="28">
        <v>5500</v>
      </c>
      <c r="AN228" s="28">
        <v>5000</v>
      </c>
      <c r="AO228" s="28">
        <v>4</v>
      </c>
      <c r="AP228" s="28">
        <v>28</v>
      </c>
      <c r="AQ228" s="28">
        <v>2</v>
      </c>
      <c r="AR228" s="28">
        <v>4</v>
      </c>
      <c r="AT228" s="28">
        <f t="shared" si="97"/>
        <v>1479.1666666666667</v>
      </c>
      <c r="AU228" s="28">
        <f t="shared" si="98"/>
        <v>2500</v>
      </c>
      <c r="AV228" s="28">
        <f t="shared" si="99"/>
        <v>2083.3333333333335</v>
      </c>
      <c r="AX228" s="33" t="s">
        <v>91</v>
      </c>
      <c r="AY228" s="34" t="s">
        <v>110</v>
      </c>
      <c r="AZ228" s="35">
        <v>46049</v>
      </c>
      <c r="BA228" s="35">
        <f t="shared" si="93"/>
        <v>46414</v>
      </c>
      <c r="BB228" s="33" t="s">
        <v>92</v>
      </c>
      <c r="BC228" s="33" t="s">
        <v>111</v>
      </c>
      <c r="BD228" s="34"/>
      <c r="BE228" s="25" t="s">
        <v>83</v>
      </c>
      <c r="BF228" s="25" t="s">
        <v>83</v>
      </c>
      <c r="BG228" s="32" t="s">
        <v>83</v>
      </c>
      <c r="BH228" s="32" t="s">
        <v>83</v>
      </c>
      <c r="BI228" s="32">
        <f t="shared" si="94"/>
        <v>24.052183239977481</v>
      </c>
      <c r="BJ228" s="25" t="s">
        <v>84</v>
      </c>
      <c r="BP228" s="25">
        <f>IFERROR(VLOOKUP(Tabela24[[#This Row],[Código  CATMAT]],'[1]GRADE HFL'!A:K,1,0),"NÃO")</f>
        <v>267666</v>
      </c>
      <c r="BQ228" s="36"/>
      <c r="BR228" s="36">
        <f>IFERROR(VLOOKUP(Tabela24[[#This Row],[Código  CATMAT]],'[1]CMM E VALOR'!C:L,5,0),"NÃO HÁ")</f>
        <v>1200</v>
      </c>
      <c r="BS228" s="37">
        <f>IFERROR(VLOOKUP(Tabela24[[#This Row],[Código  CATMAT]],'[1]CMM E VALOR'!C:L,6,0),"NÃO HÁ")</f>
        <v>718.18181818181813</v>
      </c>
      <c r="BT228" s="37">
        <f>IFERROR(VLOOKUP(Tabela24[[#This Row],[Código  CATMAT]],'[1]CMM E VALOR'!C:L,7,0),"NÃO HÁ")</f>
        <v>633.33333333333337</v>
      </c>
      <c r="BU228" s="38">
        <f>IFERROR(VLOOKUP(Tabela24[[#This Row],[Código  CATMAT]],'[1]CMM E VALOR'!C:L,9,0),"NÃO HÁ")</f>
        <v>0.73</v>
      </c>
      <c r="BV228" s="32">
        <f>IFERROR(VLOOKUP(Tabela24[[#This Row],[Código  CATMAT]],'[1]CMM E VALOR'!C:L,10,0),"NÃO HÁ")</f>
        <v>0.73</v>
      </c>
    </row>
    <row r="229" spans="1:74" ht="25.5" hidden="1" x14ac:dyDescent="0.25">
      <c r="A229" s="25">
        <v>330115</v>
      </c>
      <c r="B229" s="25">
        <v>27545000</v>
      </c>
      <c r="C229" s="5" t="s">
        <v>723</v>
      </c>
      <c r="D229" s="5" t="s">
        <v>108</v>
      </c>
      <c r="E229" s="5"/>
      <c r="F229" s="25">
        <v>50</v>
      </c>
      <c r="G229" s="5" t="s">
        <v>724</v>
      </c>
      <c r="H229" s="5" t="s">
        <v>725</v>
      </c>
      <c r="I229" s="27" t="s">
        <v>109</v>
      </c>
      <c r="J229" s="28">
        <v>0</v>
      </c>
      <c r="K229" s="28">
        <v>38</v>
      </c>
      <c r="L229" s="28">
        <v>0</v>
      </c>
      <c r="M229" s="28">
        <v>7</v>
      </c>
      <c r="N229" s="29">
        <v>0</v>
      </c>
      <c r="O229" s="29">
        <v>32</v>
      </c>
      <c r="P229" s="29">
        <v>0</v>
      </c>
      <c r="Q229" s="29">
        <v>0</v>
      </c>
      <c r="R229" s="28">
        <f t="shared" si="81"/>
        <v>9.625</v>
      </c>
      <c r="S229" s="28">
        <f t="shared" si="82"/>
        <v>15.927850720402567</v>
      </c>
      <c r="T229" s="28">
        <f t="shared" si="96"/>
        <v>165.48416332885785</v>
      </c>
      <c r="U229" s="28">
        <f t="shared" si="89"/>
        <v>0</v>
      </c>
      <c r="V229" s="28">
        <v>80</v>
      </c>
      <c r="W229" s="25">
        <v>6505</v>
      </c>
      <c r="X229" s="30">
        <v>34</v>
      </c>
      <c r="Y229" s="30">
        <f t="shared" si="84"/>
        <v>44.2</v>
      </c>
      <c r="Z229" s="30">
        <f t="shared" si="80"/>
        <v>7072</v>
      </c>
      <c r="AA229" s="30">
        <f t="shared" si="85"/>
        <v>2720</v>
      </c>
      <c r="AB229" s="31">
        <f t="shared" si="86"/>
        <v>272000</v>
      </c>
      <c r="AC229" s="32">
        <f t="shared" si="87"/>
        <v>7.2155830192671244E-2</v>
      </c>
      <c r="AD229" s="25">
        <v>6</v>
      </c>
      <c r="AE229" s="28">
        <f t="shared" si="90"/>
        <v>6.666666666666667</v>
      </c>
      <c r="AF229" s="28">
        <f t="shared" si="95"/>
        <v>40</v>
      </c>
      <c r="AG229" s="28">
        <f t="shared" si="91"/>
        <v>160</v>
      </c>
      <c r="AH229" s="30">
        <f t="shared" si="88"/>
        <v>5440</v>
      </c>
      <c r="AI229" s="28">
        <v>350</v>
      </c>
      <c r="AJ229" s="28">
        <v>300</v>
      </c>
      <c r="AK229" s="28">
        <v>300</v>
      </c>
      <c r="AL229" s="28">
        <v>300</v>
      </c>
      <c r="AM229" s="28">
        <v>200</v>
      </c>
      <c r="AN229" s="28">
        <v>160</v>
      </c>
      <c r="AO229" s="28">
        <v>4</v>
      </c>
      <c r="AP229" s="28">
        <v>28</v>
      </c>
      <c r="AQ229" s="28">
        <v>2</v>
      </c>
      <c r="AR229" s="28">
        <v>4</v>
      </c>
      <c r="AT229" s="28">
        <f t="shared" si="97"/>
        <v>47.333333333333336</v>
      </c>
      <c r="AU229" s="28">
        <f t="shared" si="98"/>
        <v>80</v>
      </c>
      <c r="AV229" s="28">
        <f t="shared" si="99"/>
        <v>66.666666666666671</v>
      </c>
      <c r="AX229" s="33" t="s">
        <v>91</v>
      </c>
      <c r="AY229" s="34" t="s">
        <v>259</v>
      </c>
      <c r="AZ229" s="35">
        <v>46000</v>
      </c>
      <c r="BA229" s="35">
        <f t="shared" si="93"/>
        <v>46365</v>
      </c>
      <c r="BB229" s="33" t="s">
        <v>92</v>
      </c>
      <c r="BC229" s="33" t="s">
        <v>141</v>
      </c>
      <c r="BD229" s="34"/>
      <c r="BE229" s="25" t="s">
        <v>83</v>
      </c>
      <c r="BF229" s="25" t="s">
        <v>83</v>
      </c>
      <c r="BG229" s="32" t="s">
        <v>83</v>
      </c>
      <c r="BH229" s="32" t="s">
        <v>83</v>
      </c>
      <c r="BI229" s="32">
        <f t="shared" si="94"/>
        <v>24.124339070170151</v>
      </c>
      <c r="BJ229" s="25" t="s">
        <v>84</v>
      </c>
      <c r="BP229" s="25" t="str">
        <f>IFERROR(VLOOKUP(Tabela24[[#This Row],[Código  CATMAT]],'[1]GRADE HFL'!A:K,1,0),"NÃO")</f>
        <v>NÃO</v>
      </c>
      <c r="BQ229" s="36" t="s">
        <v>726</v>
      </c>
      <c r="BR229" s="36" t="str">
        <f>IFERROR(VLOOKUP(Tabela24[[#This Row],[Código  CATMAT]],'[1]CMM E VALOR'!C:L,5,0),"NÃO HÁ")</f>
        <v>NÃO HÁ</v>
      </c>
      <c r="BS229" s="37" t="str">
        <f>IFERROR(VLOOKUP(Tabela24[[#This Row],[Código  CATMAT]],'[1]CMM E VALOR'!C:L,6,0),"NÃO HÁ")</f>
        <v>NÃO HÁ</v>
      </c>
      <c r="BT229" s="37" t="str">
        <f>IFERROR(VLOOKUP(Tabela24[[#This Row],[Código  CATMAT]],'[1]CMM E VALOR'!C:L,7,0),"NÃO HÁ")</f>
        <v>NÃO HÁ</v>
      </c>
      <c r="BU229" s="38" t="str">
        <f>IFERROR(VLOOKUP(Tabela24[[#This Row],[Código  CATMAT]],'[1]CMM E VALOR'!C:L,9,0),"NÃO HÁ")</f>
        <v>NÃO HÁ</v>
      </c>
      <c r="BV229" s="32" t="str">
        <f>IFERROR(VLOOKUP(Tabela24[[#This Row],[Código  CATMAT]],'[1]CMM E VALOR'!C:L,10,0),"NÃO HÁ")</f>
        <v>NÃO HÁ</v>
      </c>
    </row>
    <row r="230" spans="1:74" ht="25.5" x14ac:dyDescent="0.25">
      <c r="A230" s="25">
        <v>268256</v>
      </c>
      <c r="B230" s="25">
        <v>3865020</v>
      </c>
      <c r="C230" s="5" t="s">
        <v>727</v>
      </c>
      <c r="D230" s="5" t="s">
        <v>76</v>
      </c>
      <c r="E230" s="5"/>
      <c r="F230" s="5"/>
      <c r="G230" s="27" t="s">
        <v>728</v>
      </c>
      <c r="H230" s="27" t="s">
        <v>204</v>
      </c>
      <c r="I230" s="27" t="s">
        <v>79</v>
      </c>
      <c r="J230" s="28">
        <v>1630</v>
      </c>
      <c r="K230" s="28">
        <v>1117</v>
      </c>
      <c r="L230" s="28">
        <v>1494</v>
      </c>
      <c r="M230" s="28">
        <v>1221</v>
      </c>
      <c r="N230" s="28">
        <v>1986</v>
      </c>
      <c r="O230" s="28">
        <v>1720</v>
      </c>
      <c r="P230" s="28">
        <v>1228</v>
      </c>
      <c r="Q230" s="28">
        <v>1057</v>
      </c>
      <c r="R230" s="28">
        <f t="shared" si="81"/>
        <v>1431.625</v>
      </c>
      <c r="S230" s="28">
        <f t="shared" si="82"/>
        <v>329.26191810515485</v>
      </c>
      <c r="T230" s="28">
        <f t="shared" si="96"/>
        <v>22.999173533932058</v>
      </c>
      <c r="U230" s="28">
        <f t="shared" si="89"/>
        <v>1361</v>
      </c>
      <c r="V230" s="28">
        <v>1500</v>
      </c>
      <c r="W230" s="25">
        <v>6505</v>
      </c>
      <c r="X230" s="30">
        <v>0.94</v>
      </c>
      <c r="Y230" s="30">
        <f t="shared" si="84"/>
        <v>1.222</v>
      </c>
      <c r="Z230" s="30">
        <f t="shared" si="80"/>
        <v>3421.6</v>
      </c>
      <c r="AA230" s="30">
        <f t="shared" si="85"/>
        <v>1410</v>
      </c>
      <c r="AB230" s="31">
        <f t="shared" si="86"/>
        <v>141000</v>
      </c>
      <c r="AC230" s="32">
        <f t="shared" si="87"/>
        <v>3.74043090337009E-2</v>
      </c>
      <c r="AD230" s="25">
        <v>6</v>
      </c>
      <c r="AE230" s="28">
        <f t="shared" si="90"/>
        <v>125</v>
      </c>
      <c r="AF230" s="28">
        <f t="shared" si="95"/>
        <v>750</v>
      </c>
      <c r="AG230" s="28">
        <f t="shared" si="91"/>
        <v>3000</v>
      </c>
      <c r="AH230" s="30">
        <f t="shared" si="88"/>
        <v>2820</v>
      </c>
      <c r="AI230" s="28">
        <v>2900</v>
      </c>
      <c r="AJ230" s="28">
        <v>2600</v>
      </c>
      <c r="AK230" s="28">
        <v>2600</v>
      </c>
      <c r="AL230" s="28">
        <v>2600</v>
      </c>
      <c r="AM230" s="28">
        <v>2800</v>
      </c>
      <c r="AN230" s="28">
        <v>2800</v>
      </c>
      <c r="AO230" s="28">
        <v>4</v>
      </c>
      <c r="AP230" s="28">
        <v>28</v>
      </c>
      <c r="AQ230" s="28">
        <v>2</v>
      </c>
      <c r="AR230" s="28">
        <v>4</v>
      </c>
      <c r="AS230" s="28">
        <v>394</v>
      </c>
      <c r="AT230" s="28">
        <f t="shared" si="97"/>
        <v>887.5</v>
      </c>
      <c r="AU230" s="28">
        <f t="shared" si="98"/>
        <v>1106</v>
      </c>
      <c r="AV230" s="28">
        <f t="shared" si="99"/>
        <v>1250</v>
      </c>
      <c r="AW230" s="28">
        <v>600</v>
      </c>
      <c r="AX230" s="33" t="s">
        <v>91</v>
      </c>
      <c r="AY230" s="34" t="s">
        <v>110</v>
      </c>
      <c r="AZ230" s="35">
        <v>46049</v>
      </c>
      <c r="BA230" s="35">
        <f t="shared" si="93"/>
        <v>46414</v>
      </c>
      <c r="BB230" s="33" t="s">
        <v>92</v>
      </c>
      <c r="BC230" s="33" t="s">
        <v>111</v>
      </c>
      <c r="BD230" s="34"/>
      <c r="BE230" s="25" t="s">
        <v>83</v>
      </c>
      <c r="BF230" s="25" t="s">
        <v>83</v>
      </c>
      <c r="BG230" s="32" t="s">
        <v>83</v>
      </c>
      <c r="BH230" s="32" t="s">
        <v>83</v>
      </c>
      <c r="BI230" s="32">
        <f t="shared" si="94"/>
        <v>24.161743379203852</v>
      </c>
      <c r="BJ230" s="25" t="s">
        <v>84</v>
      </c>
      <c r="BK230" s="25">
        <v>495</v>
      </c>
      <c r="BP230" s="25">
        <f>IFERROR(VLOOKUP(Tabela24[[#This Row],[Código  CATMAT]],'[1]GRADE HFL'!A:K,1,0),"NÃO")</f>
        <v>268256</v>
      </c>
      <c r="BQ230" s="36"/>
      <c r="BR230" s="36">
        <f>IFERROR(VLOOKUP(Tabela24[[#This Row],[Código  CATMAT]],'[1]CMM E VALOR'!C:L,5,0),"NÃO HÁ")</f>
        <v>300</v>
      </c>
      <c r="BS230" s="37">
        <f>IFERROR(VLOOKUP(Tabela24[[#This Row],[Código  CATMAT]],'[1]CMM E VALOR'!C:L,6,0),"NÃO HÁ")</f>
        <v>231.77777777777777</v>
      </c>
      <c r="BT230" s="37">
        <f>IFERROR(VLOOKUP(Tabela24[[#This Row],[Código  CATMAT]],'[1]CMM E VALOR'!C:L,7,0),"NÃO HÁ")</f>
        <v>176.66666666666666</v>
      </c>
      <c r="BU230" s="38">
        <f>IFERROR(VLOOKUP(Tabela24[[#This Row],[Código  CATMAT]],'[1]CMM E VALOR'!C:L,9,0),"NÃO HÁ")</f>
        <v>1</v>
      </c>
      <c r="BV230" s="32">
        <f>IFERROR(VLOOKUP(Tabela24[[#This Row],[Código  CATMAT]],'[1]CMM E VALOR'!C:L,10,0),"NÃO HÁ")</f>
        <v>0.95135099999999995</v>
      </c>
    </row>
    <row r="231" spans="1:74" ht="25.5" hidden="1" x14ac:dyDescent="0.25">
      <c r="A231" s="25">
        <v>332794</v>
      </c>
      <c r="B231" s="25">
        <v>3871000</v>
      </c>
      <c r="C231" s="5" t="s">
        <v>729</v>
      </c>
      <c r="D231" s="5" t="s">
        <v>627</v>
      </c>
      <c r="E231" s="5"/>
      <c r="F231" s="5"/>
      <c r="G231" s="27" t="s">
        <v>730</v>
      </c>
      <c r="H231" s="27" t="s">
        <v>731</v>
      </c>
      <c r="I231" s="27" t="s">
        <v>136</v>
      </c>
      <c r="J231" s="28">
        <v>5040</v>
      </c>
      <c r="K231" s="28">
        <v>1953</v>
      </c>
      <c r="L231" s="28">
        <v>4221</v>
      </c>
      <c r="M231" s="28">
        <v>1365</v>
      </c>
      <c r="N231" s="28">
        <v>1806</v>
      </c>
      <c r="O231" s="28">
        <v>1722</v>
      </c>
      <c r="P231" s="28">
        <v>1407</v>
      </c>
      <c r="Q231" s="28">
        <v>1329</v>
      </c>
      <c r="R231" s="28">
        <f t="shared" si="81"/>
        <v>2355.375</v>
      </c>
      <c r="S231" s="28">
        <f t="shared" si="82"/>
        <v>1438.5684290293598</v>
      </c>
      <c r="T231" s="28">
        <f t="shared" si="96"/>
        <v>61.075982764076201</v>
      </c>
      <c r="U231" s="28">
        <f t="shared" si="89"/>
        <v>1764</v>
      </c>
      <c r="V231" s="28">
        <v>2500</v>
      </c>
      <c r="W231" s="25">
        <v>6505</v>
      </c>
      <c r="X231" s="48">
        <v>0.8</v>
      </c>
      <c r="Y231" s="30">
        <f t="shared" si="84"/>
        <v>1.04</v>
      </c>
      <c r="Z231" s="30">
        <f t="shared" si="80"/>
        <v>5197.92</v>
      </c>
      <c r="AA231" s="30">
        <f t="shared" si="85"/>
        <v>2000</v>
      </c>
      <c r="AB231" s="31">
        <f t="shared" si="86"/>
        <v>200000</v>
      </c>
      <c r="AC231" s="32">
        <f t="shared" si="87"/>
        <v>5.3055757494611201E-2</v>
      </c>
      <c r="AD231" s="25">
        <v>6</v>
      </c>
      <c r="AE231" s="28">
        <f t="shared" si="90"/>
        <v>208.33333333333334</v>
      </c>
      <c r="AF231" s="28">
        <f t="shared" si="95"/>
        <v>1250</v>
      </c>
      <c r="AG231" s="28">
        <f t="shared" si="91"/>
        <v>5000</v>
      </c>
      <c r="AH231" s="30">
        <f t="shared" si="88"/>
        <v>4000</v>
      </c>
      <c r="AI231" s="28">
        <v>10000</v>
      </c>
      <c r="AJ231" s="28">
        <v>10000</v>
      </c>
      <c r="AK231" s="28">
        <v>10000</v>
      </c>
      <c r="AL231" s="28">
        <v>8000</v>
      </c>
      <c r="AM231" s="28">
        <v>6000</v>
      </c>
      <c r="AN231" s="28">
        <v>4998</v>
      </c>
      <c r="AO231" s="28">
        <v>4</v>
      </c>
      <c r="AP231" s="28">
        <v>28</v>
      </c>
      <c r="AQ231" s="28">
        <v>2</v>
      </c>
      <c r="AR231" s="28">
        <v>4</v>
      </c>
      <c r="AT231" s="28">
        <f t="shared" si="97"/>
        <v>1479.1666666666667</v>
      </c>
      <c r="AU231" s="28">
        <f t="shared" si="98"/>
        <v>2500</v>
      </c>
      <c r="AV231" s="28">
        <f t="shared" si="99"/>
        <v>2083.3333333333335</v>
      </c>
      <c r="AX231" s="33" t="s">
        <v>91</v>
      </c>
      <c r="AY231" s="34" t="s">
        <v>121</v>
      </c>
      <c r="AZ231" s="35">
        <v>45960</v>
      </c>
      <c r="BA231" s="35">
        <f t="shared" si="93"/>
        <v>46325</v>
      </c>
      <c r="BB231" s="33" t="s">
        <v>92</v>
      </c>
      <c r="BC231" s="33" t="s">
        <v>106</v>
      </c>
      <c r="BD231" s="34"/>
      <c r="BE231" s="25" t="s">
        <v>83</v>
      </c>
      <c r="BF231" s="25" t="s">
        <v>83</v>
      </c>
      <c r="BG231" s="32" t="s">
        <v>83</v>
      </c>
      <c r="BH231" s="32" t="s">
        <v>83</v>
      </c>
      <c r="BI231" s="32">
        <f t="shared" si="94"/>
        <v>24.214799136698463</v>
      </c>
      <c r="BJ231" s="25" t="s">
        <v>116</v>
      </c>
      <c r="BK231" s="25">
        <v>819</v>
      </c>
      <c r="BP231" s="25" t="str">
        <f>IFERROR(VLOOKUP(Tabela24[[#This Row],[Código  CATMAT]],'[1]GRADE HFL'!A:K,1,0),"NÃO")</f>
        <v>NÃO</v>
      </c>
      <c r="BQ231" s="36"/>
      <c r="BR231" s="36" t="str">
        <f>IFERROR(VLOOKUP(Tabela24[[#This Row],[Código  CATMAT]],'[1]CMM E VALOR'!C:L,5,0),"NÃO HÁ")</f>
        <v>NÃO HÁ</v>
      </c>
      <c r="BS231" s="37" t="str">
        <f>IFERROR(VLOOKUP(Tabela24[[#This Row],[Código  CATMAT]],'[1]CMM E VALOR'!C:L,6,0),"NÃO HÁ")</f>
        <v>NÃO HÁ</v>
      </c>
      <c r="BT231" s="37" t="str">
        <f>IFERROR(VLOOKUP(Tabela24[[#This Row],[Código  CATMAT]],'[1]CMM E VALOR'!C:L,7,0),"NÃO HÁ")</f>
        <v>NÃO HÁ</v>
      </c>
      <c r="BU231" s="38" t="str">
        <f>IFERROR(VLOOKUP(Tabela24[[#This Row],[Código  CATMAT]],'[1]CMM E VALOR'!C:L,9,0),"NÃO HÁ")</f>
        <v>NÃO HÁ</v>
      </c>
      <c r="BV231" s="32" t="str">
        <f>IFERROR(VLOOKUP(Tabela24[[#This Row],[Código  CATMAT]],'[1]CMM E VALOR'!C:L,10,0),"NÃO HÁ")</f>
        <v>NÃO HÁ</v>
      </c>
    </row>
    <row r="232" spans="1:74" ht="25.5" hidden="1" x14ac:dyDescent="0.25">
      <c r="A232" s="25">
        <v>332795</v>
      </c>
      <c r="B232" s="25">
        <v>3871010</v>
      </c>
      <c r="C232" s="5" t="s">
        <v>732</v>
      </c>
      <c r="D232" s="5" t="s">
        <v>627</v>
      </c>
      <c r="E232" s="5"/>
      <c r="F232" s="5"/>
      <c r="G232" s="27" t="s">
        <v>730</v>
      </c>
      <c r="H232" s="27" t="s">
        <v>733</v>
      </c>
      <c r="I232" s="27" t="s">
        <v>136</v>
      </c>
      <c r="J232" s="28">
        <v>4494</v>
      </c>
      <c r="K232" s="28">
        <v>2644</v>
      </c>
      <c r="L232" s="28">
        <v>2142</v>
      </c>
      <c r="M232" s="28">
        <v>21</v>
      </c>
      <c r="N232" s="28">
        <v>21</v>
      </c>
      <c r="O232" s="28">
        <v>126</v>
      </c>
      <c r="P232" s="28">
        <v>462</v>
      </c>
      <c r="Q232" s="28">
        <v>84</v>
      </c>
      <c r="R232" s="28">
        <f t="shared" si="81"/>
        <v>1249.25</v>
      </c>
      <c r="S232" s="28">
        <f t="shared" si="82"/>
        <v>1670.2091186435309</v>
      </c>
      <c r="T232" s="28">
        <f t="shared" si="96"/>
        <v>133.69694766007851</v>
      </c>
      <c r="U232" s="28">
        <f t="shared" si="89"/>
        <v>294</v>
      </c>
      <c r="V232" s="28">
        <v>300</v>
      </c>
      <c r="W232" s="25">
        <v>6505</v>
      </c>
      <c r="X232" s="50">
        <v>0.7</v>
      </c>
      <c r="Y232" s="30">
        <f t="shared" si="84"/>
        <v>0.90999999999999992</v>
      </c>
      <c r="Z232" s="30">
        <f t="shared" si="80"/>
        <v>573.29999999999995</v>
      </c>
      <c r="AA232" s="30">
        <f t="shared" si="85"/>
        <v>210</v>
      </c>
      <c r="AB232" s="31">
        <f t="shared" si="86"/>
        <v>21000</v>
      </c>
      <c r="AC232" s="32">
        <f t="shared" si="87"/>
        <v>5.570854536934176E-3</v>
      </c>
      <c r="AD232" s="25">
        <v>6</v>
      </c>
      <c r="AE232" s="28">
        <f t="shared" si="90"/>
        <v>25</v>
      </c>
      <c r="AF232" s="28">
        <f t="shared" si="95"/>
        <v>150</v>
      </c>
      <c r="AG232" s="28">
        <f t="shared" si="91"/>
        <v>600</v>
      </c>
      <c r="AH232" s="30">
        <f t="shared" si="88"/>
        <v>420</v>
      </c>
      <c r="AI232" s="28">
        <v>7980</v>
      </c>
      <c r="AJ232" s="28">
        <v>6300</v>
      </c>
      <c r="AK232" s="28">
        <v>6300</v>
      </c>
      <c r="AL232" s="28">
        <v>6300</v>
      </c>
      <c r="AM232" s="28">
        <v>6300</v>
      </c>
      <c r="AN232" s="28">
        <v>630</v>
      </c>
      <c r="AO232" s="28">
        <v>4</v>
      </c>
      <c r="AP232" s="28">
        <v>28</v>
      </c>
      <c r="AQ232" s="28">
        <v>2</v>
      </c>
      <c r="AR232" s="28">
        <v>4</v>
      </c>
      <c r="AT232" s="28">
        <f t="shared" si="97"/>
        <v>177.5</v>
      </c>
      <c r="AU232" s="28">
        <f t="shared" si="98"/>
        <v>300</v>
      </c>
      <c r="AV232" s="28">
        <f t="shared" si="99"/>
        <v>250</v>
      </c>
      <c r="AX232" s="33" t="s">
        <v>80</v>
      </c>
      <c r="AY232" s="34"/>
      <c r="BA232" s="35">
        <f t="shared" si="93"/>
        <v>365</v>
      </c>
      <c r="BB232" s="33" t="s">
        <v>81</v>
      </c>
      <c r="BC232" s="33" t="s">
        <v>130</v>
      </c>
      <c r="BD232" s="34"/>
      <c r="BE232" s="25" t="s">
        <v>83</v>
      </c>
      <c r="BF232" s="25" t="s">
        <v>83</v>
      </c>
      <c r="BG232" s="32" t="s">
        <v>83</v>
      </c>
      <c r="BH232" s="32" t="s">
        <v>83</v>
      </c>
      <c r="BI232" s="32">
        <f t="shared" si="94"/>
        <v>24.220369991235398</v>
      </c>
      <c r="BJ232" s="25" t="s">
        <v>116</v>
      </c>
      <c r="BK232" s="25">
        <v>462</v>
      </c>
      <c r="BP232" s="25" t="str">
        <f>IFERROR(VLOOKUP(Tabela24[[#This Row],[Código  CATMAT]],'[1]GRADE HFL'!A:K,1,0),"NÃO")</f>
        <v>NÃO</v>
      </c>
      <c r="BQ232" s="36"/>
      <c r="BR232" s="36" t="str">
        <f>IFERROR(VLOOKUP(Tabela24[[#This Row],[Código  CATMAT]],'[1]CMM E VALOR'!C:L,5,0),"NÃO HÁ")</f>
        <v>NÃO HÁ</v>
      </c>
      <c r="BS232" s="37" t="str">
        <f>IFERROR(VLOOKUP(Tabela24[[#This Row],[Código  CATMAT]],'[1]CMM E VALOR'!C:L,6,0),"NÃO HÁ")</f>
        <v>NÃO HÁ</v>
      </c>
      <c r="BT232" s="37" t="str">
        <f>IFERROR(VLOOKUP(Tabela24[[#This Row],[Código  CATMAT]],'[1]CMM E VALOR'!C:L,7,0),"NÃO HÁ")</f>
        <v>NÃO HÁ</v>
      </c>
      <c r="BU232" s="38" t="str">
        <f>IFERROR(VLOOKUP(Tabela24[[#This Row],[Código  CATMAT]],'[1]CMM E VALOR'!C:L,9,0),"NÃO HÁ")</f>
        <v>NÃO HÁ</v>
      </c>
      <c r="BV232" s="32" t="str">
        <f>IFERROR(VLOOKUP(Tabela24[[#This Row],[Código  CATMAT]],'[1]CMM E VALOR'!C:L,10,0),"NÃO HÁ")</f>
        <v>NÃO HÁ</v>
      </c>
    </row>
    <row r="233" spans="1:74" x14ac:dyDescent="0.25">
      <c r="A233" s="25">
        <v>267671</v>
      </c>
      <c r="B233" s="25">
        <v>3881000</v>
      </c>
      <c r="C233" s="5" t="s">
        <v>734</v>
      </c>
      <c r="D233" s="5" t="s">
        <v>96</v>
      </c>
      <c r="E233" s="5"/>
      <c r="F233" s="5"/>
      <c r="G233" s="27" t="s">
        <v>735</v>
      </c>
      <c r="H233" s="27" t="s">
        <v>135</v>
      </c>
      <c r="I233" s="27" t="s">
        <v>96</v>
      </c>
      <c r="J233" s="28">
        <v>2815</v>
      </c>
      <c r="K233" s="28">
        <v>3035</v>
      </c>
      <c r="L233" s="28">
        <v>1399</v>
      </c>
      <c r="M233" s="28">
        <v>381</v>
      </c>
      <c r="N233" s="28">
        <v>535</v>
      </c>
      <c r="O233" s="28">
        <v>850</v>
      </c>
      <c r="P233" s="28">
        <v>724</v>
      </c>
      <c r="Q233" s="28">
        <v>62</v>
      </c>
      <c r="R233" s="28">
        <f t="shared" si="81"/>
        <v>1225.125</v>
      </c>
      <c r="S233" s="28">
        <f t="shared" si="82"/>
        <v>1119.1263732419652</v>
      </c>
      <c r="T233" s="28">
        <f t="shared" si="96"/>
        <v>91.347933740799121</v>
      </c>
      <c r="U233" s="28">
        <f t="shared" si="89"/>
        <v>787</v>
      </c>
      <c r="V233" s="28">
        <v>500</v>
      </c>
      <c r="W233" s="25">
        <v>6505</v>
      </c>
      <c r="X233" s="43">
        <v>0.06</v>
      </c>
      <c r="Y233" s="30">
        <f t="shared" si="84"/>
        <v>7.8E-2</v>
      </c>
      <c r="Z233" s="30">
        <f t="shared" si="80"/>
        <v>78</v>
      </c>
      <c r="AA233" s="30">
        <f t="shared" si="85"/>
        <v>30</v>
      </c>
      <c r="AB233" s="31">
        <f t="shared" si="86"/>
        <v>3000</v>
      </c>
      <c r="AC233" s="32">
        <f t="shared" si="87"/>
        <v>7.958363624191681E-4</v>
      </c>
      <c r="AD233" s="25">
        <v>6</v>
      </c>
      <c r="AE233" s="28">
        <f t="shared" si="90"/>
        <v>41.666666666666664</v>
      </c>
      <c r="AF233" s="28">
        <f t="shared" si="95"/>
        <v>250</v>
      </c>
      <c r="AG233" s="28">
        <f t="shared" si="91"/>
        <v>1000</v>
      </c>
      <c r="AH233" s="30">
        <f t="shared" si="88"/>
        <v>60</v>
      </c>
      <c r="AI233" s="28">
        <v>5700</v>
      </c>
      <c r="AJ233" s="28">
        <v>5500</v>
      </c>
      <c r="AK233" s="28">
        <v>5500</v>
      </c>
      <c r="AL233" s="28">
        <v>5000</v>
      </c>
      <c r="AM233" s="28">
        <v>4000</v>
      </c>
      <c r="AN233" s="28">
        <v>1000</v>
      </c>
      <c r="AO233" s="28">
        <v>4</v>
      </c>
      <c r="AP233" s="28">
        <v>28</v>
      </c>
      <c r="AQ233" s="28">
        <v>2</v>
      </c>
      <c r="AR233" s="28">
        <v>4</v>
      </c>
      <c r="AT233" s="28">
        <f t="shared" si="97"/>
        <v>295.83333333333331</v>
      </c>
      <c r="AU233" s="28">
        <f t="shared" si="98"/>
        <v>500</v>
      </c>
      <c r="AV233" s="28">
        <f t="shared" si="99"/>
        <v>416.66666666666663</v>
      </c>
      <c r="AX233" s="33" t="s">
        <v>91</v>
      </c>
      <c r="AY233" s="34" t="s">
        <v>105</v>
      </c>
      <c r="AZ233" s="35">
        <v>46055</v>
      </c>
      <c r="BA233" s="35">
        <f t="shared" si="93"/>
        <v>46420</v>
      </c>
      <c r="BB233" s="33" t="s">
        <v>92</v>
      </c>
      <c r="BC233" s="33" t="s">
        <v>106</v>
      </c>
      <c r="BD233" s="34"/>
      <c r="BE233" s="25" t="s">
        <v>83</v>
      </c>
      <c r="BF233" s="25" t="s">
        <v>83</v>
      </c>
      <c r="BG233" s="32" t="s">
        <v>83</v>
      </c>
      <c r="BH233" s="32" t="s">
        <v>83</v>
      </c>
      <c r="BI233" s="32">
        <f t="shared" si="94"/>
        <v>24.221165827597815</v>
      </c>
      <c r="BJ233" s="25" t="s">
        <v>94</v>
      </c>
      <c r="BK233" s="25">
        <v>270</v>
      </c>
      <c r="BP233" s="25">
        <f>IFERROR(VLOOKUP(Tabela24[[#This Row],[Código  CATMAT]],'[1]GRADE HFL'!A:K,1,0),"NÃO")</f>
        <v>267671</v>
      </c>
      <c r="BQ233" s="36"/>
      <c r="BR233" s="36">
        <f>IFERROR(VLOOKUP(Tabela24[[#This Row],[Código  CATMAT]],'[1]CMM E VALOR'!C:L,5,0),"NÃO HÁ")</f>
        <v>60</v>
      </c>
      <c r="BS233" s="37">
        <f>IFERROR(VLOOKUP(Tabela24[[#This Row],[Código  CATMAT]],'[1]CMM E VALOR'!C:L,6,0),"NÃO HÁ")</f>
        <v>450</v>
      </c>
      <c r="BT233" s="37">
        <f>IFERROR(VLOOKUP(Tabela24[[#This Row],[Código  CATMAT]],'[1]CMM E VALOR'!C:L,7,0),"NÃO HÁ")</f>
        <v>0</v>
      </c>
      <c r="BU233" s="38">
        <f>IFERROR(VLOOKUP(Tabela24[[#This Row],[Código  CATMAT]],'[1]CMM E VALOR'!C:L,9,0),"NÃO HÁ")</f>
        <v>0.08</v>
      </c>
      <c r="BV233" s="32">
        <f>IFERROR(VLOOKUP(Tabela24[[#This Row],[Código  CATMAT]],'[1]CMM E VALOR'!C:L,10,0),"NÃO HÁ")</f>
        <v>0.08</v>
      </c>
    </row>
    <row r="234" spans="1:74" ht="38.25" x14ac:dyDescent="0.25">
      <c r="A234" s="25">
        <v>269622</v>
      </c>
      <c r="B234" s="25">
        <v>3894700</v>
      </c>
      <c r="C234" s="5" t="s">
        <v>736</v>
      </c>
      <c r="D234" s="5" t="s">
        <v>86</v>
      </c>
      <c r="E234" s="5"/>
      <c r="F234" s="5"/>
      <c r="G234" s="27" t="s">
        <v>737</v>
      </c>
      <c r="H234" s="44">
        <v>0.12</v>
      </c>
      <c r="I234" s="27" t="s">
        <v>718</v>
      </c>
      <c r="J234" s="28">
        <v>275</v>
      </c>
      <c r="K234" s="28">
        <v>297</v>
      </c>
      <c r="L234" s="28">
        <v>229</v>
      </c>
      <c r="M234" s="28">
        <v>137</v>
      </c>
      <c r="N234" s="28">
        <v>117</v>
      </c>
      <c r="O234" s="28">
        <v>86</v>
      </c>
      <c r="P234" s="28">
        <v>84</v>
      </c>
      <c r="Q234" s="28">
        <v>141</v>
      </c>
      <c r="R234" s="28">
        <f t="shared" si="81"/>
        <v>170.75</v>
      </c>
      <c r="S234" s="28">
        <f t="shared" si="82"/>
        <v>84.364430554927253</v>
      </c>
      <c r="T234" s="28">
        <f t="shared" si="96"/>
        <v>49.408158450909077</v>
      </c>
      <c r="U234" s="28">
        <f t="shared" si="89"/>
        <v>139</v>
      </c>
      <c r="V234" s="28">
        <v>250</v>
      </c>
      <c r="W234" s="25">
        <v>6505</v>
      </c>
      <c r="X234" s="30">
        <v>10</v>
      </c>
      <c r="Y234" s="30">
        <f t="shared" si="84"/>
        <v>13</v>
      </c>
      <c r="Z234" s="30">
        <f t="shared" si="80"/>
        <v>6500</v>
      </c>
      <c r="AA234" s="30">
        <f t="shared" si="85"/>
        <v>2500</v>
      </c>
      <c r="AB234" s="31">
        <f t="shared" si="86"/>
        <v>250000</v>
      </c>
      <c r="AC234" s="32">
        <f t="shared" si="87"/>
        <v>6.6319696868264E-2</v>
      </c>
      <c r="AD234" s="25">
        <v>6</v>
      </c>
      <c r="AE234" s="28">
        <f t="shared" si="90"/>
        <v>20.833333333333332</v>
      </c>
      <c r="AF234" s="28">
        <f t="shared" si="95"/>
        <v>125</v>
      </c>
      <c r="AG234" s="28">
        <f t="shared" si="91"/>
        <v>500</v>
      </c>
      <c r="AH234" s="30">
        <f t="shared" si="88"/>
        <v>5000</v>
      </c>
      <c r="AI234" s="28">
        <v>600</v>
      </c>
      <c r="AJ234" s="28">
        <v>600</v>
      </c>
      <c r="AK234" s="28">
        <v>600</v>
      </c>
      <c r="AL234" s="28">
        <v>600</v>
      </c>
      <c r="AM234" s="28">
        <v>600</v>
      </c>
      <c r="AN234" s="28">
        <v>500</v>
      </c>
      <c r="AO234" s="28">
        <v>4</v>
      </c>
      <c r="AP234" s="28">
        <v>28</v>
      </c>
      <c r="AQ234" s="28">
        <v>2</v>
      </c>
      <c r="AR234" s="28">
        <v>4</v>
      </c>
      <c r="AT234" s="28">
        <f t="shared" si="97"/>
        <v>147.91666666666666</v>
      </c>
      <c r="AU234" s="28">
        <f t="shared" si="98"/>
        <v>250</v>
      </c>
      <c r="AV234" s="28">
        <f t="shared" si="99"/>
        <v>208.33333333333331</v>
      </c>
      <c r="AX234" s="33" t="s">
        <v>91</v>
      </c>
      <c r="AY234" s="34" t="s">
        <v>140</v>
      </c>
      <c r="AZ234" s="35">
        <v>45876</v>
      </c>
      <c r="BA234" s="35">
        <f t="shared" si="93"/>
        <v>46241</v>
      </c>
      <c r="BB234" s="33" t="s">
        <v>92</v>
      </c>
      <c r="BC234" s="33" t="s">
        <v>141</v>
      </c>
      <c r="BD234" s="34"/>
      <c r="BE234" s="25" t="s">
        <v>83</v>
      </c>
      <c r="BF234" s="25" t="s">
        <v>83</v>
      </c>
      <c r="BG234" s="32" t="s">
        <v>83</v>
      </c>
      <c r="BH234" s="32" t="s">
        <v>83</v>
      </c>
      <c r="BI234" s="32">
        <f t="shared" si="94"/>
        <v>24.287485524466078</v>
      </c>
      <c r="BJ234" s="25" t="s">
        <v>116</v>
      </c>
      <c r="BK234" s="25">
        <v>41</v>
      </c>
      <c r="BP234" s="25">
        <f>IFERROR(VLOOKUP(Tabela24[[#This Row],[Código  CATMAT]],'[1]GRADE HFL'!A:K,1,0),"NÃO")</f>
        <v>269622</v>
      </c>
      <c r="BQ234" s="36"/>
      <c r="BR234" s="36">
        <f>IFERROR(VLOOKUP(Tabela24[[#This Row],[Código  CATMAT]],'[1]CMM E VALOR'!C:L,5,0),"NÃO HÁ")</f>
        <v>121</v>
      </c>
      <c r="BS234" s="37">
        <f>IFERROR(VLOOKUP(Tabela24[[#This Row],[Código  CATMAT]],'[1]CMM E VALOR'!C:L,6,0),"NÃO HÁ")</f>
        <v>127.58333333333333</v>
      </c>
      <c r="BT234" s="37">
        <f>IFERROR(VLOOKUP(Tabela24[[#This Row],[Código  CATMAT]],'[1]CMM E VALOR'!C:L,7,0),"NÃO HÁ")</f>
        <v>105</v>
      </c>
      <c r="BU234" s="38">
        <f>IFERROR(VLOOKUP(Tabela24[[#This Row],[Código  CATMAT]],'[1]CMM E VALOR'!C:L,9,0),"NÃO HÁ")</f>
        <v>8.35</v>
      </c>
      <c r="BV234" s="32">
        <f>IFERROR(VLOOKUP(Tabela24[[#This Row],[Código  CATMAT]],'[1]CMM E VALOR'!C:L,10,0),"NÃO HÁ")</f>
        <v>10.474121</v>
      </c>
    </row>
    <row r="235" spans="1:74" ht="45" hidden="1" x14ac:dyDescent="0.25">
      <c r="A235" s="25">
        <v>268185</v>
      </c>
      <c r="B235" s="25">
        <v>3895810</v>
      </c>
      <c r="C235" s="40" t="s">
        <v>738</v>
      </c>
      <c r="D235" s="40" t="s">
        <v>739</v>
      </c>
      <c r="E235" s="40"/>
      <c r="F235" s="25">
        <v>6</v>
      </c>
      <c r="G235" s="27" t="s">
        <v>740</v>
      </c>
      <c r="H235" s="44" t="s">
        <v>741</v>
      </c>
      <c r="I235" s="27" t="s">
        <v>742</v>
      </c>
      <c r="J235" s="28">
        <v>234</v>
      </c>
      <c r="K235" s="28">
        <v>248</v>
      </c>
      <c r="L235" s="28">
        <v>135</v>
      </c>
      <c r="M235" s="28">
        <v>14</v>
      </c>
      <c r="N235" s="28">
        <v>165</v>
      </c>
      <c r="O235" s="28">
        <v>46</v>
      </c>
      <c r="P235" s="28">
        <v>58</v>
      </c>
      <c r="Q235" s="28">
        <v>20</v>
      </c>
      <c r="R235" s="28">
        <f t="shared" si="81"/>
        <v>115</v>
      </c>
      <c r="S235" s="28">
        <f t="shared" si="82"/>
        <v>94.101768618569849</v>
      </c>
      <c r="T235" s="28">
        <f t="shared" si="96"/>
        <v>81.827624885712908</v>
      </c>
      <c r="U235" s="28">
        <f t="shared" si="89"/>
        <v>96.5</v>
      </c>
      <c r="V235" s="28">
        <v>170</v>
      </c>
      <c r="W235" s="25">
        <v>6505</v>
      </c>
      <c r="X235" s="30">
        <v>1.76</v>
      </c>
      <c r="Y235" s="30">
        <f t="shared" si="84"/>
        <v>2.2880000000000003</v>
      </c>
      <c r="Z235" s="30">
        <f t="shared" si="80"/>
        <v>800.80000000000007</v>
      </c>
      <c r="AA235" s="30">
        <f t="shared" si="85"/>
        <v>299.2</v>
      </c>
      <c r="AB235" s="31">
        <f t="shared" si="86"/>
        <v>29920</v>
      </c>
      <c r="AC235" s="32">
        <f t="shared" si="87"/>
        <v>7.9371413211938354E-3</v>
      </c>
      <c r="AD235" s="25">
        <v>6</v>
      </c>
      <c r="AE235" s="28">
        <f t="shared" si="90"/>
        <v>14.166666666666666</v>
      </c>
      <c r="AF235" s="28">
        <f t="shared" si="95"/>
        <v>85</v>
      </c>
      <c r="AG235" s="28">
        <f>((AE235*12)+(AE235*AD235)+AF235)</f>
        <v>340</v>
      </c>
      <c r="AH235" s="30">
        <f t="shared" si="88"/>
        <v>598.4</v>
      </c>
      <c r="AI235" s="28">
        <v>500</v>
      </c>
      <c r="AJ235" s="28">
        <v>500</v>
      </c>
      <c r="AK235" s="28">
        <v>500</v>
      </c>
      <c r="AL235" s="28">
        <v>400</v>
      </c>
      <c r="AM235" s="42">
        <v>400</v>
      </c>
      <c r="AN235" s="42">
        <v>350</v>
      </c>
      <c r="AO235" s="28">
        <v>4</v>
      </c>
      <c r="AP235" s="28">
        <v>28</v>
      </c>
      <c r="AQ235" s="28">
        <v>2</v>
      </c>
      <c r="AR235" s="28">
        <v>4</v>
      </c>
      <c r="AT235" s="28">
        <f t="shared" si="97"/>
        <v>100.58333333333333</v>
      </c>
      <c r="AU235" s="28">
        <f t="shared" si="98"/>
        <v>170</v>
      </c>
      <c r="AV235" s="28">
        <f t="shared" si="99"/>
        <v>141.66666666666666</v>
      </c>
      <c r="AX235" s="33" t="s">
        <v>80</v>
      </c>
      <c r="AY235" s="34"/>
      <c r="BA235" s="35">
        <f t="shared" si="93"/>
        <v>365</v>
      </c>
      <c r="BB235" s="33" t="s">
        <v>81</v>
      </c>
      <c r="BC235" s="33" t="s">
        <v>130</v>
      </c>
      <c r="BD235" s="34"/>
      <c r="BE235" s="25" t="s">
        <v>83</v>
      </c>
      <c r="BF235" s="25" t="s">
        <v>83</v>
      </c>
      <c r="BG235" s="32" t="s">
        <v>83</v>
      </c>
      <c r="BH235" s="32" t="s">
        <v>83</v>
      </c>
      <c r="BI235" s="32">
        <f t="shared" si="94"/>
        <v>24.295422665787271</v>
      </c>
      <c r="BJ235" s="25" t="s">
        <v>116</v>
      </c>
      <c r="BK235" s="25">
        <v>34</v>
      </c>
      <c r="BP235" s="25" t="str">
        <f>IFERROR(VLOOKUP(Tabela24[[#This Row],[Código  CATMAT]],'[1]GRADE HFL'!A:K,1,0),"NÃO")</f>
        <v>NÃO</v>
      </c>
      <c r="BQ235" s="36"/>
      <c r="BR235" s="36" t="str">
        <f>IFERROR(VLOOKUP(Tabela24[[#This Row],[Código  CATMAT]],'[1]CMM E VALOR'!C:L,5,0),"NÃO HÁ")</f>
        <v>NÃO HÁ</v>
      </c>
      <c r="BS235" s="37" t="str">
        <f>IFERROR(VLOOKUP(Tabela24[[#This Row],[Código  CATMAT]],'[1]CMM E VALOR'!C:L,6,0),"NÃO HÁ")</f>
        <v>NÃO HÁ</v>
      </c>
      <c r="BT235" s="37" t="str">
        <f>IFERROR(VLOOKUP(Tabela24[[#This Row],[Código  CATMAT]],'[1]CMM E VALOR'!C:L,7,0),"NÃO HÁ")</f>
        <v>NÃO HÁ</v>
      </c>
      <c r="BU235" s="38" t="str">
        <f>IFERROR(VLOOKUP(Tabela24[[#This Row],[Código  CATMAT]],'[1]CMM E VALOR'!C:L,9,0),"NÃO HÁ")</f>
        <v>NÃO HÁ</v>
      </c>
      <c r="BV235" s="32" t="str">
        <f>IFERROR(VLOOKUP(Tabela24[[#This Row],[Código  CATMAT]],'[1]CMM E VALOR'!C:L,10,0),"NÃO HÁ")</f>
        <v>NÃO HÁ</v>
      </c>
    </row>
    <row r="236" spans="1:74" ht="25.5" hidden="1" x14ac:dyDescent="0.25">
      <c r="A236" s="25">
        <v>295266</v>
      </c>
      <c r="B236" s="25">
        <v>3905000</v>
      </c>
      <c r="C236" s="5" t="s">
        <v>743</v>
      </c>
      <c r="D236" s="5" t="s">
        <v>108</v>
      </c>
      <c r="E236" s="5"/>
      <c r="F236" s="25" t="s">
        <v>744</v>
      </c>
      <c r="G236" s="27" t="s">
        <v>745</v>
      </c>
      <c r="H236" s="27" t="s">
        <v>78</v>
      </c>
      <c r="I236" s="27" t="s">
        <v>79</v>
      </c>
      <c r="J236" s="28">
        <v>30</v>
      </c>
      <c r="K236" s="28">
        <v>10</v>
      </c>
      <c r="L236" s="28">
        <v>6</v>
      </c>
      <c r="M236" s="28">
        <v>14</v>
      </c>
      <c r="N236" s="28">
        <v>4</v>
      </c>
      <c r="O236" s="28">
        <v>0</v>
      </c>
      <c r="P236" s="28">
        <v>0</v>
      </c>
      <c r="Q236" s="28">
        <v>0</v>
      </c>
      <c r="R236" s="28">
        <f t="shared" si="81"/>
        <v>8</v>
      </c>
      <c r="S236" s="28">
        <f t="shared" si="82"/>
        <v>10.253919111386491</v>
      </c>
      <c r="T236" s="28">
        <f t="shared" si="96"/>
        <v>128.17398889233112</v>
      </c>
      <c r="U236" s="28">
        <f t="shared" si="89"/>
        <v>5</v>
      </c>
      <c r="V236" s="28">
        <v>30</v>
      </c>
      <c r="W236" s="25">
        <v>6505</v>
      </c>
      <c r="X236" s="30">
        <v>99</v>
      </c>
      <c r="Y236" s="30">
        <f t="shared" si="84"/>
        <v>128.70000000000002</v>
      </c>
      <c r="Z236" s="30">
        <f t="shared" si="80"/>
        <v>12870.000000000002</v>
      </c>
      <c r="AA236" s="30">
        <f t="shared" si="85"/>
        <v>2970</v>
      </c>
      <c r="AB236" s="31">
        <f t="shared" si="86"/>
        <v>297000</v>
      </c>
      <c r="AC236" s="32">
        <f t="shared" si="87"/>
        <v>7.8787799879497633E-2</v>
      </c>
      <c r="AD236" s="25">
        <v>6</v>
      </c>
      <c r="AE236" s="28">
        <f t="shared" si="90"/>
        <v>2.5</v>
      </c>
      <c r="AF236" s="28">
        <f t="shared" si="95"/>
        <v>15</v>
      </c>
      <c r="AG236" s="28">
        <f t="shared" si="91"/>
        <v>60</v>
      </c>
      <c r="AH236" s="30">
        <f t="shared" si="88"/>
        <v>5940</v>
      </c>
      <c r="AI236" s="28">
        <v>100</v>
      </c>
      <c r="AJ236" s="28">
        <v>100</v>
      </c>
      <c r="AK236" s="28">
        <v>100</v>
      </c>
      <c r="AL236" s="28">
        <v>100</v>
      </c>
      <c r="AM236" s="28">
        <v>100</v>
      </c>
      <c r="AN236" s="28">
        <v>100</v>
      </c>
      <c r="AO236" s="28">
        <v>4</v>
      </c>
      <c r="AP236" s="28">
        <v>28</v>
      </c>
      <c r="AQ236" s="28">
        <v>2</v>
      </c>
      <c r="AR236" s="28">
        <v>4</v>
      </c>
      <c r="AS236" s="28">
        <v>0</v>
      </c>
      <c r="AT236" s="28">
        <f t="shared" si="97"/>
        <v>17.75</v>
      </c>
      <c r="AU236" s="28">
        <f t="shared" si="98"/>
        <v>30</v>
      </c>
      <c r="AV236" s="28">
        <f t="shared" si="99"/>
        <v>25</v>
      </c>
      <c r="AW236" s="28">
        <v>10</v>
      </c>
      <c r="AX236" s="33" t="s">
        <v>91</v>
      </c>
      <c r="AY236" s="34" t="s">
        <v>140</v>
      </c>
      <c r="AZ236" s="35">
        <v>45876</v>
      </c>
      <c r="BA236" s="35">
        <f t="shared" si="93"/>
        <v>46241</v>
      </c>
      <c r="BB236" s="33" t="s">
        <v>92</v>
      </c>
      <c r="BC236" s="33" t="s">
        <v>141</v>
      </c>
      <c r="BD236" s="34"/>
      <c r="BE236" s="25" t="s">
        <v>83</v>
      </c>
      <c r="BF236" s="25" t="s">
        <v>83</v>
      </c>
      <c r="BG236" s="32" t="s">
        <v>83</v>
      </c>
      <c r="BH236" s="32" t="s">
        <v>83</v>
      </c>
      <c r="BI236" s="32">
        <f t="shared" si="94"/>
        <v>24.374210465666767</v>
      </c>
      <c r="BJ236" s="25" t="s">
        <v>84</v>
      </c>
      <c r="BP236" s="25" t="str">
        <f>IFERROR(VLOOKUP(Tabela24[[#This Row],[Código  CATMAT]],'[1]GRADE HFL'!A:K,1,0),"NÃO")</f>
        <v>NÃO</v>
      </c>
      <c r="BQ236" s="36"/>
      <c r="BR236" s="36" t="str">
        <f>IFERROR(VLOOKUP(Tabela24[[#This Row],[Código  CATMAT]],'[1]CMM E VALOR'!C:L,5,0),"NÃO HÁ")</f>
        <v>NÃO HÁ</v>
      </c>
      <c r="BS236" s="37" t="str">
        <f>IFERROR(VLOOKUP(Tabela24[[#This Row],[Código  CATMAT]],'[1]CMM E VALOR'!C:L,6,0),"NÃO HÁ")</f>
        <v>NÃO HÁ</v>
      </c>
      <c r="BT236" s="37" t="str">
        <f>IFERROR(VLOOKUP(Tabela24[[#This Row],[Código  CATMAT]],'[1]CMM E VALOR'!C:L,7,0),"NÃO HÁ")</f>
        <v>NÃO HÁ</v>
      </c>
      <c r="BU236" s="38" t="str">
        <f>IFERROR(VLOOKUP(Tabela24[[#This Row],[Código  CATMAT]],'[1]CMM E VALOR'!C:L,9,0),"NÃO HÁ")</f>
        <v>NÃO HÁ</v>
      </c>
      <c r="BV236" s="32" t="str">
        <f>IFERROR(VLOOKUP(Tabela24[[#This Row],[Código  CATMAT]],'[1]CMM E VALOR'!C:L,10,0),"NÃO HÁ")</f>
        <v>NÃO HÁ</v>
      </c>
    </row>
    <row r="237" spans="1:74" ht="25.5" hidden="1" x14ac:dyDescent="0.25">
      <c r="A237" s="25">
        <v>303885</v>
      </c>
      <c r="B237" s="25">
        <v>3915000</v>
      </c>
      <c r="C237" s="5" t="s">
        <v>746</v>
      </c>
      <c r="D237" s="5" t="s">
        <v>86</v>
      </c>
      <c r="E237" s="5"/>
      <c r="F237" s="5"/>
      <c r="G237" s="27" t="s">
        <v>747</v>
      </c>
      <c r="H237" s="65">
        <v>1.4999999999999999E-2</v>
      </c>
      <c r="I237" s="27" t="s">
        <v>79</v>
      </c>
      <c r="J237" s="28">
        <v>274</v>
      </c>
      <c r="K237" s="28">
        <v>146</v>
      </c>
      <c r="L237" s="28">
        <v>330</v>
      </c>
      <c r="M237" s="28">
        <v>60</v>
      </c>
      <c r="N237" s="28">
        <v>60</v>
      </c>
      <c r="O237" s="28">
        <v>78</v>
      </c>
      <c r="P237" s="28">
        <v>12</v>
      </c>
      <c r="Q237" s="28">
        <v>16</v>
      </c>
      <c r="R237" s="28">
        <f t="shared" si="81"/>
        <v>122</v>
      </c>
      <c r="S237" s="28">
        <f t="shared" si="82"/>
        <v>119.46547618454463</v>
      </c>
      <c r="T237" s="28">
        <f t="shared" si="96"/>
        <v>97.9225214627415</v>
      </c>
      <c r="U237" s="28">
        <f t="shared" si="89"/>
        <v>69</v>
      </c>
      <c r="V237" s="28">
        <v>200</v>
      </c>
      <c r="W237" s="25">
        <v>6505</v>
      </c>
      <c r="X237" s="48">
        <v>59.9</v>
      </c>
      <c r="Y237" s="30">
        <f t="shared" si="84"/>
        <v>77.87</v>
      </c>
      <c r="Z237" s="30">
        <f t="shared" si="80"/>
        <v>32705.4</v>
      </c>
      <c r="AA237" s="30">
        <f t="shared" si="85"/>
        <v>11980</v>
      </c>
      <c r="AB237" s="31">
        <f t="shared" si="86"/>
        <v>1198000</v>
      </c>
      <c r="AC237" s="32">
        <f t="shared" si="87"/>
        <v>0.31780398739272109</v>
      </c>
      <c r="AD237" s="25">
        <v>6</v>
      </c>
      <c r="AE237" s="28">
        <f t="shared" si="90"/>
        <v>16.666666666666668</v>
      </c>
      <c r="AF237" s="28">
        <f t="shared" si="95"/>
        <v>100</v>
      </c>
      <c r="AG237" s="28">
        <f t="shared" si="91"/>
        <v>400</v>
      </c>
      <c r="AH237" s="30">
        <f t="shared" si="88"/>
        <v>23960</v>
      </c>
      <c r="AI237" s="28">
        <v>660</v>
      </c>
      <c r="AJ237" s="28">
        <v>660</v>
      </c>
      <c r="AK237" s="28">
        <v>660</v>
      </c>
      <c r="AL237" s="28">
        <v>660</v>
      </c>
      <c r="AM237" s="28">
        <v>420</v>
      </c>
      <c r="AN237" s="28">
        <v>420</v>
      </c>
      <c r="AO237" s="28">
        <v>4</v>
      </c>
      <c r="AP237" s="28">
        <v>28</v>
      </c>
      <c r="AQ237" s="28">
        <v>2</v>
      </c>
      <c r="AR237" s="28">
        <v>4</v>
      </c>
      <c r="AT237" s="28">
        <f t="shared" si="97"/>
        <v>118.33333333333334</v>
      </c>
      <c r="AU237" s="28">
        <f t="shared" si="98"/>
        <v>200</v>
      </c>
      <c r="AV237" s="28">
        <f t="shared" si="99"/>
        <v>166.66666666666669</v>
      </c>
      <c r="AX237" s="33" t="s">
        <v>91</v>
      </c>
      <c r="AY237" s="34" t="s">
        <v>121</v>
      </c>
      <c r="AZ237" s="35">
        <v>45930</v>
      </c>
      <c r="BA237" s="35">
        <f t="shared" si="93"/>
        <v>46295</v>
      </c>
      <c r="BB237" s="33" t="s">
        <v>92</v>
      </c>
      <c r="BC237" s="33" t="s">
        <v>106</v>
      </c>
      <c r="BD237" s="34"/>
      <c r="BE237" s="25" t="s">
        <v>83</v>
      </c>
      <c r="BF237" s="25" t="s">
        <v>83</v>
      </c>
      <c r="BG237" s="32" t="s">
        <v>83</v>
      </c>
      <c r="BH237" s="32" t="s">
        <v>83</v>
      </c>
      <c r="BI237" s="32">
        <f t="shared" si="94"/>
        <v>24.692014453059489</v>
      </c>
      <c r="BJ237" s="25" t="s">
        <v>84</v>
      </c>
      <c r="BK237" s="25">
        <v>78</v>
      </c>
      <c r="BP237" s="25" t="str">
        <f>IFERROR(VLOOKUP(Tabela24[[#This Row],[Código  CATMAT]],'[1]GRADE HFL'!A:K,1,0),"NÃO")</f>
        <v>NÃO</v>
      </c>
      <c r="BQ237" s="36"/>
      <c r="BR237" s="36" t="str">
        <f>IFERROR(VLOOKUP(Tabela24[[#This Row],[Código  CATMAT]],'[1]CMM E VALOR'!C:L,5,0),"NÃO HÁ")</f>
        <v>NÃO HÁ</v>
      </c>
      <c r="BS237" s="37" t="str">
        <f>IFERROR(VLOOKUP(Tabela24[[#This Row],[Código  CATMAT]],'[1]CMM E VALOR'!C:L,6,0),"NÃO HÁ")</f>
        <v>NÃO HÁ</v>
      </c>
      <c r="BT237" s="37" t="str">
        <f>IFERROR(VLOOKUP(Tabela24[[#This Row],[Código  CATMAT]],'[1]CMM E VALOR'!C:L,7,0),"NÃO HÁ")</f>
        <v>NÃO HÁ</v>
      </c>
      <c r="BU237" s="38" t="str">
        <f>IFERROR(VLOOKUP(Tabela24[[#This Row],[Código  CATMAT]],'[1]CMM E VALOR'!C:L,9,0),"NÃO HÁ")</f>
        <v>NÃO HÁ</v>
      </c>
      <c r="BV237" s="32" t="str">
        <f>IFERROR(VLOOKUP(Tabela24[[#This Row],[Código  CATMAT]],'[1]CMM E VALOR'!C:L,10,0),"NÃO HÁ")</f>
        <v>NÃO HÁ</v>
      </c>
    </row>
    <row r="238" spans="1:74" x14ac:dyDescent="0.25">
      <c r="A238" s="25">
        <v>270019</v>
      </c>
      <c r="B238" s="25">
        <v>3925000</v>
      </c>
      <c r="C238" s="5" t="s">
        <v>748</v>
      </c>
      <c r="D238" s="5" t="s">
        <v>76</v>
      </c>
      <c r="E238" s="5"/>
      <c r="F238" s="25" t="s">
        <v>749</v>
      </c>
      <c r="G238" s="27" t="s">
        <v>750</v>
      </c>
      <c r="H238" s="44">
        <v>0.1</v>
      </c>
      <c r="I238" s="27" t="s">
        <v>79</v>
      </c>
      <c r="J238" s="28">
        <v>2600</v>
      </c>
      <c r="K238" s="28">
        <v>2022</v>
      </c>
      <c r="L238" s="28">
        <v>986</v>
      </c>
      <c r="M238" s="28">
        <v>1814</v>
      </c>
      <c r="N238" s="28">
        <v>1283</v>
      </c>
      <c r="O238" s="28">
        <v>1678</v>
      </c>
      <c r="P238" s="28">
        <v>1526</v>
      </c>
      <c r="Q238" s="28">
        <v>1017</v>
      </c>
      <c r="R238" s="28">
        <f t="shared" si="81"/>
        <v>1615.75</v>
      </c>
      <c r="S238" s="28">
        <f t="shared" si="82"/>
        <v>541.27224467650547</v>
      </c>
      <c r="T238" s="28">
        <f t="shared" si="96"/>
        <v>33.499752107473647</v>
      </c>
      <c r="U238" s="28">
        <f t="shared" si="89"/>
        <v>1602</v>
      </c>
      <c r="V238" s="28">
        <v>1600</v>
      </c>
      <c r="W238" s="25">
        <v>6505</v>
      </c>
      <c r="X238" s="30">
        <v>1.75</v>
      </c>
      <c r="Y238" s="30">
        <f t="shared" si="84"/>
        <v>2.2749999999999999</v>
      </c>
      <c r="Z238" s="30">
        <f t="shared" si="80"/>
        <v>7962.5</v>
      </c>
      <c r="AA238" s="30">
        <f t="shared" si="85"/>
        <v>2800</v>
      </c>
      <c r="AB238" s="31">
        <f t="shared" si="86"/>
        <v>280000</v>
      </c>
      <c r="AC238" s="32">
        <f t="shared" si="87"/>
        <v>7.427806049245568E-2</v>
      </c>
      <c r="AD238" s="25">
        <v>6</v>
      </c>
      <c r="AE238" s="28">
        <f t="shared" si="90"/>
        <v>133.33333333333334</v>
      </c>
      <c r="AF238" s="28">
        <f t="shared" si="95"/>
        <v>800</v>
      </c>
      <c r="AG238" s="28">
        <f t="shared" si="91"/>
        <v>3200</v>
      </c>
      <c r="AH238" s="30">
        <f t="shared" si="88"/>
        <v>5600</v>
      </c>
      <c r="AI238" s="28">
        <f>40*100</f>
        <v>4000</v>
      </c>
      <c r="AJ238" s="28">
        <v>4000</v>
      </c>
      <c r="AK238" s="28">
        <v>4000</v>
      </c>
      <c r="AL238" s="28">
        <v>4000</v>
      </c>
      <c r="AM238" s="28">
        <v>4000</v>
      </c>
      <c r="AN238" s="28">
        <v>3500</v>
      </c>
      <c r="AO238" s="28">
        <v>4</v>
      </c>
      <c r="AP238" s="28">
        <v>28</v>
      </c>
      <c r="AQ238" s="28">
        <v>2</v>
      </c>
      <c r="AR238" s="28">
        <v>4</v>
      </c>
      <c r="AT238" s="28">
        <f t="shared" si="97"/>
        <v>946.66666666666674</v>
      </c>
      <c r="AU238" s="28">
        <f t="shared" si="98"/>
        <v>1600</v>
      </c>
      <c r="AV238" s="28">
        <f t="shared" si="99"/>
        <v>1333.3333333333335</v>
      </c>
      <c r="AX238" s="33" t="s">
        <v>91</v>
      </c>
      <c r="AY238" s="34" t="s">
        <v>110</v>
      </c>
      <c r="AZ238" s="35">
        <v>46049</v>
      </c>
      <c r="BA238" s="35">
        <f t="shared" si="93"/>
        <v>46414</v>
      </c>
      <c r="BB238" s="33" t="s">
        <v>92</v>
      </c>
      <c r="BC238" s="33" t="s">
        <v>111</v>
      </c>
      <c r="BD238" s="34"/>
      <c r="BE238" s="25" t="s">
        <v>83</v>
      </c>
      <c r="BF238" s="25" t="s">
        <v>83</v>
      </c>
      <c r="BG238" s="32" t="s">
        <v>83</v>
      </c>
      <c r="BH238" s="32" t="s">
        <v>83</v>
      </c>
      <c r="BI238" s="32">
        <f t="shared" si="94"/>
        <v>24.766292513551946</v>
      </c>
      <c r="BJ238" s="25" t="s">
        <v>84</v>
      </c>
      <c r="BK238" s="25">
        <v>233</v>
      </c>
      <c r="BP238" s="25">
        <f>IFERROR(VLOOKUP(Tabela24[[#This Row],[Código  CATMAT]],'[1]GRADE HFL'!A:K,1,0),"NÃO")</f>
        <v>270019</v>
      </c>
      <c r="BQ238" s="36"/>
      <c r="BR238" s="36">
        <f>IFERROR(VLOOKUP(Tabela24[[#This Row],[Código  CATMAT]],'[1]CMM E VALOR'!C:L,5,0),"NÃO HÁ")</f>
        <v>300</v>
      </c>
      <c r="BS238" s="37">
        <f>IFERROR(VLOOKUP(Tabela24[[#This Row],[Código  CATMAT]],'[1]CMM E VALOR'!C:L,6,0),"NÃO HÁ")</f>
        <v>253.75</v>
      </c>
      <c r="BT238" s="37">
        <f>IFERROR(VLOOKUP(Tabela24[[#This Row],[Código  CATMAT]],'[1]CMM E VALOR'!C:L,7,0),"NÃO HÁ")</f>
        <v>5</v>
      </c>
      <c r="BU238" s="38">
        <f>IFERROR(VLOOKUP(Tabela24[[#This Row],[Código  CATMAT]],'[1]CMM E VALOR'!C:L,9,0),"NÃO HÁ")</f>
        <v>1.72</v>
      </c>
      <c r="BV238" s="32">
        <f>IFERROR(VLOOKUP(Tabela24[[#This Row],[Código  CATMAT]],'[1]CMM E VALOR'!C:L,10,0),"NÃO HÁ")</f>
        <v>1.72</v>
      </c>
    </row>
    <row r="239" spans="1:74" ht="25.5" x14ac:dyDescent="0.25">
      <c r="A239" s="25">
        <v>267544</v>
      </c>
      <c r="B239" s="25">
        <v>3945010</v>
      </c>
      <c r="C239" s="5" t="s">
        <v>751</v>
      </c>
      <c r="D239" s="5" t="s">
        <v>86</v>
      </c>
      <c r="E239" s="5"/>
      <c r="F239" s="5"/>
      <c r="G239" s="27" t="s">
        <v>752</v>
      </c>
      <c r="H239" s="44">
        <v>0.1</v>
      </c>
      <c r="I239" s="27" t="s">
        <v>79</v>
      </c>
      <c r="J239" s="28">
        <v>3346</v>
      </c>
      <c r="K239" s="28">
        <v>3223</v>
      </c>
      <c r="L239" s="28">
        <v>2705</v>
      </c>
      <c r="N239" s="28">
        <v>2076</v>
      </c>
      <c r="O239" s="28">
        <v>2098</v>
      </c>
      <c r="P239" s="28">
        <v>1663</v>
      </c>
      <c r="Q239" s="28">
        <v>1895</v>
      </c>
      <c r="R239" s="28">
        <f t="shared" si="81"/>
        <v>2429.4285714285716</v>
      </c>
      <c r="S239" s="28">
        <f t="shared" si="82"/>
        <v>665.02903624399698</v>
      </c>
      <c r="T239" s="28">
        <f t="shared" si="96"/>
        <v>27.37388717927778</v>
      </c>
      <c r="U239" s="28">
        <f t="shared" si="89"/>
        <v>2098</v>
      </c>
      <c r="V239" s="28">
        <v>2200</v>
      </c>
      <c r="W239" s="25">
        <v>6505</v>
      </c>
      <c r="X239" s="30">
        <v>4.3</v>
      </c>
      <c r="Y239" s="30">
        <f t="shared" si="84"/>
        <v>5.59</v>
      </c>
      <c r="Z239" s="30">
        <f t="shared" si="80"/>
        <v>25714</v>
      </c>
      <c r="AA239" s="30">
        <f t="shared" si="85"/>
        <v>9460</v>
      </c>
      <c r="AB239" s="31">
        <f t="shared" si="86"/>
        <v>946000</v>
      </c>
      <c r="AC239" s="32">
        <f t="shared" si="87"/>
        <v>0.25095373294951101</v>
      </c>
      <c r="AD239" s="25">
        <v>6</v>
      </c>
      <c r="AE239" s="28">
        <f t="shared" si="90"/>
        <v>183.33333333333334</v>
      </c>
      <c r="AF239" s="28">
        <f t="shared" si="95"/>
        <v>1100</v>
      </c>
      <c r="AG239" s="28">
        <f t="shared" si="91"/>
        <v>4400</v>
      </c>
      <c r="AH239" s="30">
        <f t="shared" si="88"/>
        <v>18920</v>
      </c>
      <c r="AI239" s="28">
        <v>6000</v>
      </c>
      <c r="AJ239" s="28">
        <v>6000</v>
      </c>
      <c r="AK239" s="28">
        <v>6000</v>
      </c>
      <c r="AL239" s="28">
        <v>6000</v>
      </c>
      <c r="AM239" s="28">
        <v>6000</v>
      </c>
      <c r="AN239" s="28">
        <v>4600</v>
      </c>
      <c r="AO239" s="28">
        <v>4</v>
      </c>
      <c r="AP239" s="28">
        <v>28</v>
      </c>
      <c r="AQ239" s="28">
        <v>2</v>
      </c>
      <c r="AR239" s="28">
        <v>4</v>
      </c>
      <c r="AT239" s="28">
        <f t="shared" si="97"/>
        <v>1301.6666666666667</v>
      </c>
      <c r="AU239" s="28">
        <f t="shared" si="98"/>
        <v>2200</v>
      </c>
      <c r="AV239" s="28">
        <f t="shared" si="99"/>
        <v>1833.3333333333335</v>
      </c>
      <c r="AX239" s="33" t="s">
        <v>91</v>
      </c>
      <c r="AY239" s="34" t="s">
        <v>200</v>
      </c>
      <c r="AZ239" s="35">
        <v>45758</v>
      </c>
      <c r="BA239" s="35">
        <f t="shared" si="93"/>
        <v>46123</v>
      </c>
      <c r="BB239" s="33" t="s">
        <v>92</v>
      </c>
      <c r="BC239" s="33" t="s">
        <v>201</v>
      </c>
      <c r="BD239" s="34"/>
      <c r="BE239" s="25" t="s">
        <v>112</v>
      </c>
      <c r="BF239" s="25" t="s">
        <v>83</v>
      </c>
      <c r="BG239" s="32" t="s">
        <v>83</v>
      </c>
      <c r="BH239" s="32" t="s">
        <v>83</v>
      </c>
      <c r="BI239" s="32">
        <f t="shared" si="94"/>
        <v>25.017246246501458</v>
      </c>
      <c r="BJ239" s="25" t="s">
        <v>84</v>
      </c>
      <c r="BK239" s="25">
        <v>805</v>
      </c>
      <c r="BP239" s="25">
        <f>IFERROR(VLOOKUP(Tabela24[[#This Row],[Código  CATMAT]],'[1]GRADE HFL'!A:K,1,0),"NÃO")</f>
        <v>267544</v>
      </c>
      <c r="BQ239" s="36"/>
      <c r="BR239" s="36">
        <f>IFERROR(VLOOKUP(Tabela24[[#This Row],[Código  CATMAT]],'[1]CMM E VALOR'!C:L,5,0),"NÃO HÁ")</f>
        <v>100</v>
      </c>
      <c r="BS239" s="37">
        <f>IFERROR(VLOOKUP(Tabela24[[#This Row],[Código  CATMAT]],'[1]CMM E VALOR'!C:L,6,0),"NÃO HÁ")</f>
        <v>136</v>
      </c>
      <c r="BT239" s="37">
        <f>IFERROR(VLOOKUP(Tabela24[[#This Row],[Código  CATMAT]],'[1]CMM E VALOR'!C:L,7,0),"NÃO HÁ")</f>
        <v>140.66666666666666</v>
      </c>
      <c r="BU239" s="38">
        <f>IFERROR(VLOOKUP(Tabela24[[#This Row],[Código  CATMAT]],'[1]CMM E VALOR'!C:L,9,0),"NÃO HÁ")</f>
        <v>5</v>
      </c>
      <c r="BV239" s="32">
        <f>IFERROR(VLOOKUP(Tabela24[[#This Row],[Código  CATMAT]],'[1]CMM E VALOR'!C:L,10,0),"NÃO HÁ")</f>
        <v>5</v>
      </c>
    </row>
    <row r="240" spans="1:74" ht="25.5" x14ac:dyDescent="0.25">
      <c r="A240" s="25">
        <v>267544</v>
      </c>
      <c r="B240" s="25">
        <v>3945020</v>
      </c>
      <c r="C240" s="5" t="s">
        <v>753</v>
      </c>
      <c r="D240" s="5" t="s">
        <v>86</v>
      </c>
      <c r="E240" s="5"/>
      <c r="F240" s="5"/>
      <c r="G240" s="27" t="s">
        <v>754</v>
      </c>
      <c r="H240" s="44">
        <v>0.1</v>
      </c>
      <c r="I240" s="27" t="s">
        <v>79</v>
      </c>
      <c r="J240" s="28">
        <v>748</v>
      </c>
      <c r="K240" s="28">
        <v>822</v>
      </c>
      <c r="L240" s="28">
        <v>387</v>
      </c>
      <c r="M240" s="28">
        <v>754</v>
      </c>
      <c r="N240" s="28">
        <v>772</v>
      </c>
      <c r="O240" s="28">
        <v>688</v>
      </c>
      <c r="P240" s="28">
        <v>528</v>
      </c>
      <c r="Q240" s="28">
        <v>774</v>
      </c>
      <c r="R240" s="28">
        <f t="shared" si="81"/>
        <v>684.125</v>
      </c>
      <c r="S240" s="28">
        <f t="shared" si="82"/>
        <v>149.49671520519391</v>
      </c>
      <c r="T240" s="28">
        <f t="shared" si="96"/>
        <v>21.852251446036018</v>
      </c>
      <c r="U240" s="28">
        <f t="shared" si="89"/>
        <v>751</v>
      </c>
      <c r="V240" s="28">
        <v>750</v>
      </c>
      <c r="W240" s="25">
        <v>6505</v>
      </c>
      <c r="X240" s="30">
        <v>4.75</v>
      </c>
      <c r="Y240" s="30">
        <f t="shared" si="84"/>
        <v>6.1749999999999998</v>
      </c>
      <c r="Z240" s="30">
        <f t="shared" si="80"/>
        <v>9262.5</v>
      </c>
      <c r="AA240" s="30">
        <f t="shared" si="85"/>
        <v>3562.5</v>
      </c>
      <c r="AB240" s="31">
        <f t="shared" si="86"/>
        <v>356250</v>
      </c>
      <c r="AC240" s="32">
        <f t="shared" si="87"/>
        <v>9.4505568037276208E-2</v>
      </c>
      <c r="AD240" s="25">
        <v>6</v>
      </c>
      <c r="AE240" s="28">
        <f t="shared" si="90"/>
        <v>62.5</v>
      </c>
      <c r="AF240" s="28">
        <f t="shared" si="95"/>
        <v>375</v>
      </c>
      <c r="AG240" s="28">
        <f t="shared" si="91"/>
        <v>1500</v>
      </c>
      <c r="AH240" s="30">
        <f t="shared" si="88"/>
        <v>7125</v>
      </c>
      <c r="AI240" s="28">
        <v>1500</v>
      </c>
      <c r="AJ240" s="28">
        <v>1500</v>
      </c>
      <c r="AK240" s="28">
        <v>1500</v>
      </c>
      <c r="AL240" s="28">
        <v>1500</v>
      </c>
      <c r="AM240" s="28">
        <v>1500</v>
      </c>
      <c r="AN240" s="28">
        <v>1500</v>
      </c>
      <c r="AO240" s="28">
        <v>4</v>
      </c>
      <c r="AP240" s="28">
        <v>28</v>
      </c>
      <c r="AQ240" s="28">
        <v>2</v>
      </c>
      <c r="AR240" s="28">
        <v>4</v>
      </c>
      <c r="AT240" s="28">
        <f t="shared" si="97"/>
        <v>443.75</v>
      </c>
      <c r="AU240" s="28">
        <f t="shared" si="98"/>
        <v>750</v>
      </c>
      <c r="AV240" s="28">
        <f t="shared" si="99"/>
        <v>625</v>
      </c>
      <c r="AX240" s="33" t="s">
        <v>91</v>
      </c>
      <c r="AY240" s="34" t="s">
        <v>200</v>
      </c>
      <c r="AZ240" s="35">
        <v>45758</v>
      </c>
      <c r="BA240" s="35">
        <f t="shared" si="93"/>
        <v>46123</v>
      </c>
      <c r="BB240" s="33" t="s">
        <v>92</v>
      </c>
      <c r="BC240" s="33" t="s">
        <v>201</v>
      </c>
      <c r="BD240" s="34"/>
      <c r="BE240" s="25" t="s">
        <v>83</v>
      </c>
      <c r="BF240" s="25" t="s">
        <v>83</v>
      </c>
      <c r="BG240" s="32" t="s">
        <v>83</v>
      </c>
      <c r="BH240" s="32" t="s">
        <v>83</v>
      </c>
      <c r="BI240" s="32">
        <f t="shared" si="94"/>
        <v>25.111751814538735</v>
      </c>
      <c r="BJ240" s="25" t="s">
        <v>84</v>
      </c>
      <c r="BK240" s="25">
        <v>86</v>
      </c>
      <c r="BP240" s="25">
        <f>IFERROR(VLOOKUP(Tabela24[[#This Row],[Código  CATMAT]],'[1]GRADE HFL'!A:K,1,0),"NÃO")</f>
        <v>267544</v>
      </c>
      <c r="BQ240" s="36"/>
      <c r="BR240" s="36">
        <f>IFERROR(VLOOKUP(Tabela24[[#This Row],[Código  CATMAT]],'[1]CMM E VALOR'!C:L,5,0),"NÃO HÁ")</f>
        <v>100</v>
      </c>
      <c r="BS240" s="37">
        <f>IFERROR(VLOOKUP(Tabela24[[#This Row],[Código  CATMAT]],'[1]CMM E VALOR'!C:L,6,0),"NÃO HÁ")</f>
        <v>136</v>
      </c>
      <c r="BT240" s="37">
        <f>IFERROR(VLOOKUP(Tabela24[[#This Row],[Código  CATMAT]],'[1]CMM E VALOR'!C:L,7,0),"NÃO HÁ")</f>
        <v>140.66666666666666</v>
      </c>
      <c r="BU240" s="38">
        <f>IFERROR(VLOOKUP(Tabela24[[#This Row],[Código  CATMAT]],'[1]CMM E VALOR'!C:L,9,0),"NÃO HÁ")</f>
        <v>5</v>
      </c>
      <c r="BV240" s="32">
        <f>IFERROR(VLOOKUP(Tabela24[[#This Row],[Código  CATMAT]],'[1]CMM E VALOR'!C:L,10,0),"NÃO HÁ")</f>
        <v>5</v>
      </c>
    </row>
    <row r="241" spans="1:74" x14ac:dyDescent="0.25">
      <c r="A241" s="25">
        <v>267540</v>
      </c>
      <c r="B241" s="25">
        <v>3945070</v>
      </c>
      <c r="C241" s="5" t="s">
        <v>755</v>
      </c>
      <c r="D241" s="5" t="s">
        <v>76</v>
      </c>
      <c r="E241" s="5"/>
      <c r="F241" s="5"/>
      <c r="G241" s="27" t="s">
        <v>756</v>
      </c>
      <c r="H241" s="44">
        <v>0.25</v>
      </c>
      <c r="I241" s="27" t="s">
        <v>79</v>
      </c>
      <c r="J241" s="28">
        <v>8000</v>
      </c>
      <c r="K241" s="28">
        <v>20840</v>
      </c>
      <c r="L241" s="28">
        <v>16185</v>
      </c>
      <c r="M241" s="28">
        <v>17419</v>
      </c>
      <c r="N241" s="28">
        <v>17330</v>
      </c>
      <c r="O241" s="28">
        <v>17765</v>
      </c>
      <c r="P241" s="28">
        <v>16582</v>
      </c>
      <c r="Q241" s="28">
        <v>8719</v>
      </c>
      <c r="R241" s="28">
        <f t="shared" si="81"/>
        <v>15355</v>
      </c>
      <c r="S241" s="28">
        <f t="shared" si="82"/>
        <v>4541.5698355776249</v>
      </c>
      <c r="T241" s="28">
        <f t="shared" si="96"/>
        <v>29.577139925611363</v>
      </c>
      <c r="U241" s="28">
        <f t="shared" si="89"/>
        <v>16956</v>
      </c>
      <c r="V241" s="28">
        <v>17000</v>
      </c>
      <c r="W241" s="25">
        <v>6505</v>
      </c>
      <c r="X241" s="30">
        <v>0.38</v>
      </c>
      <c r="Y241" s="30">
        <f t="shared" si="84"/>
        <v>0.49400000000000005</v>
      </c>
      <c r="Z241" s="30">
        <f t="shared" si="80"/>
        <v>14820.000000000002</v>
      </c>
      <c r="AA241" s="30">
        <f t="shared" si="85"/>
        <v>6460</v>
      </c>
      <c r="AB241" s="31">
        <f t="shared" si="86"/>
        <v>646000</v>
      </c>
      <c r="AC241" s="32">
        <f t="shared" si="87"/>
        <v>0.17137009670759418</v>
      </c>
      <c r="AD241" s="25">
        <v>6</v>
      </c>
      <c r="AE241" s="28">
        <f t="shared" si="90"/>
        <v>1416.6666666666667</v>
      </c>
      <c r="AF241" s="28">
        <f>AE241*((1/2)*AD241)</f>
        <v>4250</v>
      </c>
      <c r="AG241" s="28">
        <f t="shared" si="91"/>
        <v>29750</v>
      </c>
      <c r="AH241" s="30">
        <f t="shared" si="88"/>
        <v>11305</v>
      </c>
      <c r="AI241" s="28">
        <v>32000</v>
      </c>
      <c r="AJ241" s="28">
        <v>32000</v>
      </c>
      <c r="AK241" s="28">
        <v>32000</v>
      </c>
      <c r="AL241" s="28">
        <v>32000</v>
      </c>
      <c r="AM241" s="28">
        <v>32000</v>
      </c>
      <c r="AN241" s="28">
        <v>30000</v>
      </c>
      <c r="AO241" s="28">
        <v>4</v>
      </c>
      <c r="AP241" s="28">
        <v>28</v>
      </c>
      <c r="AQ241" s="28">
        <v>2</v>
      </c>
      <c r="AR241" s="28">
        <v>4</v>
      </c>
      <c r="AT241" s="28">
        <f t="shared" si="97"/>
        <v>5808.3333333333339</v>
      </c>
      <c r="AU241" s="28">
        <f t="shared" si="98"/>
        <v>12750</v>
      </c>
      <c r="AV241" s="28">
        <f t="shared" si="99"/>
        <v>9916.6666666666679</v>
      </c>
      <c r="AX241" s="33" t="s">
        <v>91</v>
      </c>
      <c r="AY241" s="34" t="s">
        <v>110</v>
      </c>
      <c r="AZ241" s="35">
        <v>46049</v>
      </c>
      <c r="BA241" s="35">
        <f t="shared" si="93"/>
        <v>46414</v>
      </c>
      <c r="BB241" s="33" t="s">
        <v>92</v>
      </c>
      <c r="BC241" s="33" t="s">
        <v>111</v>
      </c>
      <c r="BD241" s="34"/>
      <c r="BE241" s="25" t="s">
        <v>83</v>
      </c>
      <c r="BF241" s="25" t="s">
        <v>83</v>
      </c>
      <c r="BG241" s="32" t="s">
        <v>83</v>
      </c>
      <c r="BH241" s="32" t="s">
        <v>112</v>
      </c>
      <c r="BI241" s="32">
        <f t="shared" si="94"/>
        <v>25.283121911246329</v>
      </c>
      <c r="BJ241" s="25" t="s">
        <v>84</v>
      </c>
      <c r="BK241" s="25">
        <v>3765</v>
      </c>
      <c r="BP241" s="25">
        <f>IFERROR(VLOOKUP(Tabela24[[#This Row],[Código  CATMAT]],'[1]GRADE HFL'!A:K,1,0),"NÃO")</f>
        <v>267540</v>
      </c>
      <c r="BQ241" s="36"/>
      <c r="BR241" s="36">
        <f>IFERROR(VLOOKUP(Tabela24[[#This Row],[Código  CATMAT]],'[1]CMM E VALOR'!C:L,5,0),"NÃO HÁ")</f>
        <v>1200</v>
      </c>
      <c r="BS241" s="37">
        <f>IFERROR(VLOOKUP(Tabela24[[#This Row],[Código  CATMAT]],'[1]CMM E VALOR'!C:L,6,0),"NÃO HÁ")</f>
        <v>650</v>
      </c>
      <c r="BT241" s="37">
        <f>IFERROR(VLOOKUP(Tabela24[[#This Row],[Código  CATMAT]],'[1]CMM E VALOR'!C:L,7,0),"NÃO HÁ")</f>
        <v>466.66666666666669</v>
      </c>
      <c r="BU241" s="38">
        <f>IFERROR(VLOOKUP(Tabela24[[#This Row],[Código  CATMAT]],'[1]CMM E VALOR'!C:L,9,0),"NÃO HÁ")</f>
        <v>0.56000000000000005</v>
      </c>
      <c r="BV241" s="32">
        <f>IFERROR(VLOOKUP(Tabela24[[#This Row],[Código  CATMAT]],'[1]CMM E VALOR'!C:L,10,0),"NÃO HÁ")</f>
        <v>0.56000000000000005</v>
      </c>
    </row>
    <row r="242" spans="1:74" ht="38.25" hidden="1" x14ac:dyDescent="0.25">
      <c r="A242" s="25">
        <v>270092</v>
      </c>
      <c r="B242" s="25">
        <v>3945030</v>
      </c>
      <c r="C242" s="72" t="s">
        <v>757</v>
      </c>
      <c r="D242" s="5" t="s">
        <v>86</v>
      </c>
      <c r="E242" s="5"/>
      <c r="F242" s="5"/>
      <c r="G242" s="27" t="s">
        <v>758</v>
      </c>
      <c r="H242" s="44">
        <v>0.05</v>
      </c>
      <c r="I242" s="27" t="s">
        <v>79</v>
      </c>
      <c r="J242" s="28">
        <v>240</v>
      </c>
      <c r="K242" s="28">
        <v>180</v>
      </c>
      <c r="L242" s="28">
        <v>304</v>
      </c>
      <c r="M242" s="28">
        <v>420</v>
      </c>
      <c r="N242" s="28">
        <v>460</v>
      </c>
      <c r="O242" s="28">
        <v>402</v>
      </c>
      <c r="R242" s="28">
        <f t="shared" si="81"/>
        <v>334.33333333333331</v>
      </c>
      <c r="S242" s="28">
        <f t="shared" si="82"/>
        <v>110.76762463223031</v>
      </c>
      <c r="T242" s="28">
        <f t="shared" si="96"/>
        <v>33.130894705552436</v>
      </c>
      <c r="U242" s="28">
        <f t="shared" si="89"/>
        <v>353</v>
      </c>
      <c r="V242" s="28">
        <v>300</v>
      </c>
      <c r="W242" s="25">
        <v>6505</v>
      </c>
      <c r="X242" s="30">
        <v>3</v>
      </c>
      <c r="Y242" s="30">
        <f t="shared" si="84"/>
        <v>3.9000000000000004</v>
      </c>
      <c r="Z242" s="30">
        <f t="shared" si="80"/>
        <v>0</v>
      </c>
      <c r="AA242" s="30">
        <f t="shared" si="85"/>
        <v>900</v>
      </c>
      <c r="AB242" s="31">
        <f t="shared" si="86"/>
        <v>90000</v>
      </c>
      <c r="AC242" s="32">
        <f t="shared" si="87"/>
        <v>2.3875090872575042E-2</v>
      </c>
      <c r="AD242" s="25">
        <v>6</v>
      </c>
      <c r="AE242" s="28">
        <f t="shared" si="90"/>
        <v>25</v>
      </c>
      <c r="AF242" s="28">
        <f>AD242*AE242</f>
        <v>150</v>
      </c>
      <c r="AG242" s="28">
        <f t="shared" si="91"/>
        <v>600</v>
      </c>
      <c r="AH242" s="30">
        <f t="shared" si="88"/>
        <v>1800</v>
      </c>
      <c r="AI242" s="28">
        <v>600</v>
      </c>
      <c r="AJ242" s="28">
        <v>600</v>
      </c>
      <c r="AK242" s="28">
        <v>600</v>
      </c>
      <c r="AL242" s="28">
        <v>960</v>
      </c>
      <c r="AM242" s="28">
        <v>800</v>
      </c>
      <c r="AN242" s="28">
        <v>0</v>
      </c>
      <c r="AO242" s="28">
        <v>4</v>
      </c>
      <c r="AP242" s="28">
        <v>28</v>
      </c>
      <c r="AQ242" s="28">
        <v>2</v>
      </c>
      <c r="AR242" s="28">
        <v>4</v>
      </c>
      <c r="AT242" s="28">
        <f t="shared" si="97"/>
        <v>177.5</v>
      </c>
      <c r="AU242" s="28">
        <f t="shared" si="98"/>
        <v>300</v>
      </c>
      <c r="AV242" s="28">
        <f t="shared" si="99"/>
        <v>250</v>
      </c>
      <c r="AX242" s="33" t="s">
        <v>80</v>
      </c>
      <c r="AY242" s="34"/>
      <c r="BA242" s="35">
        <f t="shared" si="93"/>
        <v>365</v>
      </c>
      <c r="BB242" s="33" t="s">
        <v>505</v>
      </c>
      <c r="BC242" s="33"/>
      <c r="BD242" s="34"/>
      <c r="BE242" s="25" t="s">
        <v>83</v>
      </c>
      <c r="BF242" s="25" t="s">
        <v>83</v>
      </c>
      <c r="BG242" s="32" t="s">
        <v>83</v>
      </c>
      <c r="BH242" s="32" t="s">
        <v>83</v>
      </c>
      <c r="BI242" s="32">
        <f t="shared" si="94"/>
        <v>25.306997002118905</v>
      </c>
      <c r="BJ242" s="25" t="s">
        <v>84</v>
      </c>
      <c r="BK242" s="25">
        <v>46</v>
      </c>
      <c r="BP242" s="25" t="str">
        <f>IFERROR(VLOOKUP(Tabela24[[#This Row],[Código  CATMAT]],'[1]GRADE HFL'!A:K,1,0),"NÃO")</f>
        <v>NÃO</v>
      </c>
      <c r="BQ242" s="36"/>
      <c r="BR242" s="36" t="str">
        <f>IFERROR(VLOOKUP(Tabela24[[#This Row],[Código  CATMAT]],'[1]CMM E VALOR'!C:L,5,0),"NÃO HÁ")</f>
        <v>NÃO HÁ</v>
      </c>
      <c r="BS242" s="37" t="str">
        <f>IFERROR(VLOOKUP(Tabela24[[#This Row],[Código  CATMAT]],'[1]CMM E VALOR'!C:L,6,0),"NÃO HÁ")</f>
        <v>NÃO HÁ</v>
      </c>
      <c r="BT242" s="37" t="str">
        <f>IFERROR(VLOOKUP(Tabela24[[#This Row],[Código  CATMAT]],'[1]CMM E VALOR'!C:L,7,0),"NÃO HÁ")</f>
        <v>NÃO HÁ</v>
      </c>
      <c r="BU242" s="38" t="str">
        <f>IFERROR(VLOOKUP(Tabela24[[#This Row],[Código  CATMAT]],'[1]CMM E VALOR'!C:L,9,0),"NÃO HÁ")</f>
        <v>NÃO HÁ</v>
      </c>
      <c r="BV242" s="32" t="str">
        <f>IFERROR(VLOOKUP(Tabela24[[#This Row],[Código  CATMAT]],'[1]CMM E VALOR'!C:L,10,0),"NÃO HÁ")</f>
        <v>NÃO HÁ</v>
      </c>
    </row>
    <row r="243" spans="1:74" ht="38.25" hidden="1" x14ac:dyDescent="0.25">
      <c r="A243" s="25">
        <v>270092</v>
      </c>
      <c r="B243" s="25">
        <v>3945050</v>
      </c>
      <c r="C243" s="5" t="s">
        <v>759</v>
      </c>
      <c r="D243" s="5" t="s">
        <v>86</v>
      </c>
      <c r="E243" s="5"/>
      <c r="F243" s="5"/>
      <c r="G243" s="27" t="s">
        <v>754</v>
      </c>
      <c r="H243" s="44">
        <v>0.05</v>
      </c>
      <c r="I243" s="27" t="s">
        <v>79</v>
      </c>
      <c r="J243" s="28">
        <v>8550</v>
      </c>
      <c r="K243" s="28">
        <v>8410</v>
      </c>
      <c r="L243" s="28">
        <v>8508</v>
      </c>
      <c r="M243" s="28">
        <v>7840</v>
      </c>
      <c r="N243" s="28">
        <v>8110</v>
      </c>
      <c r="O243" s="28">
        <v>5995</v>
      </c>
      <c r="P243" s="28">
        <v>6386</v>
      </c>
      <c r="Q243" s="28">
        <v>6396</v>
      </c>
      <c r="R243" s="28">
        <f t="shared" si="81"/>
        <v>7524.375</v>
      </c>
      <c r="S243" s="28">
        <f t="shared" si="82"/>
        <v>1079.3151184894984</v>
      </c>
      <c r="T243" s="28">
        <f t="shared" si="96"/>
        <v>14.344249435860101</v>
      </c>
      <c r="U243" s="28">
        <f t="shared" si="89"/>
        <v>7975</v>
      </c>
      <c r="V243" s="28">
        <v>8000</v>
      </c>
      <c r="W243" s="25">
        <v>6505</v>
      </c>
      <c r="X243" s="30">
        <v>4.5</v>
      </c>
      <c r="Y243" s="30">
        <f t="shared" si="84"/>
        <v>5.8500000000000005</v>
      </c>
      <c r="Z243" s="30">
        <f t="shared" si="80"/>
        <v>70200</v>
      </c>
      <c r="AA243" s="30">
        <f t="shared" si="85"/>
        <v>36000</v>
      </c>
      <c r="AB243" s="31">
        <f t="shared" si="86"/>
        <v>3600000</v>
      </c>
      <c r="AC243" s="32">
        <f t="shared" si="87"/>
        <v>0.95500363490300166</v>
      </c>
      <c r="AD243" s="25">
        <v>6</v>
      </c>
      <c r="AE243" s="28">
        <f t="shared" si="90"/>
        <v>666.66666666666663</v>
      </c>
      <c r="AF243" s="28">
        <f>AE243*1/3</f>
        <v>222.2222222222222</v>
      </c>
      <c r="AG243" s="28">
        <f t="shared" si="91"/>
        <v>12222.222222222223</v>
      </c>
      <c r="AH243" s="30">
        <f t="shared" si="88"/>
        <v>55000</v>
      </c>
      <c r="AI243" s="28">
        <v>15000</v>
      </c>
      <c r="AJ243" s="28">
        <v>15000</v>
      </c>
      <c r="AK243" s="28">
        <v>15000</v>
      </c>
      <c r="AL243" s="28">
        <v>15000</v>
      </c>
      <c r="AM243" s="28">
        <v>15000</v>
      </c>
      <c r="AN243" s="28">
        <v>12000</v>
      </c>
      <c r="AO243" s="28">
        <v>4</v>
      </c>
      <c r="AP243" s="28">
        <v>28</v>
      </c>
      <c r="AQ243" s="28">
        <v>2</v>
      </c>
      <c r="AR243" s="28">
        <v>4</v>
      </c>
      <c r="AT243" s="28">
        <f t="shared" si="97"/>
        <v>955.55555555555554</v>
      </c>
      <c r="AU243" s="28">
        <f t="shared" si="98"/>
        <v>4222.2222222222226</v>
      </c>
      <c r="AV243" s="28">
        <f t="shared" si="99"/>
        <v>2888.8888888888887</v>
      </c>
      <c r="AX243" s="33" t="s">
        <v>91</v>
      </c>
      <c r="AY243" s="34" t="s">
        <v>200</v>
      </c>
      <c r="AZ243" s="35">
        <v>45758</v>
      </c>
      <c r="BA243" s="35">
        <f t="shared" si="93"/>
        <v>46123</v>
      </c>
      <c r="BB243" s="33" t="s">
        <v>92</v>
      </c>
      <c r="BC243" s="33" t="s">
        <v>201</v>
      </c>
      <c r="BD243" s="34"/>
      <c r="BE243" s="25" t="s">
        <v>112</v>
      </c>
      <c r="BF243" s="25" t="s">
        <v>83</v>
      </c>
      <c r="BG243" s="32" t="s">
        <v>192</v>
      </c>
      <c r="BH243" s="32" t="s">
        <v>192</v>
      </c>
      <c r="BI243" s="32">
        <f t="shared" si="94"/>
        <v>26.262000637021906</v>
      </c>
      <c r="BJ243" s="25" t="s">
        <v>84</v>
      </c>
      <c r="BK243" s="25">
        <v>2109</v>
      </c>
      <c r="BP243" s="25" t="str">
        <f>IFERROR(VLOOKUP(Tabela24[[#This Row],[Código  CATMAT]],'[1]GRADE HFL'!A:K,1,0),"NÃO")</f>
        <v>NÃO</v>
      </c>
      <c r="BQ243" s="36"/>
      <c r="BR243" s="36" t="str">
        <f>IFERROR(VLOOKUP(Tabela24[[#This Row],[Código  CATMAT]],'[1]CMM E VALOR'!C:L,5,0),"NÃO HÁ")</f>
        <v>NÃO HÁ</v>
      </c>
      <c r="BS243" s="37" t="str">
        <f>IFERROR(VLOOKUP(Tabela24[[#This Row],[Código  CATMAT]],'[1]CMM E VALOR'!C:L,6,0),"NÃO HÁ")</f>
        <v>NÃO HÁ</v>
      </c>
      <c r="BT243" s="37" t="str">
        <f>IFERROR(VLOOKUP(Tabela24[[#This Row],[Código  CATMAT]],'[1]CMM E VALOR'!C:L,7,0),"NÃO HÁ")</f>
        <v>NÃO HÁ</v>
      </c>
      <c r="BU243" s="38" t="str">
        <f>IFERROR(VLOOKUP(Tabela24[[#This Row],[Código  CATMAT]],'[1]CMM E VALOR'!C:L,9,0),"NÃO HÁ")</f>
        <v>NÃO HÁ</v>
      </c>
      <c r="BV243" s="32" t="str">
        <f>IFERROR(VLOOKUP(Tabela24[[#This Row],[Código  CATMAT]],'[1]CMM E VALOR'!C:L,10,0),"NÃO HÁ")</f>
        <v>NÃO HÁ</v>
      </c>
    </row>
    <row r="244" spans="1:74" ht="38.25" hidden="1" x14ac:dyDescent="0.25">
      <c r="A244" s="25">
        <v>270092</v>
      </c>
      <c r="B244" s="25">
        <v>3945060</v>
      </c>
      <c r="C244" s="5" t="s">
        <v>760</v>
      </c>
      <c r="D244" s="5" t="s">
        <v>86</v>
      </c>
      <c r="E244" s="5"/>
      <c r="F244" s="5"/>
      <c r="G244" s="27" t="s">
        <v>761</v>
      </c>
      <c r="H244" s="44">
        <v>0.05</v>
      </c>
      <c r="I244" s="27" t="s">
        <v>79</v>
      </c>
      <c r="J244" s="28">
        <v>475</v>
      </c>
      <c r="K244" s="28">
        <v>587</v>
      </c>
      <c r="L244" s="28">
        <v>882</v>
      </c>
      <c r="M244" s="28">
        <v>446</v>
      </c>
      <c r="N244" s="28">
        <v>346</v>
      </c>
      <c r="O244" s="28">
        <v>578</v>
      </c>
      <c r="P244" s="28">
        <v>296</v>
      </c>
      <c r="Q244" s="28">
        <v>504</v>
      </c>
      <c r="R244" s="28">
        <f t="shared" si="81"/>
        <v>514.25</v>
      </c>
      <c r="S244" s="28">
        <f t="shared" si="82"/>
        <v>180.01646750069443</v>
      </c>
      <c r="T244" s="28">
        <f t="shared" si="96"/>
        <v>35.005632960757303</v>
      </c>
      <c r="U244" s="28">
        <f t="shared" si="89"/>
        <v>489.5</v>
      </c>
      <c r="V244" s="28">
        <v>500</v>
      </c>
      <c r="W244" s="25">
        <v>6505</v>
      </c>
      <c r="X244" s="30">
        <v>2.7</v>
      </c>
      <c r="Y244" s="30">
        <f t="shared" si="84"/>
        <v>3.5100000000000002</v>
      </c>
      <c r="Z244" s="30">
        <f t="shared" si="80"/>
        <v>4212</v>
      </c>
      <c r="AA244" s="30">
        <f t="shared" si="85"/>
        <v>1350</v>
      </c>
      <c r="AB244" s="31">
        <f t="shared" si="86"/>
        <v>135000</v>
      </c>
      <c r="AC244" s="32">
        <f t="shared" si="87"/>
        <v>3.5812636308862562E-2</v>
      </c>
      <c r="AD244" s="25">
        <v>6</v>
      </c>
      <c r="AE244" s="28">
        <f t="shared" si="90"/>
        <v>41.666666666666664</v>
      </c>
      <c r="AF244" s="28">
        <f>AD244*AE244</f>
        <v>250</v>
      </c>
      <c r="AG244" s="28">
        <f t="shared" si="91"/>
        <v>1000</v>
      </c>
      <c r="AH244" s="30">
        <f t="shared" si="88"/>
        <v>2700</v>
      </c>
      <c r="AI244" s="28">
        <v>1800</v>
      </c>
      <c r="AJ244" s="28">
        <v>1800</v>
      </c>
      <c r="AK244" s="28">
        <v>1800</v>
      </c>
      <c r="AL244" s="28">
        <v>1800</v>
      </c>
      <c r="AM244" s="28">
        <v>1200</v>
      </c>
      <c r="AN244" s="28">
        <v>1200</v>
      </c>
      <c r="AO244" s="28">
        <v>4</v>
      </c>
      <c r="AP244" s="28">
        <v>28</v>
      </c>
      <c r="AQ244" s="28">
        <v>2</v>
      </c>
      <c r="AR244" s="28">
        <v>4</v>
      </c>
      <c r="AT244" s="28">
        <f t="shared" si="97"/>
        <v>295.83333333333331</v>
      </c>
      <c r="AU244" s="28">
        <f t="shared" si="98"/>
        <v>500</v>
      </c>
      <c r="AV244" s="28">
        <f t="shared" si="99"/>
        <v>416.66666666666663</v>
      </c>
      <c r="AX244" s="33" t="s">
        <v>91</v>
      </c>
      <c r="AY244" s="34" t="s">
        <v>200</v>
      </c>
      <c r="AZ244" s="35">
        <v>45758</v>
      </c>
      <c r="BA244" s="35">
        <f t="shared" si="93"/>
        <v>46123</v>
      </c>
      <c r="BB244" s="33" t="s">
        <v>92</v>
      </c>
      <c r="BC244" s="33" t="s">
        <v>201</v>
      </c>
      <c r="BD244" s="34"/>
      <c r="BE244" s="25" t="s">
        <v>83</v>
      </c>
      <c r="BF244" s="25" t="s">
        <v>83</v>
      </c>
      <c r="BG244" s="32" t="s">
        <v>83</v>
      </c>
      <c r="BH244" s="32" t="s">
        <v>83</v>
      </c>
      <c r="BI244" s="32">
        <f t="shared" si="94"/>
        <v>26.297813273330767</v>
      </c>
      <c r="BJ244" s="25" t="s">
        <v>84</v>
      </c>
      <c r="BK244" s="25">
        <v>440</v>
      </c>
      <c r="BP244" s="25" t="str">
        <f>IFERROR(VLOOKUP(Tabela24[[#This Row],[Código  CATMAT]],'[1]GRADE HFL'!A:K,1,0),"NÃO")</f>
        <v>NÃO</v>
      </c>
      <c r="BQ244" s="36"/>
      <c r="BR244" s="36" t="str">
        <f>IFERROR(VLOOKUP(Tabela24[[#This Row],[Código  CATMAT]],'[1]CMM E VALOR'!C:L,5,0),"NÃO HÁ")</f>
        <v>NÃO HÁ</v>
      </c>
      <c r="BS244" s="37" t="str">
        <f>IFERROR(VLOOKUP(Tabela24[[#This Row],[Código  CATMAT]],'[1]CMM E VALOR'!C:L,6,0),"NÃO HÁ")</f>
        <v>NÃO HÁ</v>
      </c>
      <c r="BT244" s="37" t="str">
        <f>IFERROR(VLOOKUP(Tabela24[[#This Row],[Código  CATMAT]],'[1]CMM E VALOR'!C:L,7,0),"NÃO HÁ")</f>
        <v>NÃO HÁ</v>
      </c>
      <c r="BU244" s="38" t="str">
        <f>IFERROR(VLOOKUP(Tabela24[[#This Row],[Código  CATMAT]],'[1]CMM E VALOR'!C:L,9,0),"NÃO HÁ")</f>
        <v>NÃO HÁ</v>
      </c>
      <c r="BV244" s="32" t="str">
        <f>IFERROR(VLOOKUP(Tabela24[[#This Row],[Código  CATMAT]],'[1]CMM E VALOR'!C:L,10,0),"NÃO HÁ")</f>
        <v>NÃO HÁ</v>
      </c>
    </row>
    <row r="245" spans="1:74" ht="25.5" hidden="1" x14ac:dyDescent="0.25">
      <c r="A245" s="25">
        <v>270092</v>
      </c>
      <c r="B245" s="25">
        <v>3945040</v>
      </c>
      <c r="C245" s="5" t="s">
        <v>762</v>
      </c>
      <c r="D245" s="5" t="s">
        <v>86</v>
      </c>
      <c r="E245" s="5"/>
      <c r="F245" s="5"/>
      <c r="G245" s="27" t="s">
        <v>752</v>
      </c>
      <c r="H245" s="44">
        <v>0.05</v>
      </c>
      <c r="I245" s="27" t="s">
        <v>79</v>
      </c>
      <c r="J245" s="28">
        <v>5759</v>
      </c>
      <c r="K245" s="28">
        <v>3701</v>
      </c>
      <c r="L245" s="28">
        <v>3634</v>
      </c>
      <c r="N245" s="28">
        <v>2923</v>
      </c>
      <c r="O245" s="28">
        <v>3282</v>
      </c>
      <c r="P245" s="28">
        <v>2953</v>
      </c>
      <c r="Q245" s="28">
        <v>3768</v>
      </c>
      <c r="R245" s="28">
        <f t="shared" si="81"/>
        <v>3717.1428571428573</v>
      </c>
      <c r="S245" s="28">
        <f t="shared" si="82"/>
        <v>964.61277698556762</v>
      </c>
      <c r="T245" s="28">
        <f t="shared" si="96"/>
        <v>25.950382163331948</v>
      </c>
      <c r="U245" s="28">
        <f t="shared" si="89"/>
        <v>3634</v>
      </c>
      <c r="V245" s="28">
        <v>3700</v>
      </c>
      <c r="W245" s="25">
        <v>6505</v>
      </c>
      <c r="X245" s="30">
        <v>3.5</v>
      </c>
      <c r="Y245" s="30">
        <f t="shared" si="84"/>
        <v>4.55</v>
      </c>
      <c r="Z245" s="30">
        <f t="shared" si="80"/>
        <v>34125</v>
      </c>
      <c r="AA245" s="30">
        <f t="shared" si="85"/>
        <v>12950</v>
      </c>
      <c r="AB245" s="31">
        <f t="shared" si="86"/>
        <v>1295000</v>
      </c>
      <c r="AC245" s="32">
        <f t="shared" si="87"/>
        <v>0.34353602977760755</v>
      </c>
      <c r="AD245" s="25">
        <v>6</v>
      </c>
      <c r="AE245" s="28">
        <f t="shared" si="90"/>
        <v>308.33333333333331</v>
      </c>
      <c r="AF245" s="28">
        <f>AD245*AE245</f>
        <v>1850</v>
      </c>
      <c r="AG245" s="28">
        <f t="shared" si="91"/>
        <v>7400</v>
      </c>
      <c r="AH245" s="30">
        <f t="shared" si="88"/>
        <v>25900</v>
      </c>
      <c r="AI245" s="28">
        <f>183*48</f>
        <v>8784</v>
      </c>
      <c r="AJ245" s="28">
        <v>8784</v>
      </c>
      <c r="AK245" s="28">
        <v>8784</v>
      </c>
      <c r="AL245" s="28">
        <v>8784</v>
      </c>
      <c r="AM245" s="28">
        <v>8784</v>
      </c>
      <c r="AN245" s="28">
        <v>7500</v>
      </c>
      <c r="AO245" s="28">
        <v>4</v>
      </c>
      <c r="AP245" s="28">
        <v>28</v>
      </c>
      <c r="AQ245" s="28">
        <v>2</v>
      </c>
      <c r="AR245" s="28">
        <v>4</v>
      </c>
      <c r="AT245" s="28">
        <f t="shared" si="97"/>
        <v>2189.1666666666665</v>
      </c>
      <c r="AU245" s="28">
        <f t="shared" si="98"/>
        <v>3700</v>
      </c>
      <c r="AV245" s="28">
        <f t="shared" si="99"/>
        <v>3083.333333333333</v>
      </c>
      <c r="AX245" s="33" t="s">
        <v>91</v>
      </c>
      <c r="AY245" s="34" t="s">
        <v>196</v>
      </c>
      <c r="AZ245" s="35">
        <v>45895</v>
      </c>
      <c r="BA245" s="35">
        <f t="shared" si="93"/>
        <v>46260</v>
      </c>
      <c r="BB245" s="33" t="s">
        <v>92</v>
      </c>
      <c r="BC245" s="33" t="s">
        <v>127</v>
      </c>
      <c r="BD245" s="34"/>
      <c r="BE245" s="25" t="s">
        <v>112</v>
      </c>
      <c r="BF245" s="25" t="s">
        <v>83</v>
      </c>
      <c r="BG245" s="32" t="s">
        <v>83</v>
      </c>
      <c r="BH245" s="32" t="s">
        <v>83</v>
      </c>
      <c r="BI245" s="32">
        <f t="shared" si="94"/>
        <v>26.641349303108374</v>
      </c>
      <c r="BJ245" s="25" t="s">
        <v>84</v>
      </c>
      <c r="BK245" s="25">
        <v>1061</v>
      </c>
      <c r="BP245" s="25" t="str">
        <f>IFERROR(VLOOKUP(Tabela24[[#This Row],[Código  CATMAT]],'[1]GRADE HFL'!A:K,1,0),"NÃO")</f>
        <v>NÃO</v>
      </c>
      <c r="BQ245" s="36"/>
      <c r="BR245" s="36" t="str">
        <f>IFERROR(VLOOKUP(Tabela24[[#This Row],[Código  CATMAT]],'[1]CMM E VALOR'!C:L,5,0),"NÃO HÁ")</f>
        <v>NÃO HÁ</v>
      </c>
      <c r="BS245" s="37" t="str">
        <f>IFERROR(VLOOKUP(Tabela24[[#This Row],[Código  CATMAT]],'[1]CMM E VALOR'!C:L,6,0),"NÃO HÁ")</f>
        <v>NÃO HÁ</v>
      </c>
      <c r="BT245" s="37" t="str">
        <f>IFERROR(VLOOKUP(Tabela24[[#This Row],[Código  CATMAT]],'[1]CMM E VALOR'!C:L,7,0),"NÃO HÁ")</f>
        <v>NÃO HÁ</v>
      </c>
      <c r="BU245" s="38" t="str">
        <f>IFERROR(VLOOKUP(Tabela24[[#This Row],[Código  CATMAT]],'[1]CMM E VALOR'!C:L,9,0),"NÃO HÁ")</f>
        <v>NÃO HÁ</v>
      </c>
      <c r="BV245" s="32" t="str">
        <f>IFERROR(VLOOKUP(Tabela24[[#This Row],[Código  CATMAT]],'[1]CMM E VALOR'!C:L,10,0),"NÃO HÁ")</f>
        <v>NÃO HÁ</v>
      </c>
    </row>
    <row r="246" spans="1:74" x14ac:dyDescent="0.25">
      <c r="A246" s="25">
        <v>267541</v>
      </c>
      <c r="B246" s="25">
        <v>3945080</v>
      </c>
      <c r="C246" s="5" t="s">
        <v>763</v>
      </c>
      <c r="D246" s="5" t="s">
        <v>76</v>
      </c>
      <c r="E246" s="5"/>
      <c r="F246" s="5"/>
      <c r="G246" s="27" t="s">
        <v>756</v>
      </c>
      <c r="H246" s="44">
        <v>0.5</v>
      </c>
      <c r="I246" s="27" t="s">
        <v>79</v>
      </c>
      <c r="J246" s="28">
        <v>5380</v>
      </c>
      <c r="K246" s="28">
        <v>2421</v>
      </c>
      <c r="L246" s="28">
        <v>3171</v>
      </c>
      <c r="M246" s="28">
        <v>1912</v>
      </c>
      <c r="N246" s="28">
        <v>1907</v>
      </c>
      <c r="O246" s="28">
        <v>2173</v>
      </c>
      <c r="P246" s="28">
        <v>2631</v>
      </c>
      <c r="Q246" s="28">
        <v>1169</v>
      </c>
      <c r="R246" s="28">
        <f t="shared" si="81"/>
        <v>2595.5</v>
      </c>
      <c r="S246" s="28">
        <f t="shared" si="82"/>
        <v>1268.912019915374</v>
      </c>
      <c r="T246" s="28">
        <f t="shared" si="96"/>
        <v>48.888923903501215</v>
      </c>
      <c r="U246" s="28">
        <f t="shared" si="89"/>
        <v>2297</v>
      </c>
      <c r="V246" s="28">
        <v>2500</v>
      </c>
      <c r="W246" s="25">
        <v>6505</v>
      </c>
      <c r="X246" s="30">
        <v>0.32</v>
      </c>
      <c r="Y246" s="30">
        <f t="shared" si="84"/>
        <v>0.41600000000000004</v>
      </c>
      <c r="Z246" s="30">
        <f t="shared" si="80"/>
        <v>2080</v>
      </c>
      <c r="AA246" s="30">
        <f t="shared" si="85"/>
        <v>800</v>
      </c>
      <c r="AB246" s="31">
        <f t="shared" si="86"/>
        <v>80000</v>
      </c>
      <c r="AC246" s="32">
        <f t="shared" si="87"/>
        <v>2.1222302997844483E-2</v>
      </c>
      <c r="AD246" s="25">
        <v>6</v>
      </c>
      <c r="AE246" s="28">
        <f t="shared" si="90"/>
        <v>208.33333333333334</v>
      </c>
      <c r="AF246" s="28">
        <f>AD246*AE246</f>
        <v>1250</v>
      </c>
      <c r="AG246" s="28">
        <f t="shared" si="91"/>
        <v>5000</v>
      </c>
      <c r="AH246" s="30">
        <f t="shared" si="88"/>
        <v>1600</v>
      </c>
      <c r="AI246" s="28">
        <f>43*200</f>
        <v>8600</v>
      </c>
      <c r="AJ246" s="28">
        <v>8600</v>
      </c>
      <c r="AK246" s="28">
        <v>8600</v>
      </c>
      <c r="AL246" s="28">
        <v>8600</v>
      </c>
      <c r="AM246" s="28">
        <v>7000</v>
      </c>
      <c r="AN246" s="28">
        <v>5000</v>
      </c>
      <c r="AO246" s="28">
        <v>4</v>
      </c>
      <c r="AP246" s="28">
        <v>28</v>
      </c>
      <c r="AQ246" s="28">
        <v>2</v>
      </c>
      <c r="AR246" s="28">
        <v>4</v>
      </c>
      <c r="AT246" s="28">
        <f t="shared" si="97"/>
        <v>1479.1666666666667</v>
      </c>
      <c r="AU246" s="28">
        <f t="shared" si="98"/>
        <v>2500</v>
      </c>
      <c r="AV246" s="28">
        <f t="shared" si="99"/>
        <v>2083.3333333333335</v>
      </c>
      <c r="AX246" s="33" t="s">
        <v>91</v>
      </c>
      <c r="AY246" s="34" t="s">
        <v>110</v>
      </c>
      <c r="AZ246" s="35">
        <v>46049</v>
      </c>
      <c r="BA246" s="35">
        <f t="shared" si="93"/>
        <v>46414</v>
      </c>
      <c r="BB246" s="33" t="s">
        <v>92</v>
      </c>
      <c r="BC246" s="33" t="s">
        <v>111</v>
      </c>
      <c r="BD246" s="34"/>
      <c r="BE246" s="25" t="s">
        <v>83</v>
      </c>
      <c r="BF246" s="25" t="s">
        <v>83</v>
      </c>
      <c r="BG246" s="32" t="s">
        <v>83</v>
      </c>
      <c r="BH246" s="32" t="s">
        <v>83</v>
      </c>
      <c r="BI246" s="32">
        <f t="shared" si="94"/>
        <v>26.662571606106219</v>
      </c>
      <c r="BJ246" s="25" t="s">
        <v>84</v>
      </c>
      <c r="BK246" s="25">
        <v>1076</v>
      </c>
      <c r="BP246" s="25">
        <f>IFERROR(VLOOKUP(Tabela24[[#This Row],[Código  CATMAT]],'[1]GRADE HFL'!A:K,1,0),"NÃO")</f>
        <v>267541</v>
      </c>
      <c r="BQ246" s="36"/>
      <c r="BR246" s="36">
        <f>IFERROR(VLOOKUP(Tabela24[[#This Row],[Código  CATMAT]],'[1]CMM E VALOR'!C:L,5,0),"NÃO HÁ")</f>
        <v>3400</v>
      </c>
      <c r="BS246" s="37">
        <f>IFERROR(VLOOKUP(Tabela24[[#This Row],[Código  CATMAT]],'[1]CMM E VALOR'!C:L,6,0),"NÃO HÁ")</f>
        <v>3300</v>
      </c>
      <c r="BT246" s="37">
        <f>IFERROR(VLOOKUP(Tabela24[[#This Row],[Código  CATMAT]],'[1]CMM E VALOR'!C:L,7,0),"NÃO HÁ")</f>
        <v>3733.3333333333335</v>
      </c>
      <c r="BU246" s="38">
        <f>IFERROR(VLOOKUP(Tabela24[[#This Row],[Código  CATMAT]],'[1]CMM E VALOR'!C:L,9,0),"NÃO HÁ")</f>
        <v>0.32</v>
      </c>
      <c r="BV246" s="32">
        <f>IFERROR(VLOOKUP(Tabela24[[#This Row],[Código  CATMAT]],'[1]CMM E VALOR'!C:L,10,0),"NÃO HÁ")</f>
        <v>0.32516099999999998</v>
      </c>
    </row>
    <row r="247" spans="1:74" ht="25.5" x14ac:dyDescent="0.25">
      <c r="A247" s="25">
        <v>292195</v>
      </c>
      <c r="B247" s="25">
        <v>3982800</v>
      </c>
      <c r="C247" s="5" t="s">
        <v>764</v>
      </c>
      <c r="D247" s="5" t="s">
        <v>86</v>
      </c>
      <c r="E247" s="5"/>
      <c r="F247" s="5"/>
      <c r="G247" s="27" t="s">
        <v>765</v>
      </c>
      <c r="H247" s="27" t="s">
        <v>449</v>
      </c>
      <c r="I247" s="27" t="s">
        <v>125</v>
      </c>
      <c r="J247" s="28">
        <v>12</v>
      </c>
      <c r="K247" s="28">
        <v>7</v>
      </c>
      <c r="L247" s="28">
        <v>9</v>
      </c>
      <c r="N247" s="28">
        <v>8</v>
      </c>
      <c r="O247" s="28">
        <v>6</v>
      </c>
      <c r="P247" s="28">
        <v>4</v>
      </c>
      <c r="Q247" s="28">
        <v>3</v>
      </c>
      <c r="R247" s="28">
        <f t="shared" si="81"/>
        <v>7</v>
      </c>
      <c r="S247" s="28">
        <f t="shared" si="82"/>
        <v>3.0550504633038935</v>
      </c>
      <c r="T247" s="28">
        <f t="shared" si="96"/>
        <v>43.643578047198481</v>
      </c>
      <c r="U247" s="28">
        <f t="shared" si="89"/>
        <v>7</v>
      </c>
      <c r="V247" s="28">
        <v>10</v>
      </c>
      <c r="W247" s="25">
        <v>6505</v>
      </c>
      <c r="X247" s="30">
        <v>4.7699999999999996</v>
      </c>
      <c r="Y247" s="30">
        <f t="shared" si="84"/>
        <v>6.2009999999999996</v>
      </c>
      <c r="Z247" s="30">
        <f t="shared" si="80"/>
        <v>124.02</v>
      </c>
      <c r="AA247" s="30">
        <f t="shared" si="85"/>
        <v>47.699999999999996</v>
      </c>
      <c r="AB247" s="31">
        <f t="shared" si="86"/>
        <v>4770</v>
      </c>
      <c r="AC247" s="32">
        <f t="shared" si="87"/>
        <v>1.2653798162464772E-3</v>
      </c>
      <c r="AD247" s="25">
        <v>6</v>
      </c>
      <c r="AE247" s="28">
        <f t="shared" si="90"/>
        <v>0.83333333333333337</v>
      </c>
      <c r="AF247" s="28">
        <f>AD247*AE247</f>
        <v>5</v>
      </c>
      <c r="AG247" s="28">
        <f t="shared" si="91"/>
        <v>20</v>
      </c>
      <c r="AH247" s="30">
        <f t="shared" si="88"/>
        <v>95.399999999999991</v>
      </c>
      <c r="AI247" s="28">
        <v>20</v>
      </c>
      <c r="AJ247" s="28">
        <v>20</v>
      </c>
      <c r="AK247" s="28">
        <v>20</v>
      </c>
      <c r="AL247" s="28">
        <v>20</v>
      </c>
      <c r="AM247" s="28">
        <v>20</v>
      </c>
      <c r="AN247" s="28">
        <v>20</v>
      </c>
      <c r="AO247" s="28">
        <v>4</v>
      </c>
      <c r="AP247" s="28">
        <v>28</v>
      </c>
      <c r="AQ247" s="28">
        <v>2</v>
      </c>
      <c r="AR247" s="28">
        <v>4</v>
      </c>
      <c r="AT247" s="28">
        <f t="shared" si="97"/>
        <v>5.916666666666667</v>
      </c>
      <c r="AU247" s="28">
        <f t="shared" si="98"/>
        <v>10</v>
      </c>
      <c r="AV247" s="28">
        <f t="shared" si="99"/>
        <v>8.3333333333333339</v>
      </c>
      <c r="AX247" s="33" t="s">
        <v>91</v>
      </c>
      <c r="AY247" s="34" t="s">
        <v>247</v>
      </c>
      <c r="AZ247" s="35">
        <v>46008</v>
      </c>
      <c r="BA247" s="35">
        <f t="shared" si="93"/>
        <v>46373</v>
      </c>
      <c r="BB247" s="33" t="s">
        <v>92</v>
      </c>
      <c r="BC247" s="33" t="s">
        <v>248</v>
      </c>
      <c r="BD247" s="34"/>
      <c r="BE247" s="25" t="s">
        <v>83</v>
      </c>
      <c r="BF247" s="25" t="s">
        <v>83</v>
      </c>
      <c r="BG247" s="32" t="s">
        <v>83</v>
      </c>
      <c r="BH247" s="32" t="s">
        <v>83</v>
      </c>
      <c r="BI247" s="32">
        <f t="shared" si="94"/>
        <v>26.663836985922465</v>
      </c>
      <c r="BJ247" s="25" t="s">
        <v>94</v>
      </c>
      <c r="BK247" s="25">
        <v>1</v>
      </c>
      <c r="BP247" s="25">
        <f>IFERROR(VLOOKUP(Tabela24[[#This Row],[Código  CATMAT]],'[1]GRADE HFL'!A:K,1,0),"NÃO")</f>
        <v>292195</v>
      </c>
      <c r="BQ247" s="36"/>
      <c r="BR247" s="36">
        <f>IFERROR(VLOOKUP(Tabela24[[#This Row],[Código  CATMAT]],'[1]CMM E VALOR'!C:L,5,0),"NÃO HÁ")</f>
        <v>8</v>
      </c>
      <c r="BS247" s="37">
        <f>IFERROR(VLOOKUP(Tabela24[[#This Row],[Código  CATMAT]],'[1]CMM E VALOR'!C:L,6,0),"NÃO HÁ")</f>
        <v>10</v>
      </c>
      <c r="BT247" s="37">
        <f>IFERROR(VLOOKUP(Tabela24[[#This Row],[Código  CATMAT]],'[1]CMM E VALOR'!C:L,7,0),"NÃO HÁ")</f>
        <v>0</v>
      </c>
      <c r="BU247" s="38">
        <f>IFERROR(VLOOKUP(Tabela24[[#This Row],[Código  CATMAT]],'[1]CMM E VALOR'!C:L,9,0),"NÃO HÁ")</f>
        <v>3.2</v>
      </c>
      <c r="BV247" s="32">
        <f>IFERROR(VLOOKUP(Tabela24[[#This Row],[Código  CATMAT]],'[1]CMM E VALOR'!C:L,10,0),"NÃO HÁ")</f>
        <v>0</v>
      </c>
    </row>
    <row r="248" spans="1:74" ht="25.5" x14ac:dyDescent="0.25">
      <c r="A248" s="25">
        <v>292196</v>
      </c>
      <c r="B248" s="25">
        <v>3985000</v>
      </c>
      <c r="C248" s="5" t="s">
        <v>766</v>
      </c>
      <c r="D248" s="5" t="s">
        <v>76</v>
      </c>
      <c r="E248" s="5"/>
      <c r="F248" s="25" t="s">
        <v>767</v>
      </c>
      <c r="G248" s="27" t="s">
        <v>765</v>
      </c>
      <c r="H248" s="27" t="s">
        <v>143</v>
      </c>
      <c r="I248" s="27" t="s">
        <v>79</v>
      </c>
      <c r="J248" s="28">
        <v>10</v>
      </c>
      <c r="K248" s="28">
        <v>0</v>
      </c>
      <c r="L248" s="28">
        <v>10</v>
      </c>
      <c r="M248" s="28">
        <v>14</v>
      </c>
      <c r="N248" s="28">
        <v>32</v>
      </c>
      <c r="O248" s="28">
        <v>32</v>
      </c>
      <c r="P248" s="28">
        <v>30</v>
      </c>
      <c r="Q248" s="28">
        <v>9</v>
      </c>
      <c r="R248" s="28">
        <f t="shared" si="81"/>
        <v>17.125</v>
      </c>
      <c r="S248" s="28">
        <f t="shared" si="82"/>
        <v>12.414709017935136</v>
      </c>
      <c r="T248" s="28">
        <f t="shared" si="96"/>
        <v>72.494651199621231</v>
      </c>
      <c r="U248" s="28">
        <f t="shared" si="89"/>
        <v>12</v>
      </c>
      <c r="V248" s="28">
        <v>30</v>
      </c>
      <c r="W248" s="25">
        <v>6505</v>
      </c>
      <c r="X248" s="30">
        <v>1.6</v>
      </c>
      <c r="Y248" s="30">
        <f t="shared" si="84"/>
        <v>2.08</v>
      </c>
      <c r="Z248" s="30">
        <f t="shared" si="80"/>
        <v>104</v>
      </c>
      <c r="AA248" s="30">
        <f t="shared" si="85"/>
        <v>48</v>
      </c>
      <c r="AB248" s="31">
        <f t="shared" si="86"/>
        <v>4800</v>
      </c>
      <c r="AC248" s="32">
        <f t="shared" si="87"/>
        <v>1.2733381798706689E-3</v>
      </c>
      <c r="AD248" s="25">
        <v>6</v>
      </c>
      <c r="AE248" s="28">
        <f t="shared" si="90"/>
        <v>2.5</v>
      </c>
      <c r="AF248" s="28">
        <f>AD248*AE248</f>
        <v>15</v>
      </c>
      <c r="AG248" s="28">
        <f>((AE248*12)+(AE248*AD248)+AF248)</f>
        <v>60</v>
      </c>
      <c r="AH248" s="30">
        <f t="shared" si="88"/>
        <v>96</v>
      </c>
      <c r="AI248" s="28">
        <v>50</v>
      </c>
      <c r="AJ248" s="28">
        <v>50</v>
      </c>
      <c r="AK248" s="28">
        <v>50</v>
      </c>
      <c r="AL248" s="28">
        <v>50</v>
      </c>
      <c r="AM248" s="28">
        <v>50</v>
      </c>
      <c r="AN248" s="28">
        <v>50</v>
      </c>
      <c r="AO248" s="28">
        <v>4</v>
      </c>
      <c r="AP248" s="28">
        <v>28</v>
      </c>
      <c r="AQ248" s="28">
        <v>2</v>
      </c>
      <c r="AR248" s="28">
        <v>4</v>
      </c>
      <c r="AT248" s="28">
        <f t="shared" si="97"/>
        <v>17.75</v>
      </c>
      <c r="AU248" s="28">
        <f t="shared" si="98"/>
        <v>30</v>
      </c>
      <c r="AV248" s="28">
        <f t="shared" si="99"/>
        <v>25</v>
      </c>
      <c r="AX248" s="33" t="s">
        <v>91</v>
      </c>
      <c r="AY248" s="34" t="s">
        <v>395</v>
      </c>
      <c r="AZ248" s="35">
        <v>46111</v>
      </c>
      <c r="BA248" s="35">
        <f t="shared" si="93"/>
        <v>46476</v>
      </c>
      <c r="BB248" s="33" t="s">
        <v>92</v>
      </c>
      <c r="BC248" s="33" t="s">
        <v>396</v>
      </c>
      <c r="BD248" s="34"/>
      <c r="BE248" s="25" t="s">
        <v>83</v>
      </c>
      <c r="BF248" s="25" t="s">
        <v>83</v>
      </c>
      <c r="BG248" s="32" t="s">
        <v>83</v>
      </c>
      <c r="BH248" s="32" t="s">
        <v>83</v>
      </c>
      <c r="BI248" s="32">
        <f t="shared" si="94"/>
        <v>26.665110324102336</v>
      </c>
      <c r="BJ248" s="25" t="s">
        <v>94</v>
      </c>
      <c r="BP248" s="25">
        <f>IFERROR(VLOOKUP(Tabela24[[#This Row],[Código  CATMAT]],'[1]GRADE HFL'!A:K,1,0),"NÃO")</f>
        <v>292196</v>
      </c>
      <c r="BQ248" s="36"/>
      <c r="BR248" s="36">
        <f>IFERROR(VLOOKUP(Tabela24[[#This Row],[Código  CATMAT]],'[1]CMM E VALOR'!C:L,5,0),"NÃO HÁ")</f>
        <v>60</v>
      </c>
      <c r="BS248" s="37">
        <f>IFERROR(VLOOKUP(Tabela24[[#This Row],[Código  CATMAT]],'[1]CMM E VALOR'!C:L,6,0),"NÃO HÁ")</f>
        <v>93.75</v>
      </c>
      <c r="BT248" s="37">
        <f>IFERROR(VLOOKUP(Tabela24[[#This Row],[Código  CATMAT]],'[1]CMM E VALOR'!C:L,7,0),"NÃO HÁ")</f>
        <v>33.333333333333336</v>
      </c>
      <c r="BU248" s="38">
        <f>IFERROR(VLOOKUP(Tabela24[[#This Row],[Código  CATMAT]],'[1]CMM E VALOR'!C:L,9,0),"NÃO HÁ")</f>
        <v>1.86</v>
      </c>
      <c r="BV248" s="32">
        <f>IFERROR(VLOOKUP(Tabela24[[#This Row],[Código  CATMAT]],'[1]CMM E VALOR'!C:L,10,0),"NÃO HÁ")</f>
        <v>0</v>
      </c>
    </row>
    <row r="249" spans="1:74" ht="25.5" hidden="1" x14ac:dyDescent="0.25">
      <c r="A249" s="25">
        <v>448983</v>
      </c>
      <c r="B249" s="25">
        <v>4005000</v>
      </c>
      <c r="C249" s="5" t="s">
        <v>768</v>
      </c>
      <c r="D249" s="5" t="s">
        <v>76</v>
      </c>
      <c r="E249" s="5"/>
      <c r="F249" s="25">
        <v>36</v>
      </c>
      <c r="G249" s="27" t="s">
        <v>769</v>
      </c>
      <c r="H249" s="27" t="s">
        <v>770</v>
      </c>
      <c r="I249" s="27" t="s">
        <v>79</v>
      </c>
      <c r="J249" s="28">
        <v>1411</v>
      </c>
      <c r="K249" s="28">
        <v>914</v>
      </c>
      <c r="L249" s="28">
        <v>812</v>
      </c>
      <c r="M249" s="28">
        <v>481</v>
      </c>
      <c r="N249" s="28">
        <v>830</v>
      </c>
      <c r="O249" s="28">
        <v>876</v>
      </c>
      <c r="P249" s="28">
        <v>813</v>
      </c>
      <c r="Q249" s="28">
        <v>896</v>
      </c>
      <c r="R249" s="28">
        <f t="shared" si="81"/>
        <v>879.125</v>
      </c>
      <c r="S249" s="28">
        <f t="shared" si="82"/>
        <v>254.72586805651062</v>
      </c>
      <c r="T249" s="28">
        <f t="shared" si="96"/>
        <v>28.974931671435872</v>
      </c>
      <c r="U249" s="28">
        <f t="shared" si="89"/>
        <v>853</v>
      </c>
      <c r="V249" s="28">
        <v>850</v>
      </c>
      <c r="W249" s="25">
        <v>6505</v>
      </c>
      <c r="X249" s="30">
        <v>7</v>
      </c>
      <c r="Y249" s="30">
        <f t="shared" si="84"/>
        <v>9.1</v>
      </c>
      <c r="Z249" s="30">
        <f t="shared" si="80"/>
        <v>13650</v>
      </c>
      <c r="AA249" s="30">
        <f t="shared" si="85"/>
        <v>5950</v>
      </c>
      <c r="AB249" s="31">
        <f t="shared" si="86"/>
        <v>595000</v>
      </c>
      <c r="AC249" s="32">
        <f t="shared" si="87"/>
        <v>0.15784087854646833</v>
      </c>
      <c r="AD249" s="25">
        <v>6</v>
      </c>
      <c r="AE249" s="28">
        <f t="shared" si="90"/>
        <v>70.833333333333329</v>
      </c>
      <c r="AF249" s="28">
        <f>AE249*((1/2)*AD249)</f>
        <v>212.5</v>
      </c>
      <c r="AG249" s="28">
        <f t="shared" si="91"/>
        <v>1487.5</v>
      </c>
      <c r="AH249" s="30">
        <f t="shared" si="88"/>
        <v>10412.5</v>
      </c>
      <c r="AI249" s="28">
        <v>3000</v>
      </c>
      <c r="AJ249" s="28">
        <v>3000</v>
      </c>
      <c r="AK249" s="28">
        <v>3000</v>
      </c>
      <c r="AL249" s="28">
        <v>3000</v>
      </c>
      <c r="AM249" s="28">
        <v>2000</v>
      </c>
      <c r="AN249" s="28">
        <v>1500</v>
      </c>
      <c r="AO249" s="28">
        <v>4</v>
      </c>
      <c r="AP249" s="28">
        <v>28</v>
      </c>
      <c r="AQ249" s="28">
        <v>2</v>
      </c>
      <c r="AR249" s="28">
        <v>4</v>
      </c>
      <c r="AT249" s="28">
        <f t="shared" si="97"/>
        <v>290.41666666666669</v>
      </c>
      <c r="AU249" s="28">
        <f t="shared" si="98"/>
        <v>637.5</v>
      </c>
      <c r="AV249" s="28">
        <f t="shared" si="99"/>
        <v>495.83333333333331</v>
      </c>
      <c r="AX249" s="33" t="s">
        <v>91</v>
      </c>
      <c r="AY249" s="34" t="s">
        <v>140</v>
      </c>
      <c r="BA249" s="35">
        <f t="shared" si="93"/>
        <v>365</v>
      </c>
      <c r="BB249" s="33" t="s">
        <v>92</v>
      </c>
      <c r="BC249" s="33" t="s">
        <v>141</v>
      </c>
      <c r="BD249" s="34"/>
      <c r="BE249" s="25" t="s">
        <v>112</v>
      </c>
      <c r="BF249" s="25" t="s">
        <v>83</v>
      </c>
      <c r="BG249" s="32" t="s">
        <v>83</v>
      </c>
      <c r="BH249" s="32" t="s">
        <v>112</v>
      </c>
      <c r="BI249" s="32">
        <f t="shared" si="94"/>
        <v>26.822951202648806</v>
      </c>
      <c r="BJ249" s="25" t="s">
        <v>84</v>
      </c>
      <c r="BK249" s="25">
        <v>217</v>
      </c>
      <c r="BP249" s="25" t="str">
        <f>IFERROR(VLOOKUP(Tabela24[[#This Row],[Código  CATMAT]],'[1]GRADE HFL'!A:K,1,0),"NÃO")</f>
        <v>NÃO</v>
      </c>
      <c r="BQ249" s="36" t="s">
        <v>771</v>
      </c>
      <c r="BR249" s="36" t="str">
        <f>IFERROR(VLOOKUP(Tabela24[[#This Row],[Código  CATMAT]],'[1]CMM E VALOR'!C:L,5,0),"NÃO HÁ")</f>
        <v>NÃO HÁ</v>
      </c>
      <c r="BS249" s="37" t="str">
        <f>IFERROR(VLOOKUP(Tabela24[[#This Row],[Código  CATMAT]],'[1]CMM E VALOR'!C:L,6,0),"NÃO HÁ")</f>
        <v>NÃO HÁ</v>
      </c>
      <c r="BT249" s="37" t="str">
        <f>IFERROR(VLOOKUP(Tabela24[[#This Row],[Código  CATMAT]],'[1]CMM E VALOR'!C:L,7,0),"NÃO HÁ")</f>
        <v>NÃO HÁ</v>
      </c>
      <c r="BU249" s="38" t="str">
        <f>IFERROR(VLOOKUP(Tabela24[[#This Row],[Código  CATMAT]],'[1]CMM E VALOR'!C:L,9,0),"NÃO HÁ")</f>
        <v>NÃO HÁ</v>
      </c>
      <c r="BV249" s="32" t="str">
        <f>IFERROR(VLOOKUP(Tabela24[[#This Row],[Código  CATMAT]],'[1]CMM E VALOR'!C:L,10,0),"NÃO HÁ")</f>
        <v>NÃO HÁ</v>
      </c>
    </row>
    <row r="250" spans="1:74" x14ac:dyDescent="0.25">
      <c r="A250" s="25">
        <v>272796</v>
      </c>
      <c r="B250" s="25">
        <v>4005010</v>
      </c>
      <c r="C250" s="5" t="s">
        <v>772</v>
      </c>
      <c r="D250" s="5" t="s">
        <v>108</v>
      </c>
      <c r="E250" s="5"/>
      <c r="F250" s="25">
        <v>50</v>
      </c>
      <c r="G250" s="27" t="s">
        <v>773</v>
      </c>
      <c r="H250" s="27" t="s">
        <v>774</v>
      </c>
      <c r="I250" s="27" t="s">
        <v>79</v>
      </c>
      <c r="J250" s="28">
        <v>825</v>
      </c>
      <c r="K250" s="28">
        <v>624</v>
      </c>
      <c r="L250" s="28">
        <v>714</v>
      </c>
      <c r="M250" s="28">
        <v>638</v>
      </c>
      <c r="N250" s="28">
        <v>598</v>
      </c>
      <c r="O250" s="28">
        <v>668</v>
      </c>
      <c r="P250" s="28">
        <v>604</v>
      </c>
      <c r="Q250" s="28">
        <v>620</v>
      </c>
      <c r="R250" s="28">
        <f t="shared" si="81"/>
        <v>661.375</v>
      </c>
      <c r="S250" s="28">
        <f t="shared" si="82"/>
        <v>76.110704146751161</v>
      </c>
      <c r="T250" s="28">
        <f t="shared" si="96"/>
        <v>11.50794997493875</v>
      </c>
      <c r="U250" s="28">
        <f t="shared" si="89"/>
        <v>631</v>
      </c>
      <c r="V250" s="28">
        <v>650</v>
      </c>
      <c r="W250" s="25">
        <v>6505</v>
      </c>
      <c r="X250" s="30">
        <v>14.92</v>
      </c>
      <c r="Y250" s="30">
        <f t="shared" si="84"/>
        <v>19.396000000000001</v>
      </c>
      <c r="Z250" s="30">
        <f t="shared" si="80"/>
        <v>29094</v>
      </c>
      <c r="AA250" s="30">
        <f t="shared" si="85"/>
        <v>9698</v>
      </c>
      <c r="AB250" s="31">
        <f t="shared" si="86"/>
        <v>969800</v>
      </c>
      <c r="AC250" s="32">
        <f t="shared" si="87"/>
        <v>0.25726736809136974</v>
      </c>
      <c r="AD250" s="25">
        <v>6</v>
      </c>
      <c r="AE250" s="28">
        <f t="shared" si="90"/>
        <v>54.166666666666664</v>
      </c>
      <c r="AF250" s="28">
        <f t="shared" ref="AF250:AF264" si="100">AD250*AE250</f>
        <v>325</v>
      </c>
      <c r="AG250" s="28">
        <f t="shared" si="91"/>
        <v>1300</v>
      </c>
      <c r="AH250" s="30">
        <f t="shared" si="88"/>
        <v>19396</v>
      </c>
      <c r="AI250" s="28">
        <v>2000</v>
      </c>
      <c r="AJ250" s="28">
        <v>2000</v>
      </c>
      <c r="AK250" s="28">
        <v>2000</v>
      </c>
      <c r="AL250" s="28">
        <v>2000</v>
      </c>
      <c r="AM250" s="28">
        <v>1800</v>
      </c>
      <c r="AN250" s="28">
        <v>1500</v>
      </c>
      <c r="AO250" s="28">
        <v>4</v>
      </c>
      <c r="AP250" s="28">
        <v>28</v>
      </c>
      <c r="AQ250" s="28">
        <v>2</v>
      </c>
      <c r="AR250" s="28">
        <v>4</v>
      </c>
      <c r="AT250" s="28">
        <f t="shared" si="97"/>
        <v>384.58333333333331</v>
      </c>
      <c r="AU250" s="28">
        <f t="shared" si="98"/>
        <v>650</v>
      </c>
      <c r="AV250" s="28">
        <f t="shared" si="99"/>
        <v>541.66666666666663</v>
      </c>
      <c r="AX250" s="33" t="s">
        <v>91</v>
      </c>
      <c r="AY250" s="34" t="s">
        <v>259</v>
      </c>
      <c r="AZ250" s="35">
        <v>46000</v>
      </c>
      <c r="BA250" s="35">
        <f t="shared" si="93"/>
        <v>46365</v>
      </c>
      <c r="BB250" s="33" t="s">
        <v>92</v>
      </c>
      <c r="BC250" s="33" t="s">
        <v>141</v>
      </c>
      <c r="BD250" s="34"/>
      <c r="BE250" s="25" t="s">
        <v>112</v>
      </c>
      <c r="BF250" s="25" t="s">
        <v>83</v>
      </c>
      <c r="BG250" s="32" t="s">
        <v>83</v>
      </c>
      <c r="BH250" s="32" t="s">
        <v>83</v>
      </c>
      <c r="BI250" s="32">
        <f t="shared" si="94"/>
        <v>27.080218570740175</v>
      </c>
      <c r="BJ250" s="25" t="s">
        <v>84</v>
      </c>
      <c r="BK250" s="25">
        <v>218</v>
      </c>
      <c r="BP250" s="25">
        <f>IFERROR(VLOOKUP(Tabela24[[#This Row],[Código  CATMAT]],'[1]GRADE HFL'!A:K,1,0),"NÃO")</f>
        <v>272796</v>
      </c>
      <c r="BQ250" s="36"/>
      <c r="BR250" s="36">
        <f>IFERROR(VLOOKUP(Tabela24[[#This Row],[Código  CATMAT]],'[1]CMM E VALOR'!C:L,5,0),"NÃO HÁ")</f>
        <v>600</v>
      </c>
      <c r="BS250" s="37">
        <f>IFERROR(VLOOKUP(Tabela24[[#This Row],[Código  CATMAT]],'[1]CMM E VALOR'!C:L,6,0),"NÃO HÁ")</f>
        <v>290.90909090909093</v>
      </c>
      <c r="BT250" s="37">
        <f>IFERROR(VLOOKUP(Tabela24[[#This Row],[Código  CATMAT]],'[1]CMM E VALOR'!C:L,7,0),"NÃO HÁ")</f>
        <v>216.66666666666666</v>
      </c>
      <c r="BU250" s="38">
        <f>IFERROR(VLOOKUP(Tabela24[[#This Row],[Código  CATMAT]],'[1]CMM E VALOR'!C:L,9,0),"NÃO HÁ")</f>
        <v>12.48</v>
      </c>
      <c r="BV250" s="32">
        <f>IFERROR(VLOOKUP(Tabela24[[#This Row],[Código  CATMAT]],'[1]CMM E VALOR'!C:L,10,0),"NÃO HÁ")</f>
        <v>12.48</v>
      </c>
    </row>
    <row r="251" spans="1:74" ht="25.5" x14ac:dyDescent="0.25">
      <c r="A251" s="25">
        <v>268115</v>
      </c>
      <c r="B251" s="25">
        <v>4025000</v>
      </c>
      <c r="C251" s="5" t="s">
        <v>775</v>
      </c>
      <c r="D251" s="5" t="s">
        <v>76</v>
      </c>
      <c r="E251" s="5"/>
      <c r="F251" s="5"/>
      <c r="G251" s="27" t="s">
        <v>776</v>
      </c>
      <c r="H251" s="27" t="s">
        <v>384</v>
      </c>
      <c r="I251" s="27" t="s">
        <v>79</v>
      </c>
      <c r="J251" s="28">
        <v>350</v>
      </c>
      <c r="K251" s="28">
        <v>382</v>
      </c>
      <c r="L251" s="28">
        <v>264</v>
      </c>
      <c r="M251" s="28">
        <v>285</v>
      </c>
      <c r="N251" s="28">
        <v>169</v>
      </c>
      <c r="O251" s="28">
        <v>409</v>
      </c>
      <c r="P251" s="28">
        <v>274</v>
      </c>
      <c r="Q251" s="28">
        <v>116</v>
      </c>
      <c r="R251" s="28">
        <f t="shared" si="81"/>
        <v>281.125</v>
      </c>
      <c r="S251" s="28">
        <f t="shared" si="82"/>
        <v>101.04374936488792</v>
      </c>
      <c r="T251" s="28">
        <f t="shared" si="96"/>
        <v>35.942640947937008</v>
      </c>
      <c r="U251" s="28">
        <f t="shared" si="89"/>
        <v>279.5</v>
      </c>
      <c r="V251" s="28">
        <v>250</v>
      </c>
      <c r="W251" s="25">
        <v>6505</v>
      </c>
      <c r="X251" s="30">
        <v>5.54</v>
      </c>
      <c r="Y251" s="30">
        <f t="shared" si="84"/>
        <v>7.202</v>
      </c>
      <c r="Z251" s="30">
        <f t="shared" si="80"/>
        <v>3961.1</v>
      </c>
      <c r="AA251" s="30">
        <f t="shared" si="85"/>
        <v>1385</v>
      </c>
      <c r="AB251" s="31">
        <f t="shared" si="86"/>
        <v>138500</v>
      </c>
      <c r="AC251" s="32">
        <f t="shared" si="87"/>
        <v>3.6741112065018261E-2</v>
      </c>
      <c r="AD251" s="25">
        <v>6</v>
      </c>
      <c r="AE251" s="28">
        <f t="shared" si="90"/>
        <v>20.833333333333332</v>
      </c>
      <c r="AF251" s="28">
        <f t="shared" si="100"/>
        <v>125</v>
      </c>
      <c r="AG251" s="28">
        <f t="shared" si="91"/>
        <v>500</v>
      </c>
      <c r="AH251" s="30">
        <f t="shared" si="88"/>
        <v>2770</v>
      </c>
      <c r="AI251" s="28">
        <v>700</v>
      </c>
      <c r="AJ251" s="28">
        <v>600</v>
      </c>
      <c r="AK251" s="28">
        <v>700</v>
      </c>
      <c r="AL251" s="28">
        <v>700</v>
      </c>
      <c r="AM251" s="28">
        <v>650</v>
      </c>
      <c r="AN251" s="28">
        <v>550</v>
      </c>
      <c r="AO251" s="28">
        <v>4</v>
      </c>
      <c r="AP251" s="28">
        <v>28</v>
      </c>
      <c r="AQ251" s="28">
        <v>2</v>
      </c>
      <c r="AR251" s="28">
        <v>4</v>
      </c>
      <c r="AS251" s="28">
        <v>100</v>
      </c>
      <c r="AT251" s="28">
        <f t="shared" si="97"/>
        <v>147.91666666666666</v>
      </c>
      <c r="AU251" s="28">
        <f t="shared" si="98"/>
        <v>150</v>
      </c>
      <c r="AV251" s="28">
        <f t="shared" si="99"/>
        <v>208.33333333333331</v>
      </c>
      <c r="AW251" s="28">
        <v>100</v>
      </c>
      <c r="AX251" s="33" t="s">
        <v>91</v>
      </c>
      <c r="AY251" s="34" t="s">
        <v>110</v>
      </c>
      <c r="AZ251" s="35">
        <v>46049</v>
      </c>
      <c r="BA251" s="35">
        <f t="shared" si="93"/>
        <v>46414</v>
      </c>
      <c r="BB251" s="33" t="s">
        <v>92</v>
      </c>
      <c r="BC251" s="33" t="s">
        <v>111</v>
      </c>
      <c r="BD251" s="34"/>
      <c r="BE251" s="25" t="s">
        <v>83</v>
      </c>
      <c r="BF251" s="25" t="s">
        <v>83</v>
      </c>
      <c r="BG251" s="32" t="s">
        <v>83</v>
      </c>
      <c r="BH251" s="32" t="s">
        <v>83</v>
      </c>
      <c r="BI251" s="32">
        <f t="shared" si="94"/>
        <v>27.116959682805195</v>
      </c>
      <c r="BJ251" s="25" t="s">
        <v>84</v>
      </c>
      <c r="BK251" s="25">
        <v>82</v>
      </c>
      <c r="BP251" s="25">
        <f>IFERROR(VLOOKUP(Tabela24[[#This Row],[Código  CATMAT]],'[1]GRADE HFL'!A:K,1,0),"NÃO")</f>
        <v>268115</v>
      </c>
      <c r="BQ251" s="36"/>
      <c r="BR251" s="36">
        <f>IFERROR(VLOOKUP(Tabela24[[#This Row],[Código  CATMAT]],'[1]CMM E VALOR'!C:L,5,0),"NÃO HÁ")</f>
        <v>50</v>
      </c>
      <c r="BS251" s="37">
        <f>IFERROR(VLOOKUP(Tabela24[[#This Row],[Código  CATMAT]],'[1]CMM E VALOR'!C:L,6,0),"NÃO HÁ")</f>
        <v>50</v>
      </c>
      <c r="BT251" s="37">
        <f>IFERROR(VLOOKUP(Tabela24[[#This Row],[Código  CATMAT]],'[1]CMM E VALOR'!C:L,7,0),"NÃO HÁ")</f>
        <v>50</v>
      </c>
      <c r="BU251" s="38">
        <f>IFERROR(VLOOKUP(Tabela24[[#This Row],[Código  CATMAT]],'[1]CMM E VALOR'!C:L,9,0),"NÃO HÁ")</f>
        <v>5.95</v>
      </c>
      <c r="BV251" s="32">
        <f>IFERROR(VLOOKUP(Tabela24[[#This Row],[Código  CATMAT]],'[1]CMM E VALOR'!C:L,10,0),"NÃO HÁ")</f>
        <v>5.95</v>
      </c>
    </row>
    <row r="252" spans="1:74" ht="30" x14ac:dyDescent="0.25">
      <c r="A252" s="25">
        <v>268111</v>
      </c>
      <c r="B252" s="25">
        <v>4020700</v>
      </c>
      <c r="C252" s="40" t="s">
        <v>777</v>
      </c>
      <c r="D252" s="40" t="s">
        <v>627</v>
      </c>
      <c r="E252" s="40"/>
      <c r="F252" s="5"/>
      <c r="G252" s="27" t="s">
        <v>776</v>
      </c>
      <c r="H252" s="27" t="s">
        <v>278</v>
      </c>
      <c r="I252" s="27" t="s">
        <v>627</v>
      </c>
      <c r="J252" s="28">
        <v>2460</v>
      </c>
      <c r="K252" s="28">
        <v>556</v>
      </c>
      <c r="L252" s="28">
        <v>661</v>
      </c>
      <c r="M252" s="28">
        <v>853</v>
      </c>
      <c r="N252" s="28">
        <v>941</v>
      </c>
      <c r="O252" s="28">
        <v>791</v>
      </c>
      <c r="P252" s="28">
        <v>422</v>
      </c>
      <c r="Q252" s="28">
        <v>389</v>
      </c>
      <c r="R252" s="28">
        <f t="shared" si="81"/>
        <v>884.125</v>
      </c>
      <c r="S252" s="28">
        <f t="shared" si="82"/>
        <v>666.80655526386147</v>
      </c>
      <c r="T252" s="28">
        <f t="shared" si="96"/>
        <v>75.419941214631578</v>
      </c>
      <c r="U252" s="28">
        <f t="shared" si="89"/>
        <v>726</v>
      </c>
      <c r="V252" s="28">
        <v>1000</v>
      </c>
      <c r="W252" s="25">
        <v>6505</v>
      </c>
      <c r="X252" s="30">
        <v>0.38</v>
      </c>
      <c r="Y252" s="30">
        <f t="shared" si="84"/>
        <v>0.49400000000000005</v>
      </c>
      <c r="Z252" s="30">
        <f t="shared" si="80"/>
        <v>988.00000000000011</v>
      </c>
      <c r="AA252" s="30">
        <f t="shared" si="85"/>
        <v>380</v>
      </c>
      <c r="AB252" s="31">
        <f t="shared" si="86"/>
        <v>38000</v>
      </c>
      <c r="AC252" s="32">
        <f t="shared" si="87"/>
        <v>1.0080593923976129E-2</v>
      </c>
      <c r="AD252" s="25">
        <v>6</v>
      </c>
      <c r="AE252" s="28">
        <f t="shared" si="90"/>
        <v>83.333333333333329</v>
      </c>
      <c r="AF252" s="28">
        <f t="shared" si="100"/>
        <v>500</v>
      </c>
      <c r="AG252" s="28">
        <f t="shared" si="91"/>
        <v>2000</v>
      </c>
      <c r="AH252" s="30">
        <f t="shared" si="88"/>
        <v>760</v>
      </c>
      <c r="AI252" s="28">
        <v>5000</v>
      </c>
      <c r="AJ252" s="28">
        <v>5000</v>
      </c>
      <c r="AK252" s="28">
        <v>5000</v>
      </c>
      <c r="AL252" s="28">
        <v>4000</v>
      </c>
      <c r="AM252" s="42">
        <v>4000</v>
      </c>
      <c r="AN252" s="42">
        <v>2000</v>
      </c>
      <c r="AO252" s="28">
        <v>4</v>
      </c>
      <c r="AP252" s="28">
        <v>28</v>
      </c>
      <c r="AQ252" s="28">
        <v>2</v>
      </c>
      <c r="AR252" s="28">
        <v>4</v>
      </c>
      <c r="AT252" s="28">
        <f t="shared" si="97"/>
        <v>591.66666666666663</v>
      </c>
      <c r="AU252" s="28">
        <f t="shared" si="98"/>
        <v>1000</v>
      </c>
      <c r="AV252" s="28">
        <f t="shared" si="99"/>
        <v>833.33333333333326</v>
      </c>
      <c r="AX252" s="33" t="s">
        <v>91</v>
      </c>
      <c r="AY252" s="34" t="s">
        <v>140</v>
      </c>
      <c r="AZ252" s="35">
        <v>45876</v>
      </c>
      <c r="BA252" s="35">
        <f t="shared" si="93"/>
        <v>46241</v>
      </c>
      <c r="BB252" s="33" t="s">
        <v>92</v>
      </c>
      <c r="BC252" s="33" t="s">
        <v>141</v>
      </c>
      <c r="BD252" s="34"/>
      <c r="BE252" s="25" t="s">
        <v>83</v>
      </c>
      <c r="BF252" s="25" t="s">
        <v>83</v>
      </c>
      <c r="BG252" s="32" t="s">
        <v>83</v>
      </c>
      <c r="BH252" s="32" t="s">
        <v>83</v>
      </c>
      <c r="BI252" s="32">
        <f t="shared" si="94"/>
        <v>27.127040276729172</v>
      </c>
      <c r="BJ252" s="25" t="s">
        <v>94</v>
      </c>
      <c r="BK252" s="25">
        <v>87</v>
      </c>
      <c r="BP252" s="25">
        <f>IFERROR(VLOOKUP(Tabela24[[#This Row],[Código  CATMAT]],'[1]GRADE HFL'!A:K,1,0),"NÃO")</f>
        <v>268111</v>
      </c>
      <c r="BQ252" s="36"/>
      <c r="BR252" s="36">
        <f>IFERROR(VLOOKUP(Tabela24[[#This Row],[Código  CATMAT]],'[1]CMM E VALOR'!C:L,5,0),"NÃO HÁ")</f>
        <v>1200</v>
      </c>
      <c r="BS252" s="37">
        <f>IFERROR(VLOOKUP(Tabela24[[#This Row],[Código  CATMAT]],'[1]CMM E VALOR'!C:L,6,0),"NÃO HÁ")</f>
        <v>712.5</v>
      </c>
      <c r="BT252" s="37">
        <f>IFERROR(VLOOKUP(Tabela24[[#This Row],[Código  CATMAT]],'[1]CMM E VALOR'!C:L,7,0),"NÃO HÁ")</f>
        <v>366.66666666666669</v>
      </c>
      <c r="BU252" s="38">
        <f>IFERROR(VLOOKUP(Tabela24[[#This Row],[Código  CATMAT]],'[1]CMM E VALOR'!C:L,9,0),"NÃO HÁ")</f>
        <v>0.37059999999999998</v>
      </c>
      <c r="BV252" s="32">
        <f>IFERROR(VLOOKUP(Tabela24[[#This Row],[Código  CATMAT]],'[1]CMM E VALOR'!C:L,10,0),"NÃO HÁ")</f>
        <v>0.37059999999999998</v>
      </c>
    </row>
    <row r="253" spans="1:74" x14ac:dyDescent="0.25">
      <c r="A253" s="25">
        <v>267674</v>
      </c>
      <c r="B253" s="25">
        <v>4031000</v>
      </c>
      <c r="C253" s="5" t="s">
        <v>778</v>
      </c>
      <c r="D253" s="5" t="s">
        <v>96</v>
      </c>
      <c r="E253" s="5"/>
      <c r="F253" s="5"/>
      <c r="G253" s="27" t="s">
        <v>779</v>
      </c>
      <c r="H253" s="27" t="s">
        <v>278</v>
      </c>
      <c r="I253" s="27" t="s">
        <v>96</v>
      </c>
      <c r="J253" s="28">
        <v>8870</v>
      </c>
      <c r="K253" s="28">
        <v>9244</v>
      </c>
      <c r="L253" s="28">
        <v>6254</v>
      </c>
      <c r="M253" s="28">
        <v>4071</v>
      </c>
      <c r="N253" s="28">
        <v>4490</v>
      </c>
      <c r="O253" s="28">
        <v>5476</v>
      </c>
      <c r="P253" s="28">
        <v>5784</v>
      </c>
      <c r="Q253" s="28">
        <v>3001</v>
      </c>
      <c r="R253" s="28">
        <f t="shared" si="81"/>
        <v>5898.75</v>
      </c>
      <c r="S253" s="28">
        <f t="shared" si="82"/>
        <v>2205.8141839886953</v>
      </c>
      <c r="T253" s="28">
        <f t="shared" si="96"/>
        <v>37.39460367007748</v>
      </c>
      <c r="U253" s="28">
        <f t="shared" si="89"/>
        <v>5630</v>
      </c>
      <c r="V253" s="28">
        <v>5000</v>
      </c>
      <c r="W253" s="25">
        <v>6505</v>
      </c>
      <c r="X253" s="50">
        <v>0.04</v>
      </c>
      <c r="Y253" s="30">
        <f t="shared" si="84"/>
        <v>5.2000000000000005E-2</v>
      </c>
      <c r="Z253" s="30">
        <f t="shared" si="80"/>
        <v>520</v>
      </c>
      <c r="AA253" s="30">
        <f t="shared" si="85"/>
        <v>200</v>
      </c>
      <c r="AB253" s="31">
        <f t="shared" si="86"/>
        <v>20000</v>
      </c>
      <c r="AC253" s="32">
        <f t="shared" si="87"/>
        <v>5.3055757494611206E-3</v>
      </c>
      <c r="AD253" s="25">
        <v>6</v>
      </c>
      <c r="AE253" s="28">
        <f t="shared" si="90"/>
        <v>416.66666666666669</v>
      </c>
      <c r="AF253" s="28">
        <f t="shared" si="100"/>
        <v>2500</v>
      </c>
      <c r="AG253" s="28">
        <f t="shared" si="91"/>
        <v>10000</v>
      </c>
      <c r="AH253" s="30">
        <f t="shared" si="88"/>
        <v>400</v>
      </c>
      <c r="AI253" s="28">
        <v>18000</v>
      </c>
      <c r="AJ253" s="28">
        <v>15000</v>
      </c>
      <c r="AK253" s="28">
        <v>15000</v>
      </c>
      <c r="AL253" s="28">
        <v>15000</v>
      </c>
      <c r="AM253" s="28">
        <v>14000</v>
      </c>
      <c r="AN253" s="28">
        <v>10000</v>
      </c>
      <c r="AO253" s="28">
        <v>4</v>
      </c>
      <c r="AP253" s="28">
        <v>28</v>
      </c>
      <c r="AQ253" s="28">
        <v>2</v>
      </c>
      <c r="AR253" s="28">
        <v>4</v>
      </c>
      <c r="AT253" s="28">
        <f t="shared" si="97"/>
        <v>2958.3333333333335</v>
      </c>
      <c r="AU253" s="28">
        <f t="shared" si="98"/>
        <v>5000</v>
      </c>
      <c r="AV253" s="28">
        <f t="shared" si="99"/>
        <v>4166.666666666667</v>
      </c>
      <c r="AW253" s="28">
        <v>5000</v>
      </c>
      <c r="AX253" s="33" t="s">
        <v>91</v>
      </c>
      <c r="AY253" s="34" t="s">
        <v>105</v>
      </c>
      <c r="AZ253" s="35">
        <v>46055</v>
      </c>
      <c r="BA253" s="35">
        <f t="shared" si="93"/>
        <v>46420</v>
      </c>
      <c r="BB253" s="33" t="s">
        <v>92</v>
      </c>
      <c r="BC253" s="33" t="s">
        <v>106</v>
      </c>
      <c r="BD253" s="34"/>
      <c r="BE253" s="25" t="s">
        <v>83</v>
      </c>
      <c r="BF253" s="25" t="s">
        <v>83</v>
      </c>
      <c r="BG253" s="32" t="s">
        <v>83</v>
      </c>
      <c r="BH253" s="32" t="s">
        <v>83</v>
      </c>
      <c r="BI253" s="32">
        <f t="shared" si="94"/>
        <v>27.132345852478633</v>
      </c>
      <c r="BJ253" s="25" t="s">
        <v>94</v>
      </c>
      <c r="BK253" s="25">
        <v>1518</v>
      </c>
      <c r="BP253" s="25">
        <f>IFERROR(VLOOKUP(Tabela24[[#This Row],[Código  CATMAT]],'[1]GRADE HFL'!A:K,1,0),"NÃO")</f>
        <v>267674</v>
      </c>
      <c r="BQ253" s="36"/>
      <c r="BR253" s="36">
        <f>IFERROR(VLOOKUP(Tabela24[[#This Row],[Código  CATMAT]],'[1]CMM E VALOR'!C:L,5,0),"NÃO HÁ")</f>
        <v>800</v>
      </c>
      <c r="BS253" s="37">
        <f>IFERROR(VLOOKUP(Tabela24[[#This Row],[Código  CATMAT]],'[1]CMM E VALOR'!C:L,6,0),"NÃO HÁ")</f>
        <v>526.66666666666663</v>
      </c>
      <c r="BT253" s="37">
        <f>IFERROR(VLOOKUP(Tabela24[[#This Row],[Código  CATMAT]],'[1]CMM E VALOR'!C:L,7,0),"NÃO HÁ")</f>
        <v>370</v>
      </c>
      <c r="BU253" s="38">
        <f>IFERROR(VLOOKUP(Tabela24[[#This Row],[Código  CATMAT]],'[1]CMM E VALOR'!C:L,9,0),"NÃO HÁ")</f>
        <v>0.03</v>
      </c>
      <c r="BV253" s="32">
        <f>IFERROR(VLOOKUP(Tabela24[[#This Row],[Código  CATMAT]],'[1]CMM E VALOR'!C:L,10,0),"NÃO HÁ")</f>
        <v>0.03</v>
      </c>
    </row>
    <row r="254" spans="1:74" ht="25.5" hidden="1" x14ac:dyDescent="0.25">
      <c r="A254" s="25">
        <v>348349</v>
      </c>
      <c r="B254" s="25">
        <v>4035900</v>
      </c>
      <c r="C254" s="5" t="s">
        <v>780</v>
      </c>
      <c r="D254" s="5" t="s">
        <v>86</v>
      </c>
      <c r="E254" s="5"/>
      <c r="F254" s="5"/>
      <c r="G254" s="5" t="s">
        <v>781</v>
      </c>
      <c r="H254" s="27" t="s">
        <v>143</v>
      </c>
      <c r="I254" s="27" t="s">
        <v>275</v>
      </c>
      <c r="J254" s="28">
        <v>113</v>
      </c>
      <c r="K254" s="28">
        <v>34</v>
      </c>
      <c r="L254" s="28">
        <v>55</v>
      </c>
      <c r="M254" s="28">
        <v>41</v>
      </c>
      <c r="N254" s="28">
        <v>45</v>
      </c>
      <c r="R254" s="28">
        <f t="shared" si="81"/>
        <v>57.6</v>
      </c>
      <c r="S254" s="28">
        <f t="shared" si="82"/>
        <v>31.887301547794856</v>
      </c>
      <c r="T254" s="28">
        <f t="shared" si="96"/>
        <v>55.359898520477181</v>
      </c>
      <c r="U254" s="28">
        <f t="shared" si="89"/>
        <v>45</v>
      </c>
      <c r="V254" s="28">
        <v>80</v>
      </c>
      <c r="W254" s="25" t="s">
        <v>90</v>
      </c>
      <c r="X254" s="30">
        <v>5.6</v>
      </c>
      <c r="Y254" s="30">
        <f t="shared" si="84"/>
        <v>7.2799999999999994</v>
      </c>
      <c r="Z254" s="30">
        <f t="shared" si="80"/>
        <v>0</v>
      </c>
      <c r="AA254" s="30">
        <f t="shared" si="85"/>
        <v>448</v>
      </c>
      <c r="AB254" s="31">
        <f t="shared" si="86"/>
        <v>44800</v>
      </c>
      <c r="AC254" s="32">
        <f t="shared" si="87"/>
        <v>1.1884489678792911E-2</v>
      </c>
      <c r="AD254" s="25">
        <v>6</v>
      </c>
      <c r="AE254" s="28">
        <f t="shared" si="90"/>
        <v>6.666666666666667</v>
      </c>
      <c r="AF254" s="28">
        <f t="shared" si="100"/>
        <v>40</v>
      </c>
      <c r="AG254" s="28">
        <f t="shared" si="91"/>
        <v>160</v>
      </c>
      <c r="AH254" s="30">
        <f t="shared" si="88"/>
        <v>896</v>
      </c>
      <c r="AI254" s="28">
        <v>200</v>
      </c>
      <c r="AJ254" s="28">
        <v>150</v>
      </c>
      <c r="AK254" s="28">
        <v>150</v>
      </c>
      <c r="AL254" s="28">
        <v>150</v>
      </c>
      <c r="AN254" s="28">
        <v>0</v>
      </c>
      <c r="AO254" s="28">
        <v>4</v>
      </c>
      <c r="AP254" s="28">
        <v>28</v>
      </c>
      <c r="AQ254" s="28">
        <v>2</v>
      </c>
      <c r="AR254" s="28">
        <v>4</v>
      </c>
      <c r="AT254" s="28">
        <f t="shared" si="97"/>
        <v>47.333333333333336</v>
      </c>
      <c r="AU254" s="28">
        <f t="shared" si="98"/>
        <v>80</v>
      </c>
      <c r="AV254" s="28">
        <f t="shared" si="99"/>
        <v>66.666666666666671</v>
      </c>
      <c r="AX254" s="33" t="s">
        <v>91</v>
      </c>
      <c r="AY254" s="34"/>
      <c r="BA254" s="35">
        <f t="shared" si="93"/>
        <v>365</v>
      </c>
      <c r="BB254" s="33" t="s">
        <v>92</v>
      </c>
      <c r="BC254" s="33" t="s">
        <v>93</v>
      </c>
      <c r="BD254" s="34"/>
      <c r="BE254" s="25" t="s">
        <v>83</v>
      </c>
      <c r="BF254" s="25" t="s">
        <v>83</v>
      </c>
      <c r="BG254" s="32" t="s">
        <v>83</v>
      </c>
      <c r="BH254" s="32" t="s">
        <v>83</v>
      </c>
      <c r="BI254" s="32">
        <f t="shared" si="94"/>
        <v>27.144230342157424</v>
      </c>
      <c r="BJ254" s="25" t="s">
        <v>94</v>
      </c>
      <c r="BK254" s="25">
        <v>16</v>
      </c>
      <c r="BP254" s="25" t="str">
        <f>IFERROR(VLOOKUP(Tabela24[[#This Row],[Código  CATMAT]],'[1]GRADE HFL'!A:K,1,0),"NÃO")</f>
        <v>NÃO</v>
      </c>
      <c r="BQ254" s="36"/>
      <c r="BR254" s="36" t="str">
        <f>IFERROR(VLOOKUP(Tabela24[[#This Row],[Código  CATMAT]],'[1]CMM E VALOR'!C:L,5,0),"NÃO HÁ")</f>
        <v>NÃO HÁ</v>
      </c>
      <c r="BS254" s="37" t="str">
        <f>IFERROR(VLOOKUP(Tabela24[[#This Row],[Código  CATMAT]],'[1]CMM E VALOR'!C:L,6,0),"NÃO HÁ")</f>
        <v>NÃO HÁ</v>
      </c>
      <c r="BT254" s="37" t="str">
        <f>IFERROR(VLOOKUP(Tabela24[[#This Row],[Código  CATMAT]],'[1]CMM E VALOR'!C:L,7,0),"NÃO HÁ")</f>
        <v>NÃO HÁ</v>
      </c>
      <c r="BU254" s="38" t="str">
        <f>IFERROR(VLOOKUP(Tabela24[[#This Row],[Código  CATMAT]],'[1]CMM E VALOR'!C:L,9,0),"NÃO HÁ")</f>
        <v>NÃO HÁ</v>
      </c>
      <c r="BV254" s="32" t="str">
        <f>IFERROR(VLOOKUP(Tabela24[[#This Row],[Código  CATMAT]],'[1]CMM E VALOR'!C:L,10,0),"NÃO HÁ")</f>
        <v>NÃO HÁ</v>
      </c>
    </row>
    <row r="255" spans="1:74" ht="25.5" hidden="1" x14ac:dyDescent="0.25">
      <c r="A255" s="25">
        <v>345240</v>
      </c>
      <c r="B255" s="25">
        <v>4041900</v>
      </c>
      <c r="C255" s="5" t="s">
        <v>782</v>
      </c>
      <c r="D255" s="5" t="s">
        <v>152</v>
      </c>
      <c r="E255" s="5"/>
      <c r="F255" s="25">
        <v>50</v>
      </c>
      <c r="G255" s="27" t="s">
        <v>783</v>
      </c>
      <c r="H255" s="27" t="s">
        <v>784</v>
      </c>
      <c r="I255" s="27" t="s">
        <v>433</v>
      </c>
      <c r="J255" s="28">
        <v>1487</v>
      </c>
      <c r="K255" s="28">
        <v>402</v>
      </c>
      <c r="L255" s="28">
        <v>551</v>
      </c>
      <c r="M255" s="28">
        <v>452</v>
      </c>
      <c r="N255" s="28">
        <v>551</v>
      </c>
      <c r="O255" s="28">
        <v>328</v>
      </c>
      <c r="P255" s="28">
        <v>437</v>
      </c>
      <c r="Q255" s="28">
        <v>248</v>
      </c>
      <c r="R255" s="28">
        <f t="shared" si="81"/>
        <v>557</v>
      </c>
      <c r="S255" s="28">
        <f t="shared" si="82"/>
        <v>389.56825919398079</v>
      </c>
      <c r="T255" s="28">
        <f t="shared" si="96"/>
        <v>69.940441506998354</v>
      </c>
      <c r="U255" s="28">
        <f t="shared" si="89"/>
        <v>444.5</v>
      </c>
      <c r="V255" s="28">
        <v>500</v>
      </c>
      <c r="W255" s="25">
        <v>6505</v>
      </c>
      <c r="X255" s="43">
        <v>7.4</v>
      </c>
      <c r="Y255" s="30">
        <f t="shared" si="84"/>
        <v>9.620000000000001</v>
      </c>
      <c r="Z255" s="30">
        <f t="shared" si="80"/>
        <v>9620.0000000000018</v>
      </c>
      <c r="AA255" s="30">
        <f t="shared" si="85"/>
        <v>3700</v>
      </c>
      <c r="AB255" s="31">
        <f t="shared" si="86"/>
        <v>370000</v>
      </c>
      <c r="AC255" s="32">
        <f t="shared" si="87"/>
        <v>9.8153151365030722E-2</v>
      </c>
      <c r="AD255" s="25">
        <v>6</v>
      </c>
      <c r="AE255" s="28">
        <f t="shared" si="90"/>
        <v>41.666666666666664</v>
      </c>
      <c r="AF255" s="28">
        <f t="shared" si="100"/>
        <v>250</v>
      </c>
      <c r="AG255" s="28">
        <f t="shared" si="91"/>
        <v>1000</v>
      </c>
      <c r="AH255" s="30">
        <f t="shared" si="88"/>
        <v>7400</v>
      </c>
      <c r="AI255" s="28">
        <v>1200</v>
      </c>
      <c r="AJ255" s="28">
        <v>1200</v>
      </c>
      <c r="AK255" s="28">
        <v>1200</v>
      </c>
      <c r="AL255" s="28">
        <v>1200</v>
      </c>
      <c r="AM255" s="28">
        <v>1200</v>
      </c>
      <c r="AN255" s="28">
        <v>1000</v>
      </c>
      <c r="AO255" s="28">
        <v>4</v>
      </c>
      <c r="AP255" s="28">
        <v>28</v>
      </c>
      <c r="AQ255" s="28">
        <v>2</v>
      </c>
      <c r="AR255" s="28">
        <v>4</v>
      </c>
      <c r="AT255" s="28">
        <f t="shared" si="97"/>
        <v>295.83333333333331</v>
      </c>
      <c r="AU255" s="28">
        <f t="shared" si="98"/>
        <v>500</v>
      </c>
      <c r="AV255" s="28">
        <f t="shared" si="99"/>
        <v>416.66666666666663</v>
      </c>
      <c r="AX255" s="33" t="s">
        <v>80</v>
      </c>
      <c r="AY255" s="34"/>
      <c r="BA255" s="35">
        <f t="shared" si="93"/>
        <v>365</v>
      </c>
      <c r="BB255" s="33" t="s">
        <v>81</v>
      </c>
      <c r="BC255" s="33" t="s">
        <v>130</v>
      </c>
      <c r="BD255" s="34"/>
      <c r="BE255" s="25" t="s">
        <v>83</v>
      </c>
      <c r="BF255" s="25" t="s">
        <v>83</v>
      </c>
      <c r="BG255" s="32" t="s">
        <v>83</v>
      </c>
      <c r="BH255" s="32" t="s">
        <v>83</v>
      </c>
      <c r="BI255" s="32">
        <f t="shared" si="94"/>
        <v>27.242383493522457</v>
      </c>
      <c r="BJ255" s="25" t="s">
        <v>94</v>
      </c>
      <c r="BK255" s="25">
        <v>159</v>
      </c>
      <c r="BP255" s="25" t="str">
        <f>IFERROR(VLOOKUP(Tabela24[[#This Row],[Código  CATMAT]],'[1]GRADE HFL'!A:K,1,0),"NÃO")</f>
        <v>NÃO</v>
      </c>
      <c r="BQ255" s="36"/>
      <c r="BR255" s="36" t="str">
        <f>IFERROR(VLOOKUP(Tabela24[[#This Row],[Código  CATMAT]],'[1]CMM E VALOR'!C:L,5,0),"NÃO HÁ")</f>
        <v>NÃO HÁ</v>
      </c>
      <c r="BS255" s="37" t="str">
        <f>IFERROR(VLOOKUP(Tabela24[[#This Row],[Código  CATMAT]],'[1]CMM E VALOR'!C:L,6,0),"NÃO HÁ")</f>
        <v>NÃO HÁ</v>
      </c>
      <c r="BT255" s="37" t="str">
        <f>IFERROR(VLOOKUP(Tabela24[[#This Row],[Código  CATMAT]],'[1]CMM E VALOR'!C:L,7,0),"NÃO HÁ")</f>
        <v>NÃO HÁ</v>
      </c>
      <c r="BU255" s="38" t="str">
        <f>IFERROR(VLOOKUP(Tabela24[[#This Row],[Código  CATMAT]],'[1]CMM E VALOR'!C:L,9,0),"NÃO HÁ")</f>
        <v>NÃO HÁ</v>
      </c>
      <c r="BV255" s="32" t="str">
        <f>IFERROR(VLOOKUP(Tabela24[[#This Row],[Código  CATMAT]],'[1]CMM E VALOR'!C:L,10,0),"NÃO HÁ")</f>
        <v>NÃO HÁ</v>
      </c>
    </row>
    <row r="256" spans="1:74" ht="25.5" hidden="1" x14ac:dyDescent="0.25">
      <c r="A256" s="25">
        <v>342135</v>
      </c>
      <c r="B256" s="25">
        <v>4040800</v>
      </c>
      <c r="C256" s="5" t="s">
        <v>785</v>
      </c>
      <c r="D256" s="5" t="s">
        <v>108</v>
      </c>
      <c r="E256" s="5"/>
      <c r="F256" s="25">
        <v>50</v>
      </c>
      <c r="G256" s="27" t="s">
        <v>786</v>
      </c>
      <c r="H256" s="27" t="s">
        <v>120</v>
      </c>
      <c r="I256" s="27" t="s">
        <v>109</v>
      </c>
      <c r="J256" s="28">
        <v>862</v>
      </c>
      <c r="K256" s="28">
        <v>594</v>
      </c>
      <c r="L256" s="28">
        <v>659</v>
      </c>
      <c r="N256" s="28">
        <v>509</v>
      </c>
      <c r="O256" s="28">
        <v>436</v>
      </c>
      <c r="P256" s="28">
        <v>525</v>
      </c>
      <c r="Q256" s="28">
        <v>485</v>
      </c>
      <c r="R256" s="28">
        <f t="shared" si="81"/>
        <v>581.42857142857144</v>
      </c>
      <c r="S256" s="28">
        <f t="shared" si="82"/>
        <v>143.6278259285169</v>
      </c>
      <c r="T256" s="28">
        <f t="shared" si="96"/>
        <v>24.702574484020104</v>
      </c>
      <c r="U256" s="28">
        <f t="shared" si="89"/>
        <v>525</v>
      </c>
      <c r="V256" s="28">
        <v>600</v>
      </c>
      <c r="W256" s="25">
        <v>6505</v>
      </c>
      <c r="X256" s="51">
        <v>3.39</v>
      </c>
      <c r="Y256" s="30">
        <f t="shared" si="84"/>
        <v>4.407</v>
      </c>
      <c r="Z256" s="30">
        <f t="shared" si="80"/>
        <v>5288.4</v>
      </c>
      <c r="AA256" s="30">
        <f t="shared" si="85"/>
        <v>2034</v>
      </c>
      <c r="AB256" s="31">
        <f t="shared" si="86"/>
        <v>203400</v>
      </c>
      <c r="AC256" s="32">
        <f t="shared" si="87"/>
        <v>5.3957705372019597E-2</v>
      </c>
      <c r="AD256" s="25">
        <v>6</v>
      </c>
      <c r="AE256" s="28">
        <f t="shared" si="90"/>
        <v>50</v>
      </c>
      <c r="AF256" s="28">
        <f t="shared" si="100"/>
        <v>300</v>
      </c>
      <c r="AG256" s="28">
        <f t="shared" si="91"/>
        <v>1200</v>
      </c>
      <c r="AH256" s="30">
        <f t="shared" si="88"/>
        <v>4068</v>
      </c>
      <c r="AI256" s="28">
        <v>2000</v>
      </c>
      <c r="AJ256" s="28">
        <v>1800</v>
      </c>
      <c r="AK256" s="28">
        <v>1800</v>
      </c>
      <c r="AL256" s="28">
        <v>1500</v>
      </c>
      <c r="AM256" s="28">
        <v>1500</v>
      </c>
      <c r="AN256" s="28">
        <v>1200</v>
      </c>
      <c r="AO256" s="28">
        <v>4</v>
      </c>
      <c r="AP256" s="28">
        <v>28</v>
      </c>
      <c r="AQ256" s="28">
        <v>2</v>
      </c>
      <c r="AR256" s="28">
        <v>4</v>
      </c>
      <c r="AT256" s="28">
        <f t="shared" si="97"/>
        <v>355</v>
      </c>
      <c r="AU256" s="28">
        <f t="shared" si="98"/>
        <v>600</v>
      </c>
      <c r="AV256" s="28">
        <f t="shared" si="99"/>
        <v>500</v>
      </c>
      <c r="AX256" s="33" t="s">
        <v>91</v>
      </c>
      <c r="AY256" s="34" t="s">
        <v>196</v>
      </c>
      <c r="AZ256" s="35">
        <v>45895</v>
      </c>
      <c r="BA256" s="35">
        <f t="shared" si="93"/>
        <v>46260</v>
      </c>
      <c r="BB256" s="33" t="s">
        <v>92</v>
      </c>
      <c r="BC256" s="33" t="s">
        <v>127</v>
      </c>
      <c r="BD256" s="34"/>
      <c r="BE256" s="25" t="s">
        <v>83</v>
      </c>
      <c r="BF256" s="25" t="s">
        <v>83</v>
      </c>
      <c r="BG256" s="32" t="s">
        <v>83</v>
      </c>
      <c r="BH256" s="32" t="s">
        <v>83</v>
      </c>
      <c r="BI256" s="32">
        <f t="shared" si="94"/>
        <v>27.296341198894478</v>
      </c>
      <c r="BJ256" s="25" t="s">
        <v>94</v>
      </c>
      <c r="BK256" s="25">
        <v>154</v>
      </c>
      <c r="BP256" s="25" t="str">
        <f>IFERROR(VLOOKUP(Tabela24[[#This Row],[Código  CATMAT]],'[1]GRADE HFL'!A:K,1,0),"NÃO")</f>
        <v>NÃO</v>
      </c>
      <c r="BQ256" s="36" t="s">
        <v>787</v>
      </c>
      <c r="BR256" s="36" t="str">
        <f>IFERROR(VLOOKUP(Tabela24[[#This Row],[Código  CATMAT]],'[1]CMM E VALOR'!C:L,5,0),"NÃO HÁ")</f>
        <v>NÃO HÁ</v>
      </c>
      <c r="BS256" s="37" t="str">
        <f>IFERROR(VLOOKUP(Tabela24[[#This Row],[Código  CATMAT]],'[1]CMM E VALOR'!C:L,6,0),"NÃO HÁ")</f>
        <v>NÃO HÁ</v>
      </c>
      <c r="BT256" s="37" t="str">
        <f>IFERROR(VLOOKUP(Tabela24[[#This Row],[Código  CATMAT]],'[1]CMM E VALOR'!C:L,7,0),"NÃO HÁ")</f>
        <v>NÃO HÁ</v>
      </c>
      <c r="BU256" s="38" t="str">
        <f>IFERROR(VLOOKUP(Tabela24[[#This Row],[Código  CATMAT]],'[1]CMM E VALOR'!C:L,9,0),"NÃO HÁ")</f>
        <v>NÃO HÁ</v>
      </c>
      <c r="BV256" s="32" t="str">
        <f>IFERROR(VLOOKUP(Tabela24[[#This Row],[Código  CATMAT]],'[1]CMM E VALOR'!C:L,10,0),"NÃO HÁ")</f>
        <v>NÃO HÁ</v>
      </c>
    </row>
    <row r="257" spans="1:74" ht="25.5" hidden="1" x14ac:dyDescent="0.25">
      <c r="A257" s="25">
        <v>342134</v>
      </c>
      <c r="B257" s="25">
        <v>4040810</v>
      </c>
      <c r="C257" s="5" t="s">
        <v>788</v>
      </c>
      <c r="D257" s="5" t="s">
        <v>108</v>
      </c>
      <c r="E257" s="5"/>
      <c r="F257" s="25">
        <v>50</v>
      </c>
      <c r="G257" s="27" t="s">
        <v>786</v>
      </c>
      <c r="H257" s="27" t="s">
        <v>293</v>
      </c>
      <c r="I257" s="27" t="s">
        <v>109</v>
      </c>
      <c r="J257" s="28">
        <v>119</v>
      </c>
      <c r="K257" s="28">
        <v>103</v>
      </c>
      <c r="L257" s="28">
        <v>86</v>
      </c>
      <c r="N257" s="28">
        <v>79</v>
      </c>
      <c r="O257" s="28">
        <v>151</v>
      </c>
      <c r="P257" s="28">
        <v>138</v>
      </c>
      <c r="Q257" s="28">
        <v>110</v>
      </c>
      <c r="R257" s="28">
        <f t="shared" si="81"/>
        <v>112.28571428571429</v>
      </c>
      <c r="S257" s="28">
        <f t="shared" si="82"/>
        <v>26.126067989106733</v>
      </c>
      <c r="T257" s="28">
        <f t="shared" si="96"/>
        <v>23.267490575540346</v>
      </c>
      <c r="U257" s="28">
        <f t="shared" si="89"/>
        <v>110</v>
      </c>
      <c r="V257" s="28">
        <v>120</v>
      </c>
      <c r="W257" s="25">
        <v>6505</v>
      </c>
      <c r="X257" s="51">
        <v>5.07</v>
      </c>
      <c r="Y257" s="30">
        <f t="shared" si="84"/>
        <v>6.5910000000000002</v>
      </c>
      <c r="Z257" s="30">
        <f t="shared" si="80"/>
        <v>1977.3</v>
      </c>
      <c r="AA257" s="30">
        <f t="shared" si="85"/>
        <v>608.40000000000009</v>
      </c>
      <c r="AB257" s="31">
        <f t="shared" si="86"/>
        <v>60840.000000000007</v>
      </c>
      <c r="AC257" s="32">
        <f t="shared" si="87"/>
        <v>1.6139561429860731E-2</v>
      </c>
      <c r="AD257" s="25">
        <v>6</v>
      </c>
      <c r="AE257" s="28">
        <f t="shared" si="90"/>
        <v>10</v>
      </c>
      <c r="AF257" s="28">
        <f t="shared" si="100"/>
        <v>60</v>
      </c>
      <c r="AG257" s="28">
        <f t="shared" si="91"/>
        <v>240</v>
      </c>
      <c r="AH257" s="30">
        <f t="shared" si="88"/>
        <v>1216.8000000000002</v>
      </c>
      <c r="AI257" s="28">
        <v>300</v>
      </c>
      <c r="AJ257" s="28">
        <v>300</v>
      </c>
      <c r="AK257" s="28">
        <v>300</v>
      </c>
      <c r="AL257" s="28">
        <v>300</v>
      </c>
      <c r="AM257" s="28">
        <v>300</v>
      </c>
      <c r="AN257" s="28">
        <v>300</v>
      </c>
      <c r="AO257" s="28">
        <v>4</v>
      </c>
      <c r="AP257" s="28">
        <v>28</v>
      </c>
      <c r="AQ257" s="28">
        <v>2</v>
      </c>
      <c r="AR257" s="28">
        <v>4</v>
      </c>
      <c r="AT257" s="28">
        <f t="shared" si="97"/>
        <v>71</v>
      </c>
      <c r="AU257" s="28">
        <f t="shared" si="98"/>
        <v>120</v>
      </c>
      <c r="AV257" s="28">
        <f t="shared" si="99"/>
        <v>100</v>
      </c>
      <c r="AX257" s="33" t="s">
        <v>91</v>
      </c>
      <c r="AY257" s="34" t="s">
        <v>196</v>
      </c>
      <c r="AZ257" s="35">
        <v>45895</v>
      </c>
      <c r="BA257" s="35">
        <f t="shared" si="93"/>
        <v>46260</v>
      </c>
      <c r="BB257" s="33" t="s">
        <v>92</v>
      </c>
      <c r="BC257" s="33" t="s">
        <v>127</v>
      </c>
      <c r="BD257" s="34"/>
      <c r="BE257" s="25" t="s">
        <v>83</v>
      </c>
      <c r="BF257" s="25" t="s">
        <v>83</v>
      </c>
      <c r="BG257" s="32" t="s">
        <v>83</v>
      </c>
      <c r="BH257" s="32" t="s">
        <v>83</v>
      </c>
      <c r="BI257" s="32">
        <f t="shared" si="94"/>
        <v>27.312480760324338</v>
      </c>
      <c r="BJ257" s="25" t="s">
        <v>94</v>
      </c>
      <c r="BK257" s="25">
        <v>13</v>
      </c>
      <c r="BP257" s="25" t="str">
        <f>IFERROR(VLOOKUP(Tabela24[[#This Row],[Código  CATMAT]],'[1]GRADE HFL'!A:K,1,0),"NÃO")</f>
        <v>NÃO</v>
      </c>
      <c r="BQ257" s="36" t="s">
        <v>789</v>
      </c>
      <c r="BR257" s="36" t="str">
        <f>IFERROR(VLOOKUP(Tabela24[[#This Row],[Código  CATMAT]],'[1]CMM E VALOR'!C:L,5,0),"NÃO HÁ")</f>
        <v>NÃO HÁ</v>
      </c>
      <c r="BS257" s="37" t="str">
        <f>IFERROR(VLOOKUP(Tabela24[[#This Row],[Código  CATMAT]],'[1]CMM E VALOR'!C:L,6,0),"NÃO HÁ")</f>
        <v>NÃO HÁ</v>
      </c>
      <c r="BT257" s="37" t="str">
        <f>IFERROR(VLOOKUP(Tabela24[[#This Row],[Código  CATMAT]],'[1]CMM E VALOR'!C:L,7,0),"NÃO HÁ")</f>
        <v>NÃO HÁ</v>
      </c>
      <c r="BU257" s="38" t="str">
        <f>IFERROR(VLOOKUP(Tabela24[[#This Row],[Código  CATMAT]],'[1]CMM E VALOR'!C:L,9,0),"NÃO HÁ")</f>
        <v>NÃO HÁ</v>
      </c>
      <c r="BV257" s="32" t="str">
        <f>IFERROR(VLOOKUP(Tabela24[[#This Row],[Código  CATMAT]],'[1]CMM E VALOR'!C:L,10,0),"NÃO HÁ")</f>
        <v>NÃO HÁ</v>
      </c>
    </row>
    <row r="258" spans="1:74" ht="25.5" hidden="1" x14ac:dyDescent="0.25">
      <c r="A258" s="25">
        <v>268119</v>
      </c>
      <c r="B258" s="25">
        <v>29361000</v>
      </c>
      <c r="C258" s="5" t="s">
        <v>790</v>
      </c>
      <c r="D258" s="5" t="s">
        <v>96</v>
      </c>
      <c r="E258" s="5"/>
      <c r="F258" s="25" t="s">
        <v>190</v>
      </c>
      <c r="G258" s="27" t="s">
        <v>791</v>
      </c>
      <c r="H258" s="27" t="s">
        <v>207</v>
      </c>
      <c r="I258" s="27" t="s">
        <v>792</v>
      </c>
      <c r="J258" s="28">
        <v>195</v>
      </c>
      <c r="K258" s="28">
        <v>122</v>
      </c>
      <c r="L258" s="28">
        <v>64</v>
      </c>
      <c r="N258" s="28">
        <v>180</v>
      </c>
      <c r="O258" s="28">
        <v>168</v>
      </c>
      <c r="P258" s="28">
        <v>35</v>
      </c>
      <c r="Q258" s="28">
        <v>2</v>
      </c>
      <c r="R258" s="28">
        <f t="shared" si="81"/>
        <v>109.42857142857143</v>
      </c>
      <c r="S258" s="28">
        <f t="shared" si="82"/>
        <v>76.415219127381391</v>
      </c>
      <c r="T258" s="28">
        <f t="shared" si="96"/>
        <v>69.831140194734957</v>
      </c>
      <c r="U258" s="28">
        <f t="shared" si="89"/>
        <v>122</v>
      </c>
      <c r="V258" s="28">
        <v>160</v>
      </c>
      <c r="W258" s="25">
        <v>6505</v>
      </c>
      <c r="X258" s="30">
        <v>1.92</v>
      </c>
      <c r="Y258" s="30">
        <f t="shared" si="84"/>
        <v>2.496</v>
      </c>
      <c r="Z258" s="30">
        <f t="shared" si="80"/>
        <v>748.8</v>
      </c>
      <c r="AA258" s="30">
        <f t="shared" si="85"/>
        <v>307.2</v>
      </c>
      <c r="AB258" s="31">
        <f t="shared" si="86"/>
        <v>30720</v>
      </c>
      <c r="AC258" s="32">
        <f t="shared" si="87"/>
        <v>8.1493643511722814E-3</v>
      </c>
      <c r="AD258" s="25">
        <v>6</v>
      </c>
      <c r="AE258" s="28">
        <f t="shared" si="90"/>
        <v>13.333333333333334</v>
      </c>
      <c r="AF258" s="28">
        <f t="shared" si="100"/>
        <v>80</v>
      </c>
      <c r="AG258" s="28">
        <f t="shared" si="91"/>
        <v>320</v>
      </c>
      <c r="AH258" s="30">
        <f t="shared" si="88"/>
        <v>614.4</v>
      </c>
      <c r="AI258" s="28">
        <v>300</v>
      </c>
      <c r="AJ258" s="28">
        <v>300</v>
      </c>
      <c r="AK258" s="28">
        <v>300</v>
      </c>
      <c r="AL258" s="28">
        <v>300</v>
      </c>
      <c r="AM258" s="28">
        <v>300</v>
      </c>
      <c r="AN258" s="28">
        <v>300</v>
      </c>
      <c r="AO258" s="28">
        <v>4</v>
      </c>
      <c r="AP258" s="28">
        <v>28</v>
      </c>
      <c r="AQ258" s="28">
        <v>2</v>
      </c>
      <c r="AR258" s="28">
        <v>4</v>
      </c>
      <c r="AT258" s="28">
        <f t="shared" si="97"/>
        <v>94.666666666666671</v>
      </c>
      <c r="AU258" s="28">
        <f t="shared" si="98"/>
        <v>160</v>
      </c>
      <c r="AV258" s="28">
        <f t="shared" si="99"/>
        <v>133.33333333333334</v>
      </c>
      <c r="AX258" s="33" t="s">
        <v>91</v>
      </c>
      <c r="AY258" s="34" t="s">
        <v>196</v>
      </c>
      <c r="AZ258" s="35">
        <v>45895</v>
      </c>
      <c r="BA258" s="35">
        <f t="shared" si="93"/>
        <v>46260</v>
      </c>
      <c r="BB258" s="33" t="s">
        <v>92</v>
      </c>
      <c r="BC258" s="33" t="s">
        <v>127</v>
      </c>
      <c r="BD258" s="34"/>
      <c r="BE258" s="25" t="s">
        <v>83</v>
      </c>
      <c r="BF258" s="25" t="s">
        <v>83</v>
      </c>
      <c r="BG258" s="32" t="s">
        <v>83</v>
      </c>
      <c r="BH258" s="32" t="s">
        <v>83</v>
      </c>
      <c r="BI258" s="32">
        <f t="shared" si="94"/>
        <v>27.32063012467551</v>
      </c>
      <c r="BJ258" s="25" t="s">
        <v>94</v>
      </c>
      <c r="BK258" s="25">
        <v>4</v>
      </c>
      <c r="BP258" s="25" t="str">
        <f>IFERROR(VLOOKUP(Tabela24[[#This Row],[Código  CATMAT]],'[1]GRADE HFL'!A:K,1,0),"NÃO")</f>
        <v>NÃO</v>
      </c>
      <c r="BQ258" s="36"/>
      <c r="BR258" s="36" t="str">
        <f>IFERROR(VLOOKUP(Tabela24[[#This Row],[Código  CATMAT]],'[1]CMM E VALOR'!C:L,5,0),"NÃO HÁ")</f>
        <v>NÃO HÁ</v>
      </c>
      <c r="BS258" s="37" t="str">
        <f>IFERROR(VLOOKUP(Tabela24[[#This Row],[Código  CATMAT]],'[1]CMM E VALOR'!C:L,6,0),"NÃO HÁ")</f>
        <v>NÃO HÁ</v>
      </c>
      <c r="BT258" s="37" t="str">
        <f>IFERROR(VLOOKUP(Tabela24[[#This Row],[Código  CATMAT]],'[1]CMM E VALOR'!C:L,7,0),"NÃO HÁ")</f>
        <v>NÃO HÁ</v>
      </c>
      <c r="BU258" s="38" t="str">
        <f>IFERROR(VLOOKUP(Tabela24[[#This Row],[Código  CATMAT]],'[1]CMM E VALOR'!C:L,9,0),"NÃO HÁ")</f>
        <v>NÃO HÁ</v>
      </c>
      <c r="BV258" s="32" t="str">
        <f>IFERROR(VLOOKUP(Tabela24[[#This Row],[Código  CATMAT]],'[1]CMM E VALOR'!C:L,10,0),"NÃO HÁ")</f>
        <v>NÃO HÁ</v>
      </c>
    </row>
    <row r="259" spans="1:74" ht="25.5" x14ac:dyDescent="0.25">
      <c r="A259" s="25">
        <v>267270</v>
      </c>
      <c r="B259" s="25">
        <v>4065900</v>
      </c>
      <c r="C259" s="5" t="s">
        <v>793</v>
      </c>
      <c r="D259" s="5" t="s">
        <v>86</v>
      </c>
      <c r="E259" s="5"/>
      <c r="F259" s="5"/>
      <c r="G259" s="27" t="s">
        <v>794</v>
      </c>
      <c r="H259" s="27" t="s">
        <v>795</v>
      </c>
      <c r="I259" s="27" t="s">
        <v>144</v>
      </c>
      <c r="J259" s="28">
        <v>238</v>
      </c>
      <c r="K259" s="28">
        <v>233</v>
      </c>
      <c r="L259" s="28">
        <v>196</v>
      </c>
      <c r="M259" s="28">
        <v>206</v>
      </c>
      <c r="N259" s="28">
        <v>299</v>
      </c>
      <c r="O259" s="28">
        <v>308</v>
      </c>
      <c r="P259" s="28">
        <v>288</v>
      </c>
      <c r="Q259" s="28">
        <v>206</v>
      </c>
      <c r="R259" s="28">
        <f t="shared" si="81"/>
        <v>246.75</v>
      </c>
      <c r="S259" s="28">
        <f t="shared" si="82"/>
        <v>45.269825964511313</v>
      </c>
      <c r="T259" s="28">
        <f t="shared" si="96"/>
        <v>18.346434028170744</v>
      </c>
      <c r="U259" s="28">
        <f t="shared" si="89"/>
        <v>235.5</v>
      </c>
      <c r="V259" s="28">
        <v>240</v>
      </c>
      <c r="W259" s="25">
        <v>6505</v>
      </c>
      <c r="X259" s="43">
        <v>7.8</v>
      </c>
      <c r="Y259" s="30">
        <f t="shared" si="84"/>
        <v>10.14</v>
      </c>
      <c r="Z259" s="30">
        <f t="shared" si="80"/>
        <v>5070</v>
      </c>
      <c r="AA259" s="30">
        <f t="shared" si="85"/>
        <v>1872</v>
      </c>
      <c r="AB259" s="31">
        <f t="shared" si="86"/>
        <v>187200</v>
      </c>
      <c r="AC259" s="32">
        <f t="shared" si="87"/>
        <v>4.9660189014956085E-2</v>
      </c>
      <c r="AD259" s="25">
        <v>6</v>
      </c>
      <c r="AE259" s="28">
        <f t="shared" si="90"/>
        <v>20</v>
      </c>
      <c r="AF259" s="28">
        <f t="shared" si="100"/>
        <v>120</v>
      </c>
      <c r="AG259" s="28">
        <f t="shared" si="91"/>
        <v>480</v>
      </c>
      <c r="AH259" s="30">
        <f t="shared" si="88"/>
        <v>3744</v>
      </c>
      <c r="AI259" s="28">
        <v>500</v>
      </c>
      <c r="AJ259" s="28">
        <v>400</v>
      </c>
      <c r="AK259" s="28">
        <v>400</v>
      </c>
      <c r="AL259" s="28">
        <v>450</v>
      </c>
      <c r="AM259" s="28">
        <v>500</v>
      </c>
      <c r="AN259" s="28">
        <v>500</v>
      </c>
      <c r="AO259" s="28">
        <v>4</v>
      </c>
      <c r="AP259" s="28">
        <v>28</v>
      </c>
      <c r="AQ259" s="28">
        <v>2</v>
      </c>
      <c r="AR259" s="28">
        <v>4</v>
      </c>
      <c r="AT259" s="28">
        <f t="shared" si="97"/>
        <v>142</v>
      </c>
      <c r="AU259" s="28">
        <f t="shared" si="98"/>
        <v>240</v>
      </c>
      <c r="AV259" s="28">
        <f t="shared" si="99"/>
        <v>200</v>
      </c>
      <c r="AX259" s="33" t="s">
        <v>91</v>
      </c>
      <c r="AY259" s="34" t="s">
        <v>105</v>
      </c>
      <c r="AZ259" s="35">
        <v>46055</v>
      </c>
      <c r="BA259" s="35">
        <f t="shared" si="93"/>
        <v>46420</v>
      </c>
      <c r="BB259" s="33" t="s">
        <v>92</v>
      </c>
      <c r="BC259" s="33" t="s">
        <v>106</v>
      </c>
      <c r="BD259" s="34"/>
      <c r="BE259" s="25" t="s">
        <v>83</v>
      </c>
      <c r="BF259" s="25" t="s">
        <v>83</v>
      </c>
      <c r="BG259" s="32" t="s">
        <v>83</v>
      </c>
      <c r="BH259" s="32" t="s">
        <v>83</v>
      </c>
      <c r="BI259" s="32">
        <f t="shared" si="94"/>
        <v>27.370290313690468</v>
      </c>
      <c r="BJ259" s="25" t="s">
        <v>116</v>
      </c>
      <c r="BK259" s="25">
        <v>48</v>
      </c>
      <c r="BP259" s="25">
        <f>IFERROR(VLOOKUP(Tabela24[[#This Row],[Código  CATMAT]],'[1]GRADE HFL'!A:K,1,0),"NÃO")</f>
        <v>267270</v>
      </c>
      <c r="BQ259" s="36"/>
      <c r="BR259" s="36">
        <f>IFERROR(VLOOKUP(Tabela24[[#This Row],[Código  CATMAT]],'[1]CMM E VALOR'!C:L,5,0),"NÃO HÁ")</f>
        <v>40</v>
      </c>
      <c r="BS259" s="37">
        <f>IFERROR(VLOOKUP(Tabela24[[#This Row],[Código  CATMAT]],'[1]CMM E VALOR'!C:L,6,0),"NÃO HÁ")</f>
        <v>43.333333333333336</v>
      </c>
      <c r="BT259" s="37">
        <f>IFERROR(VLOOKUP(Tabela24[[#This Row],[Código  CATMAT]],'[1]CMM E VALOR'!C:L,7,0),"NÃO HÁ")</f>
        <v>16.666666666666668</v>
      </c>
      <c r="BU259" s="38">
        <f>IFERROR(VLOOKUP(Tabela24[[#This Row],[Código  CATMAT]],'[1]CMM E VALOR'!C:L,9,0),"NÃO HÁ")</f>
        <v>2.65</v>
      </c>
      <c r="BV259" s="32">
        <f>IFERROR(VLOOKUP(Tabela24[[#This Row],[Código  CATMAT]],'[1]CMM E VALOR'!C:L,10,0),"NÃO HÁ")</f>
        <v>0</v>
      </c>
    </row>
    <row r="260" spans="1:74" hidden="1" x14ac:dyDescent="0.25">
      <c r="A260" s="25">
        <v>386244</v>
      </c>
      <c r="B260" s="25">
        <v>4074700</v>
      </c>
      <c r="C260" s="5" t="s">
        <v>796</v>
      </c>
      <c r="D260" s="5" t="s">
        <v>86</v>
      </c>
      <c r="E260" s="5"/>
      <c r="F260" s="5"/>
      <c r="G260" s="27" t="s">
        <v>797</v>
      </c>
      <c r="H260" s="44">
        <v>0.1</v>
      </c>
      <c r="I260" s="27" t="s">
        <v>89</v>
      </c>
      <c r="J260" s="28">
        <v>7</v>
      </c>
      <c r="K260" s="28">
        <v>0</v>
      </c>
      <c r="L260" s="28">
        <v>1</v>
      </c>
      <c r="M260" s="28">
        <v>2</v>
      </c>
      <c r="N260" s="28">
        <v>3</v>
      </c>
      <c r="R260" s="28">
        <f t="shared" si="81"/>
        <v>2.6</v>
      </c>
      <c r="S260" s="28">
        <f t="shared" si="82"/>
        <v>2.7018512172212592</v>
      </c>
      <c r="T260" s="28">
        <f t="shared" si="96"/>
        <v>103.91735450850996</v>
      </c>
      <c r="U260" s="28">
        <f t="shared" si="89"/>
        <v>2</v>
      </c>
      <c r="V260" s="28">
        <v>10</v>
      </c>
      <c r="W260" s="25" t="s">
        <v>90</v>
      </c>
      <c r="X260" s="30">
        <v>5</v>
      </c>
      <c r="Y260" s="30">
        <f t="shared" si="84"/>
        <v>6.5</v>
      </c>
      <c r="Z260" s="30">
        <f t="shared" si="80"/>
        <v>0</v>
      </c>
      <c r="AA260" s="30">
        <f t="shared" si="85"/>
        <v>50</v>
      </c>
      <c r="AB260" s="31">
        <f t="shared" si="86"/>
        <v>5000</v>
      </c>
      <c r="AC260" s="32">
        <f t="shared" si="87"/>
        <v>1.3263939373652802E-3</v>
      </c>
      <c r="AD260" s="25">
        <v>6</v>
      </c>
      <c r="AE260" s="28">
        <f t="shared" si="90"/>
        <v>0.83333333333333337</v>
      </c>
      <c r="AF260" s="28">
        <f t="shared" si="100"/>
        <v>5</v>
      </c>
      <c r="AG260" s="28">
        <f t="shared" si="91"/>
        <v>20</v>
      </c>
      <c r="AH260" s="30">
        <f t="shared" si="88"/>
        <v>100</v>
      </c>
      <c r="AI260" s="28">
        <v>10</v>
      </c>
      <c r="AJ260" s="28" t="s">
        <v>798</v>
      </c>
      <c r="AK260" s="28">
        <v>10</v>
      </c>
      <c r="AL260" s="28">
        <v>20</v>
      </c>
      <c r="AN260" s="28">
        <v>0</v>
      </c>
      <c r="AO260" s="28">
        <v>4</v>
      </c>
      <c r="AP260" s="28">
        <v>28</v>
      </c>
      <c r="AQ260" s="28">
        <v>2</v>
      </c>
      <c r="AR260" s="28">
        <v>4</v>
      </c>
      <c r="AT260" s="28">
        <f t="shared" si="97"/>
        <v>5.916666666666667</v>
      </c>
      <c r="AU260" s="28">
        <f t="shared" si="98"/>
        <v>10</v>
      </c>
      <c r="AV260" s="28">
        <f t="shared" si="99"/>
        <v>8.3333333333333339</v>
      </c>
      <c r="AX260" s="33" t="s">
        <v>91</v>
      </c>
      <c r="AY260" s="34"/>
      <c r="BA260" s="35">
        <f t="shared" si="93"/>
        <v>365</v>
      </c>
      <c r="BB260" s="33" t="s">
        <v>92</v>
      </c>
      <c r="BC260" s="33" t="s">
        <v>93</v>
      </c>
      <c r="BD260" s="34"/>
      <c r="BE260" s="25" t="s">
        <v>83</v>
      </c>
      <c r="BF260" s="25" t="s">
        <v>83</v>
      </c>
      <c r="BG260" s="32" t="s">
        <v>83</v>
      </c>
      <c r="BH260" s="32" t="s">
        <v>83</v>
      </c>
      <c r="BI260" s="32">
        <f t="shared" si="94"/>
        <v>27.371616707627833</v>
      </c>
      <c r="BJ260" s="25" t="s">
        <v>116</v>
      </c>
      <c r="BP260" s="25" t="str">
        <f>IFERROR(VLOOKUP(Tabela24[[#This Row],[Código  CATMAT]],'[1]GRADE HFL'!A:K,1,0),"NÃO")</f>
        <v>NÃO</v>
      </c>
      <c r="BQ260" s="36"/>
      <c r="BR260" s="36" t="str">
        <f>IFERROR(VLOOKUP(Tabela24[[#This Row],[Código  CATMAT]],'[1]CMM E VALOR'!C:L,5,0),"NÃO HÁ")</f>
        <v>NÃO HÁ</v>
      </c>
      <c r="BS260" s="37" t="str">
        <f>IFERROR(VLOOKUP(Tabela24[[#This Row],[Código  CATMAT]],'[1]CMM E VALOR'!C:L,6,0),"NÃO HÁ")</f>
        <v>NÃO HÁ</v>
      </c>
      <c r="BT260" s="37" t="str">
        <f>IFERROR(VLOOKUP(Tabela24[[#This Row],[Código  CATMAT]],'[1]CMM E VALOR'!C:L,7,0),"NÃO HÁ")</f>
        <v>NÃO HÁ</v>
      </c>
      <c r="BU260" s="38" t="str">
        <f>IFERROR(VLOOKUP(Tabela24[[#This Row],[Código  CATMAT]],'[1]CMM E VALOR'!C:L,9,0),"NÃO HÁ")</f>
        <v>NÃO HÁ</v>
      </c>
      <c r="BV260" s="32" t="str">
        <f>IFERROR(VLOOKUP(Tabela24[[#This Row],[Código  CATMAT]],'[1]CMM E VALOR'!C:L,10,0),"NÃO HÁ")</f>
        <v>NÃO HÁ</v>
      </c>
    </row>
    <row r="261" spans="1:74" ht="30" hidden="1" x14ac:dyDescent="0.25">
      <c r="A261" s="25">
        <v>394263</v>
      </c>
      <c r="B261" s="25">
        <v>40105300</v>
      </c>
      <c r="C261" s="40" t="s">
        <v>799</v>
      </c>
      <c r="D261" s="40" t="s">
        <v>86</v>
      </c>
      <c r="E261" s="40"/>
      <c r="F261" s="25">
        <v>1</v>
      </c>
      <c r="G261" s="27" t="s">
        <v>800</v>
      </c>
      <c r="H261" s="44" t="s">
        <v>449</v>
      </c>
      <c r="I261" s="27" t="s">
        <v>125</v>
      </c>
      <c r="J261" s="28">
        <v>79</v>
      </c>
      <c r="K261" s="28">
        <v>41</v>
      </c>
      <c r="L261" s="28">
        <v>70</v>
      </c>
      <c r="M261" s="28">
        <v>111</v>
      </c>
      <c r="N261" s="28">
        <v>114</v>
      </c>
      <c r="O261" s="28">
        <v>96</v>
      </c>
      <c r="P261" s="28">
        <v>75</v>
      </c>
      <c r="Q261" s="28">
        <v>39</v>
      </c>
      <c r="R261" s="28">
        <f t="shared" si="81"/>
        <v>78.125</v>
      </c>
      <c r="S261" s="28">
        <f t="shared" si="82"/>
        <v>28.467713541584516</v>
      </c>
      <c r="T261" s="28">
        <f t="shared" si="96"/>
        <v>36.438673333228181</v>
      </c>
      <c r="U261" s="28">
        <f t="shared" si="89"/>
        <v>77</v>
      </c>
      <c r="V261" s="28">
        <v>70</v>
      </c>
      <c r="W261" s="25">
        <v>6505</v>
      </c>
      <c r="X261" s="30">
        <v>10.32</v>
      </c>
      <c r="Y261" s="30">
        <f t="shared" si="84"/>
        <v>13.416</v>
      </c>
      <c r="Z261" s="30">
        <f t="shared" ref="Z261:Z324" si="101">Y261*AN261</f>
        <v>1878.24</v>
      </c>
      <c r="AA261" s="30">
        <f t="shared" si="85"/>
        <v>722.4</v>
      </c>
      <c r="AB261" s="31">
        <f t="shared" si="86"/>
        <v>72240</v>
      </c>
      <c r="AC261" s="32">
        <f t="shared" si="87"/>
        <v>1.9163739607053566E-2</v>
      </c>
      <c r="AD261" s="25">
        <v>6</v>
      </c>
      <c r="AE261" s="28">
        <f t="shared" si="90"/>
        <v>5.833333333333333</v>
      </c>
      <c r="AF261" s="28">
        <f t="shared" si="100"/>
        <v>35</v>
      </c>
      <c r="AG261" s="28">
        <f t="shared" si="91"/>
        <v>140</v>
      </c>
      <c r="AH261" s="30">
        <f t="shared" si="88"/>
        <v>1444.8</v>
      </c>
      <c r="AI261" s="28">
        <v>140</v>
      </c>
      <c r="AJ261" s="28">
        <v>120</v>
      </c>
      <c r="AK261" s="28">
        <v>120</v>
      </c>
      <c r="AL261" s="28">
        <v>160</v>
      </c>
      <c r="AM261" s="42">
        <v>160</v>
      </c>
      <c r="AN261" s="42">
        <v>140</v>
      </c>
      <c r="AO261" s="28">
        <v>4</v>
      </c>
      <c r="AP261" s="28">
        <v>28</v>
      </c>
      <c r="AQ261" s="28">
        <v>2</v>
      </c>
      <c r="AR261" s="28">
        <v>4</v>
      </c>
      <c r="AT261" s="28">
        <f t="shared" si="97"/>
        <v>41.416666666666664</v>
      </c>
      <c r="AU261" s="28">
        <f t="shared" si="98"/>
        <v>70</v>
      </c>
      <c r="AV261" s="28">
        <f t="shared" si="99"/>
        <v>58.333333333333329</v>
      </c>
      <c r="AX261" s="33" t="s">
        <v>91</v>
      </c>
      <c r="AY261" s="34" t="s">
        <v>99</v>
      </c>
      <c r="AZ261" s="35">
        <v>45821</v>
      </c>
      <c r="BA261" s="35">
        <f t="shared" si="93"/>
        <v>46186</v>
      </c>
      <c r="BB261" s="33" t="s">
        <v>92</v>
      </c>
      <c r="BC261" s="33" t="s">
        <v>100</v>
      </c>
      <c r="BD261" s="34"/>
      <c r="BE261" s="25" t="s">
        <v>83</v>
      </c>
      <c r="BF261" s="25" t="s">
        <v>83</v>
      </c>
      <c r="BG261" s="32" t="s">
        <v>83</v>
      </c>
      <c r="BH261" s="32" t="s">
        <v>83</v>
      </c>
      <c r="BI261" s="32">
        <f t="shared" si="94"/>
        <v>27.390780447234885</v>
      </c>
      <c r="BJ261" s="25" t="s">
        <v>116</v>
      </c>
      <c r="BK261" s="25">
        <v>16</v>
      </c>
      <c r="BP261" s="25" t="str">
        <f>IFERROR(VLOOKUP(Tabela24[[#This Row],[Código  CATMAT]],'[1]GRADE HFL'!A:K,1,0),"NÃO")</f>
        <v>NÃO</v>
      </c>
      <c r="BQ261" s="36"/>
      <c r="BR261" s="36" t="str">
        <f>IFERROR(VLOOKUP(Tabela24[[#This Row],[Código  CATMAT]],'[1]CMM E VALOR'!C:L,5,0),"NÃO HÁ")</f>
        <v>NÃO HÁ</v>
      </c>
      <c r="BS261" s="37" t="str">
        <f>IFERROR(VLOOKUP(Tabela24[[#This Row],[Código  CATMAT]],'[1]CMM E VALOR'!C:L,6,0),"NÃO HÁ")</f>
        <v>NÃO HÁ</v>
      </c>
      <c r="BT261" s="37" t="str">
        <f>IFERROR(VLOOKUP(Tabela24[[#This Row],[Código  CATMAT]],'[1]CMM E VALOR'!C:L,7,0),"NÃO HÁ")</f>
        <v>NÃO HÁ</v>
      </c>
      <c r="BU261" s="38" t="str">
        <f>IFERROR(VLOOKUP(Tabela24[[#This Row],[Código  CATMAT]],'[1]CMM E VALOR'!C:L,9,0),"NÃO HÁ")</f>
        <v>NÃO HÁ</v>
      </c>
      <c r="BV261" s="32" t="str">
        <f>IFERROR(VLOOKUP(Tabela24[[#This Row],[Código  CATMAT]],'[1]CMM E VALOR'!C:L,10,0),"NÃO HÁ")</f>
        <v>NÃO HÁ</v>
      </c>
    </row>
    <row r="262" spans="1:74" hidden="1" x14ac:dyDescent="0.25">
      <c r="A262" s="25">
        <v>437161</v>
      </c>
      <c r="B262" s="25">
        <v>8093200</v>
      </c>
      <c r="C262" s="5" t="s">
        <v>801</v>
      </c>
      <c r="D262" s="5" t="s">
        <v>802</v>
      </c>
      <c r="E262" s="5"/>
      <c r="F262" s="5"/>
      <c r="G262" s="27" t="s">
        <v>803</v>
      </c>
      <c r="H262" s="44" t="s">
        <v>804</v>
      </c>
      <c r="I262" s="27" t="s">
        <v>567</v>
      </c>
      <c r="J262" s="28">
        <v>41</v>
      </c>
      <c r="K262" s="28">
        <v>56</v>
      </c>
      <c r="L262" s="28">
        <v>80</v>
      </c>
      <c r="N262" s="28">
        <v>81</v>
      </c>
      <c r="O262" s="28">
        <v>83</v>
      </c>
      <c r="P262" s="28">
        <v>92</v>
      </c>
      <c r="Q262" s="28">
        <v>56</v>
      </c>
      <c r="R262" s="28">
        <f t="shared" si="81"/>
        <v>69.857142857142861</v>
      </c>
      <c r="S262" s="28">
        <f t="shared" si="82"/>
        <v>18.738806182434821</v>
      </c>
      <c r="T262" s="28">
        <f>(S262/R262)*100</f>
        <v>26.824466927820804</v>
      </c>
      <c r="U262" s="28">
        <f t="shared" si="89"/>
        <v>80</v>
      </c>
      <c r="V262" s="28">
        <v>80</v>
      </c>
      <c r="W262" s="25">
        <v>6840</v>
      </c>
      <c r="X262" s="30">
        <v>7.99</v>
      </c>
      <c r="Y262" s="30">
        <v>13.51</v>
      </c>
      <c r="Z262" s="30">
        <f t="shared" si="101"/>
        <v>2026.5</v>
      </c>
      <c r="AA262" s="30">
        <f t="shared" si="85"/>
        <v>639.20000000000005</v>
      </c>
      <c r="AB262" s="31">
        <f t="shared" si="86"/>
        <v>63920.000000000007</v>
      </c>
      <c r="AC262" s="32">
        <f t="shared" si="87"/>
        <v>1.6956620095277743E-2</v>
      </c>
      <c r="AD262" s="25">
        <v>6</v>
      </c>
      <c r="AE262" s="28">
        <f t="shared" si="90"/>
        <v>6.666666666666667</v>
      </c>
      <c r="AF262" s="28">
        <f t="shared" si="100"/>
        <v>40</v>
      </c>
      <c r="AG262" s="28">
        <f t="shared" si="91"/>
        <v>160</v>
      </c>
      <c r="AH262" s="30">
        <f t="shared" si="88"/>
        <v>1278.4000000000001</v>
      </c>
      <c r="AI262" s="28">
        <v>160</v>
      </c>
      <c r="AJ262" s="28">
        <v>160</v>
      </c>
      <c r="AK262" s="28">
        <v>160</v>
      </c>
      <c r="AL262" s="28">
        <v>160</v>
      </c>
      <c r="AM262" s="28">
        <v>160</v>
      </c>
      <c r="AN262" s="28">
        <v>150</v>
      </c>
      <c r="AO262" s="28">
        <v>4</v>
      </c>
      <c r="AP262" s="28">
        <v>28</v>
      </c>
      <c r="AQ262" s="28">
        <v>2</v>
      </c>
      <c r="AR262" s="28">
        <v>4</v>
      </c>
      <c r="AS262" s="28">
        <v>38</v>
      </c>
      <c r="AT262" s="28">
        <f t="shared" si="97"/>
        <v>47.333333333333336</v>
      </c>
      <c r="AU262" s="28">
        <f t="shared" si="98"/>
        <v>42</v>
      </c>
      <c r="AV262" s="28">
        <f t="shared" si="99"/>
        <v>66.666666666666671</v>
      </c>
      <c r="AW262" s="28">
        <v>30</v>
      </c>
      <c r="AX262" s="33" t="s">
        <v>80</v>
      </c>
      <c r="AY262" s="34"/>
      <c r="BA262" s="35">
        <f t="shared" si="93"/>
        <v>365</v>
      </c>
      <c r="BB262" s="33" t="s">
        <v>290</v>
      </c>
      <c r="BC262" s="33" t="s">
        <v>127</v>
      </c>
      <c r="BD262" s="34"/>
      <c r="BE262" s="25" t="s">
        <v>83</v>
      </c>
      <c r="BF262" s="25" t="s">
        <v>83</v>
      </c>
      <c r="BG262" s="32" t="s">
        <v>83</v>
      </c>
      <c r="BH262" s="32" t="s">
        <v>83</v>
      </c>
      <c r="BI262" s="32">
        <f t="shared" si="94"/>
        <v>27.407737067330164</v>
      </c>
      <c r="BJ262" s="25" t="s">
        <v>94</v>
      </c>
      <c r="BK262" s="25">
        <v>14</v>
      </c>
      <c r="BP262" s="25" t="str">
        <f>IFERROR(VLOOKUP(Tabela24[[#This Row],[Código  CATMAT]],'[1]GRADE HFL'!A:K,1,0),"NÃO")</f>
        <v>NÃO</v>
      </c>
      <c r="BQ262" s="36"/>
      <c r="BR262" s="36" t="str">
        <f>IFERROR(VLOOKUP(Tabela24[[#This Row],[Código  CATMAT]],'[1]CMM E VALOR'!C:L,5,0),"NÃO HÁ")</f>
        <v>NÃO HÁ</v>
      </c>
      <c r="BS262" s="37" t="str">
        <f>IFERROR(VLOOKUP(Tabela24[[#This Row],[Código  CATMAT]],'[1]CMM E VALOR'!C:L,6,0),"NÃO HÁ")</f>
        <v>NÃO HÁ</v>
      </c>
      <c r="BT262" s="37" t="str">
        <f>IFERROR(VLOOKUP(Tabela24[[#This Row],[Código  CATMAT]],'[1]CMM E VALOR'!C:L,7,0),"NÃO HÁ")</f>
        <v>NÃO HÁ</v>
      </c>
      <c r="BU262" s="38" t="str">
        <f>IFERROR(VLOOKUP(Tabela24[[#This Row],[Código  CATMAT]],'[1]CMM E VALOR'!C:L,9,0),"NÃO HÁ")</f>
        <v>NÃO HÁ</v>
      </c>
      <c r="BV262" s="32" t="str">
        <f>IFERROR(VLOOKUP(Tabela24[[#This Row],[Código  CATMAT]],'[1]CMM E VALOR'!C:L,10,0),"NÃO HÁ")</f>
        <v>NÃO HÁ</v>
      </c>
    </row>
    <row r="263" spans="1:74" x14ac:dyDescent="0.25">
      <c r="A263" s="25">
        <v>267677</v>
      </c>
      <c r="B263" s="25">
        <v>14701000</v>
      </c>
      <c r="C263" s="5" t="s">
        <v>805</v>
      </c>
      <c r="D263" s="5" t="s">
        <v>96</v>
      </c>
      <c r="E263" s="5"/>
      <c r="F263" s="25" t="s">
        <v>102</v>
      </c>
      <c r="G263" s="27" t="s">
        <v>806</v>
      </c>
      <c r="H263" s="27" t="s">
        <v>476</v>
      </c>
      <c r="I263" s="27" t="s">
        <v>96</v>
      </c>
      <c r="J263" s="28">
        <v>22290</v>
      </c>
      <c r="K263" s="28">
        <v>25739</v>
      </c>
      <c r="L263" s="28">
        <v>23791</v>
      </c>
      <c r="N263" s="28">
        <v>24908</v>
      </c>
      <c r="O263" s="28">
        <v>27310</v>
      </c>
      <c r="P263" s="28">
        <v>26195</v>
      </c>
      <c r="Q263" s="28">
        <v>29027</v>
      </c>
      <c r="R263" s="28">
        <f t="shared" ref="R263:R326" si="102">AVERAGE(J263:Q263)</f>
        <v>25608.571428571428</v>
      </c>
      <c r="S263" s="28">
        <f t="shared" ref="S263:S326" si="103">STDEV(J263:Q263)</f>
        <v>2226.6830980289087</v>
      </c>
      <c r="T263" s="28">
        <f t="shared" si="96"/>
        <v>8.6950695560651354</v>
      </c>
      <c r="U263" s="28">
        <f t="shared" si="89"/>
        <v>25739</v>
      </c>
      <c r="V263" s="28">
        <v>24400</v>
      </c>
      <c r="W263" s="25">
        <v>6505</v>
      </c>
      <c r="X263" s="79">
        <v>0.12</v>
      </c>
      <c r="Y263" s="30">
        <f t="shared" ref="Y263:Y326" si="104">X263*1.3</f>
        <v>0.156</v>
      </c>
      <c r="Z263" s="30">
        <f t="shared" si="101"/>
        <v>7488</v>
      </c>
      <c r="AA263" s="30">
        <f t="shared" ref="AA263:AA326" si="105">V263*X263</f>
        <v>2928</v>
      </c>
      <c r="AB263" s="31">
        <f t="shared" ref="AB263:AB326" si="106">(AA263*100)</f>
        <v>292800</v>
      </c>
      <c r="AC263" s="32">
        <f t="shared" ref="AC263:AC326" si="107">AB263/3769619.16</f>
        <v>7.7673628972110803E-2</v>
      </c>
      <c r="AD263" s="25">
        <v>6</v>
      </c>
      <c r="AE263" s="28">
        <f t="shared" si="90"/>
        <v>2033.3333333333333</v>
      </c>
      <c r="AF263" s="28">
        <f t="shared" si="100"/>
        <v>12200</v>
      </c>
      <c r="AG263" s="28">
        <f t="shared" si="91"/>
        <v>48800</v>
      </c>
      <c r="AH263" s="30">
        <f t="shared" ref="AH263:AH326" si="108">AG263*X263</f>
        <v>5856</v>
      </c>
      <c r="AI263" s="28">
        <v>48000</v>
      </c>
      <c r="AJ263" s="28">
        <v>48000</v>
      </c>
      <c r="AK263" s="28">
        <v>48000</v>
      </c>
      <c r="AL263" s="28">
        <v>48000</v>
      </c>
      <c r="AM263" s="28">
        <v>48000</v>
      </c>
      <c r="AN263" s="28">
        <v>48000</v>
      </c>
      <c r="AO263" s="28">
        <v>4</v>
      </c>
      <c r="AP263" s="28">
        <v>28</v>
      </c>
      <c r="AQ263" s="28">
        <v>2</v>
      </c>
      <c r="AR263" s="28">
        <v>4</v>
      </c>
      <c r="AS263" s="28">
        <v>14660</v>
      </c>
      <c r="AT263" s="28">
        <f t="shared" si="97"/>
        <v>14436.666666666668</v>
      </c>
      <c r="AU263" s="28">
        <f t="shared" si="98"/>
        <v>9740</v>
      </c>
      <c r="AV263" s="28">
        <f t="shared" si="99"/>
        <v>20333.333333333332</v>
      </c>
      <c r="AW263" s="28">
        <v>20000</v>
      </c>
      <c r="AX263" s="33" t="s">
        <v>91</v>
      </c>
      <c r="AY263" s="34" t="s">
        <v>196</v>
      </c>
      <c r="AZ263" s="35">
        <v>45895</v>
      </c>
      <c r="BA263" s="35">
        <f t="shared" si="93"/>
        <v>46260</v>
      </c>
      <c r="BB263" s="33" t="s">
        <v>92</v>
      </c>
      <c r="BC263" s="33" t="s">
        <v>127</v>
      </c>
      <c r="BD263" s="34"/>
      <c r="BE263" s="25" t="s">
        <v>83</v>
      </c>
      <c r="BF263" s="25" t="s">
        <v>83</v>
      </c>
      <c r="BG263" s="32" t="s">
        <v>83</v>
      </c>
      <c r="BH263" s="32" t="s">
        <v>83</v>
      </c>
      <c r="BI263" s="32">
        <f t="shared" si="94"/>
        <v>27.485410696302274</v>
      </c>
      <c r="BJ263" s="25" t="s">
        <v>116</v>
      </c>
      <c r="BK263" s="25">
        <v>5594</v>
      </c>
      <c r="BP263" s="25">
        <f>IFERROR(VLOOKUP(Tabela24[[#This Row],[Código  CATMAT]],'[1]GRADE HFL'!A:K,1,0),"NÃO")</f>
        <v>267677</v>
      </c>
      <c r="BQ263" s="36"/>
      <c r="BR263" s="36">
        <f>IFERROR(VLOOKUP(Tabela24[[#This Row],[Código  CATMAT]],'[1]CMM E VALOR'!C:L,5,0),"NÃO HÁ")</f>
        <v>800</v>
      </c>
      <c r="BS263" s="37">
        <f>IFERROR(VLOOKUP(Tabela24[[#This Row],[Código  CATMAT]],'[1]CMM E VALOR'!C:L,6,0),"NÃO HÁ")</f>
        <v>1409.090909090909</v>
      </c>
      <c r="BT263" s="37">
        <f>IFERROR(VLOOKUP(Tabela24[[#This Row],[Código  CATMAT]],'[1]CMM E VALOR'!C:L,7,0),"NÃO HÁ")</f>
        <v>1333.3333333333333</v>
      </c>
      <c r="BU263" s="38">
        <f>IFERROR(VLOOKUP(Tabela24[[#This Row],[Código  CATMAT]],'[1]CMM E VALOR'!C:L,9,0),"NÃO HÁ")</f>
        <v>0.1</v>
      </c>
      <c r="BV263" s="32">
        <f>IFERROR(VLOOKUP(Tabela24[[#This Row],[Código  CATMAT]],'[1]CMM E VALOR'!C:L,10,0),"NÃO HÁ")</f>
        <v>0.1</v>
      </c>
    </row>
    <row r="264" spans="1:74" ht="25.5" x14ac:dyDescent="0.25">
      <c r="A264" s="25">
        <v>294643</v>
      </c>
      <c r="B264" s="25">
        <v>14702800</v>
      </c>
      <c r="C264" s="5" t="s">
        <v>807</v>
      </c>
      <c r="D264" s="5" t="s">
        <v>86</v>
      </c>
      <c r="E264" s="5"/>
      <c r="F264" s="25">
        <v>50</v>
      </c>
      <c r="G264" s="27" t="s">
        <v>806</v>
      </c>
      <c r="H264" s="27" t="s">
        <v>88</v>
      </c>
      <c r="I264" s="27" t="s">
        <v>125</v>
      </c>
      <c r="J264" s="28">
        <v>232</v>
      </c>
      <c r="K264" s="28">
        <v>139</v>
      </c>
      <c r="L264" s="28">
        <v>74</v>
      </c>
      <c r="N264" s="28">
        <v>75</v>
      </c>
      <c r="O264" s="28">
        <v>119</v>
      </c>
      <c r="P264" s="28">
        <v>123</v>
      </c>
      <c r="Q264" s="28">
        <v>137</v>
      </c>
      <c r="R264" s="28">
        <f t="shared" si="102"/>
        <v>128.42857142857142</v>
      </c>
      <c r="S264" s="28">
        <f t="shared" si="103"/>
        <v>52.990115879778763</v>
      </c>
      <c r="T264" s="28">
        <f t="shared" si="96"/>
        <v>41.260379439204826</v>
      </c>
      <c r="U264" s="28">
        <f t="shared" ref="U264:U327" si="109">MEDIAN(J264:Q264)</f>
        <v>123</v>
      </c>
      <c r="V264" s="28">
        <v>120</v>
      </c>
      <c r="W264" s="25">
        <v>6505</v>
      </c>
      <c r="X264" s="30">
        <v>3.5</v>
      </c>
      <c r="Y264" s="30">
        <f t="shared" si="104"/>
        <v>4.55</v>
      </c>
      <c r="Z264" s="30">
        <f t="shared" si="101"/>
        <v>1365</v>
      </c>
      <c r="AA264" s="30">
        <f t="shared" si="105"/>
        <v>420</v>
      </c>
      <c r="AB264" s="31">
        <f t="shared" si="106"/>
        <v>42000</v>
      </c>
      <c r="AC264" s="32">
        <f t="shared" si="107"/>
        <v>1.1141709073868352E-2</v>
      </c>
      <c r="AD264" s="25">
        <v>6</v>
      </c>
      <c r="AE264" s="28">
        <f t="shared" ref="AE264:AE327" si="110">V264/12</f>
        <v>10</v>
      </c>
      <c r="AF264" s="28">
        <f t="shared" si="100"/>
        <v>60</v>
      </c>
      <c r="AG264" s="28">
        <f>((AE264*12)+(AE264*AD264)+AF264)</f>
        <v>240</v>
      </c>
      <c r="AH264" s="30">
        <f t="shared" si="108"/>
        <v>840</v>
      </c>
      <c r="AI264" s="28">
        <v>500</v>
      </c>
      <c r="AJ264" s="28">
        <v>500</v>
      </c>
      <c r="AK264" s="28">
        <v>500</v>
      </c>
      <c r="AL264" s="28">
        <v>400</v>
      </c>
      <c r="AM264" s="28">
        <v>400</v>
      </c>
      <c r="AN264" s="28">
        <v>300</v>
      </c>
      <c r="AO264" s="28">
        <v>4</v>
      </c>
      <c r="AP264" s="28">
        <v>28</v>
      </c>
      <c r="AQ264" s="28">
        <v>2</v>
      </c>
      <c r="AR264" s="28">
        <v>4</v>
      </c>
      <c r="AT264" s="28">
        <f t="shared" si="97"/>
        <v>71</v>
      </c>
      <c r="AU264" s="28">
        <f t="shared" si="98"/>
        <v>120</v>
      </c>
      <c r="AV264" s="28">
        <f t="shared" si="99"/>
        <v>100</v>
      </c>
      <c r="AX264" s="33" t="s">
        <v>91</v>
      </c>
      <c r="AY264" s="34" t="s">
        <v>320</v>
      </c>
      <c r="AZ264" s="35">
        <v>46125</v>
      </c>
      <c r="BA264" s="35">
        <f t="shared" si="93"/>
        <v>46490</v>
      </c>
      <c r="BB264" s="33" t="s">
        <v>92</v>
      </c>
      <c r="BC264" s="33" t="s">
        <v>127</v>
      </c>
      <c r="BD264" s="34"/>
      <c r="BE264" s="25" t="s">
        <v>83</v>
      </c>
      <c r="BF264" s="25" t="s">
        <v>83</v>
      </c>
      <c r="BG264" s="32" t="s">
        <v>83</v>
      </c>
      <c r="BH264" s="32" t="s">
        <v>83</v>
      </c>
      <c r="BI264" s="32">
        <f t="shared" si="94"/>
        <v>27.496552405376143</v>
      </c>
      <c r="BJ264" s="25" t="s">
        <v>116</v>
      </c>
      <c r="BK264" s="25">
        <v>20</v>
      </c>
      <c r="BP264" s="25">
        <f>IFERROR(VLOOKUP(Tabela24[[#This Row],[Código  CATMAT]],'[1]GRADE HFL'!A:K,1,0),"NÃO")</f>
        <v>294643</v>
      </c>
      <c r="BQ264" s="36"/>
      <c r="BR264" s="36">
        <f>IFERROR(VLOOKUP(Tabela24[[#This Row],[Código  CATMAT]],'[1]CMM E VALOR'!C:L,5,0),"NÃO HÁ")</f>
        <v>20</v>
      </c>
      <c r="BS264" s="37">
        <f>IFERROR(VLOOKUP(Tabela24[[#This Row],[Código  CATMAT]],'[1]CMM E VALOR'!C:L,6,0),"NÃO HÁ")</f>
        <v>27.5</v>
      </c>
      <c r="BT264" s="37">
        <f>IFERROR(VLOOKUP(Tabela24[[#This Row],[Código  CATMAT]],'[1]CMM E VALOR'!C:L,7,0),"NÃO HÁ")</f>
        <v>11.666666666666666</v>
      </c>
      <c r="BU264" s="38">
        <f>IFERROR(VLOOKUP(Tabela24[[#This Row],[Código  CATMAT]],'[1]CMM E VALOR'!C:L,9,0),"NÃO HÁ")</f>
        <v>2.58</v>
      </c>
      <c r="BV264" s="32">
        <f>IFERROR(VLOOKUP(Tabela24[[#This Row],[Código  CATMAT]],'[1]CMM E VALOR'!C:L,10,0),"NÃO HÁ")</f>
        <v>2.58</v>
      </c>
    </row>
    <row r="265" spans="1:74" ht="25.5" hidden="1" x14ac:dyDescent="0.25">
      <c r="A265" s="25">
        <v>268490</v>
      </c>
      <c r="B265" s="25">
        <v>4165000</v>
      </c>
      <c r="C265" s="5" t="s">
        <v>808</v>
      </c>
      <c r="D265" s="5" t="s">
        <v>633</v>
      </c>
      <c r="E265" s="5"/>
      <c r="F265" s="25">
        <v>1</v>
      </c>
      <c r="G265" s="27" t="s">
        <v>809</v>
      </c>
      <c r="H265" s="27" t="s">
        <v>810</v>
      </c>
      <c r="I265" s="27" t="s">
        <v>79</v>
      </c>
      <c r="J265" s="28">
        <v>99</v>
      </c>
      <c r="K265" s="28">
        <v>128</v>
      </c>
      <c r="L265" s="28">
        <v>80</v>
      </c>
      <c r="M265" s="28">
        <v>96</v>
      </c>
      <c r="N265" s="28">
        <v>73</v>
      </c>
      <c r="O265" s="28">
        <v>107</v>
      </c>
      <c r="P265" s="28">
        <v>83</v>
      </c>
      <c r="Q265" s="28">
        <v>41</v>
      </c>
      <c r="R265" s="28">
        <f t="shared" si="102"/>
        <v>88.375</v>
      </c>
      <c r="S265" s="28">
        <f t="shared" si="103"/>
        <v>25.823231511843858</v>
      </c>
      <c r="T265" s="28">
        <f t="shared" si="96"/>
        <v>29.220063945509317</v>
      </c>
      <c r="U265" s="28">
        <f t="shared" si="109"/>
        <v>89.5</v>
      </c>
      <c r="V265" s="28">
        <v>100</v>
      </c>
      <c r="W265" s="25">
        <v>6505</v>
      </c>
      <c r="X265" s="30">
        <v>271.99</v>
      </c>
      <c r="Y265" s="30">
        <f t="shared" si="104"/>
        <v>353.58700000000005</v>
      </c>
      <c r="Z265" s="30">
        <f t="shared" si="101"/>
        <v>70717.400000000009</v>
      </c>
      <c r="AA265" s="30">
        <f t="shared" si="105"/>
        <v>27199</v>
      </c>
      <c r="AB265" s="31">
        <f t="shared" si="106"/>
        <v>2719900</v>
      </c>
      <c r="AC265" s="32">
        <f t="shared" si="107"/>
        <v>0.72153177404796509</v>
      </c>
      <c r="AD265" s="25">
        <v>6</v>
      </c>
      <c r="AE265" s="28">
        <f t="shared" si="110"/>
        <v>8.3333333333333339</v>
      </c>
      <c r="AF265" s="28">
        <f>AE265*((1/2)*AD265)</f>
        <v>25</v>
      </c>
      <c r="AG265" s="28">
        <f t="shared" ref="AG265:AG328" si="111">((AE265*12)+(AE265*AD265)+AF265)</f>
        <v>175</v>
      </c>
      <c r="AH265" s="30">
        <f t="shared" si="108"/>
        <v>47598.25</v>
      </c>
      <c r="AI265" s="28">
        <v>250</v>
      </c>
      <c r="AJ265" s="28">
        <v>250</v>
      </c>
      <c r="AK265" s="28">
        <v>250</v>
      </c>
      <c r="AL265" s="28">
        <v>200</v>
      </c>
      <c r="AM265" s="28">
        <v>200</v>
      </c>
      <c r="AN265" s="28">
        <v>200</v>
      </c>
      <c r="AO265" s="28">
        <v>4</v>
      </c>
      <c r="AP265" s="28">
        <v>28</v>
      </c>
      <c r="AQ265" s="28">
        <v>2</v>
      </c>
      <c r="AR265" s="28">
        <v>4</v>
      </c>
      <c r="AT265" s="28">
        <f t="shared" si="97"/>
        <v>34.166666666666671</v>
      </c>
      <c r="AU265" s="28">
        <f t="shared" si="98"/>
        <v>75</v>
      </c>
      <c r="AV265" s="28">
        <f t="shared" si="99"/>
        <v>58.333333333333336</v>
      </c>
      <c r="AX265" s="33" t="s">
        <v>91</v>
      </c>
      <c r="AY265" s="34" t="s">
        <v>196</v>
      </c>
      <c r="AZ265" s="35">
        <v>45895</v>
      </c>
      <c r="BA265" s="35">
        <f t="shared" si="93"/>
        <v>46260</v>
      </c>
      <c r="BB265" s="33" t="s">
        <v>92</v>
      </c>
      <c r="BC265" s="33" t="s">
        <v>127</v>
      </c>
      <c r="BD265" s="34"/>
      <c r="BE265" s="25" t="s">
        <v>192</v>
      </c>
      <c r="BF265" s="25" t="s">
        <v>112</v>
      </c>
      <c r="BG265" s="32" t="s">
        <v>192</v>
      </c>
      <c r="BH265" s="32" t="s">
        <v>112</v>
      </c>
      <c r="BI265" s="32">
        <f t="shared" si="94"/>
        <v>28.218084179424107</v>
      </c>
      <c r="BJ265" s="25" t="s">
        <v>84</v>
      </c>
      <c r="BK265" s="25">
        <v>12</v>
      </c>
      <c r="BP265" s="25" t="str">
        <f>IFERROR(VLOOKUP(Tabela24[[#This Row],[Código  CATMAT]],'[1]GRADE HFL'!A:K,1,0),"NÃO")</f>
        <v>NÃO</v>
      </c>
      <c r="BQ265" s="36"/>
      <c r="BR265" s="36" t="str">
        <f>IFERROR(VLOOKUP(Tabela24[[#This Row],[Código  CATMAT]],'[1]CMM E VALOR'!C:L,5,0),"NÃO HÁ")</f>
        <v>NÃO HÁ</v>
      </c>
      <c r="BS265" s="37" t="str">
        <f>IFERROR(VLOOKUP(Tabela24[[#This Row],[Código  CATMAT]],'[1]CMM E VALOR'!C:L,6,0),"NÃO HÁ")</f>
        <v>NÃO HÁ</v>
      </c>
      <c r="BT265" s="37" t="str">
        <f>IFERROR(VLOOKUP(Tabela24[[#This Row],[Código  CATMAT]],'[1]CMM E VALOR'!C:L,7,0),"NÃO HÁ")</f>
        <v>NÃO HÁ</v>
      </c>
      <c r="BU265" s="38" t="str">
        <f>IFERROR(VLOOKUP(Tabela24[[#This Row],[Código  CATMAT]],'[1]CMM E VALOR'!C:L,9,0),"NÃO HÁ")</f>
        <v>NÃO HÁ</v>
      </c>
      <c r="BV265" s="32" t="str">
        <f>IFERROR(VLOOKUP(Tabela24[[#This Row],[Código  CATMAT]],'[1]CMM E VALOR'!C:L,10,0),"NÃO HÁ")</f>
        <v>NÃO HÁ</v>
      </c>
    </row>
    <row r="266" spans="1:74" ht="25.5" hidden="1" x14ac:dyDescent="0.25">
      <c r="A266" s="25">
        <v>450102</v>
      </c>
      <c r="B266" s="25">
        <v>4245020</v>
      </c>
      <c r="C266" s="5" t="s">
        <v>811</v>
      </c>
      <c r="D266" s="5" t="s">
        <v>108</v>
      </c>
      <c r="E266" s="5"/>
      <c r="F266" s="25">
        <v>1</v>
      </c>
      <c r="G266" s="27" t="s">
        <v>812</v>
      </c>
      <c r="H266" s="27" t="s">
        <v>813</v>
      </c>
      <c r="I266" s="27" t="s">
        <v>79</v>
      </c>
      <c r="J266" s="28">
        <v>66</v>
      </c>
      <c r="K266" s="28">
        <v>25</v>
      </c>
      <c r="L266" s="28">
        <v>23</v>
      </c>
      <c r="M266" s="28">
        <v>28</v>
      </c>
      <c r="N266" s="28">
        <v>25</v>
      </c>
      <c r="O266" s="28">
        <v>0</v>
      </c>
      <c r="P266" s="28">
        <v>0</v>
      </c>
      <c r="Q266" s="28">
        <v>0</v>
      </c>
      <c r="R266" s="28">
        <f t="shared" si="102"/>
        <v>20.875</v>
      </c>
      <c r="S266" s="28">
        <f t="shared" si="103"/>
        <v>22.14521876807078</v>
      </c>
      <c r="T266" s="28">
        <f t="shared" si="96"/>
        <v>106.08488032608756</v>
      </c>
      <c r="U266" s="28">
        <f t="shared" si="109"/>
        <v>24</v>
      </c>
      <c r="V266" s="28">
        <v>65</v>
      </c>
      <c r="W266" s="25">
        <v>6505</v>
      </c>
      <c r="X266" s="53">
        <v>1127.6600000000001</v>
      </c>
      <c r="Y266" s="30">
        <f t="shared" si="104"/>
        <v>1465.9580000000001</v>
      </c>
      <c r="Z266" s="30">
        <f t="shared" si="101"/>
        <v>0</v>
      </c>
      <c r="AA266" s="30">
        <f t="shared" si="105"/>
        <v>73297.900000000009</v>
      </c>
      <c r="AB266" s="31">
        <f t="shared" si="106"/>
        <v>7329790.0000000009</v>
      </c>
      <c r="AC266" s="32">
        <f t="shared" si="107"/>
        <v>1.9444378036321315</v>
      </c>
      <c r="AD266" s="25">
        <v>6</v>
      </c>
      <c r="AE266" s="28">
        <f t="shared" si="110"/>
        <v>5.416666666666667</v>
      </c>
      <c r="AF266" s="28">
        <f>AE266*1/3</f>
        <v>1.8055555555555556</v>
      </c>
      <c r="AG266" s="28">
        <f t="shared" si="111"/>
        <v>99.305555555555557</v>
      </c>
      <c r="AH266" s="30">
        <f t="shared" si="108"/>
        <v>111982.90277777778</v>
      </c>
      <c r="AI266" s="28">
        <v>100</v>
      </c>
      <c r="AJ266" s="28">
        <v>100</v>
      </c>
      <c r="AK266" s="28">
        <v>100</v>
      </c>
      <c r="AL266" s="28">
        <v>100</v>
      </c>
      <c r="AM266" s="28">
        <v>100</v>
      </c>
      <c r="AN266" s="28">
        <v>0</v>
      </c>
      <c r="AO266" s="28">
        <v>4</v>
      </c>
      <c r="AP266" s="28">
        <v>28</v>
      </c>
      <c r="AQ266" s="28">
        <v>2</v>
      </c>
      <c r="AR266" s="28">
        <v>4</v>
      </c>
      <c r="AT266" s="28">
        <f t="shared" si="97"/>
        <v>7.7638888888888893</v>
      </c>
      <c r="AU266" s="28">
        <f t="shared" si="98"/>
        <v>34.305555555555557</v>
      </c>
      <c r="AV266" s="28">
        <f t="shared" si="99"/>
        <v>23.472222222222225</v>
      </c>
      <c r="AX266" s="33" t="s">
        <v>80</v>
      </c>
      <c r="AY266" s="34"/>
      <c r="BA266" s="35">
        <f t="shared" si="93"/>
        <v>365</v>
      </c>
      <c r="BB266" s="33" t="s">
        <v>814</v>
      </c>
      <c r="BC266" s="33" t="s">
        <v>100</v>
      </c>
      <c r="BD266" s="34"/>
      <c r="BE266" s="25" t="s">
        <v>192</v>
      </c>
      <c r="BF266" s="25" t="s">
        <v>112</v>
      </c>
      <c r="BG266" s="32" t="s">
        <v>192</v>
      </c>
      <c r="BH266" s="32" t="s">
        <v>192</v>
      </c>
      <c r="BI266" s="32">
        <f t="shared" si="94"/>
        <v>30.162521983056237</v>
      </c>
      <c r="BJ266" s="25" t="s">
        <v>84</v>
      </c>
      <c r="BP266" s="25" t="str">
        <f>IFERROR(VLOOKUP(Tabela24[[#This Row],[Código  CATMAT]],'[1]GRADE HFL'!A:K,1,0),"NÃO")</f>
        <v>NÃO</v>
      </c>
      <c r="BQ266" s="36"/>
      <c r="BR266" s="36" t="str">
        <f>IFERROR(VLOOKUP(Tabela24[[#This Row],[Código  CATMAT]],'[1]CMM E VALOR'!C:L,5,0),"NÃO HÁ")</f>
        <v>NÃO HÁ</v>
      </c>
      <c r="BS266" s="37" t="str">
        <f>IFERROR(VLOOKUP(Tabela24[[#This Row],[Código  CATMAT]],'[1]CMM E VALOR'!C:L,6,0),"NÃO HÁ")</f>
        <v>NÃO HÁ</v>
      </c>
      <c r="BT266" s="37" t="str">
        <f>IFERROR(VLOOKUP(Tabela24[[#This Row],[Código  CATMAT]],'[1]CMM E VALOR'!C:L,7,0),"NÃO HÁ")</f>
        <v>NÃO HÁ</v>
      </c>
      <c r="BU266" s="38" t="str">
        <f>IFERROR(VLOOKUP(Tabela24[[#This Row],[Código  CATMAT]],'[1]CMM E VALOR'!C:L,9,0),"NÃO HÁ")</f>
        <v>NÃO HÁ</v>
      </c>
      <c r="BV266" s="32" t="str">
        <f>IFERROR(VLOOKUP(Tabela24[[#This Row],[Código  CATMAT]],'[1]CMM E VALOR'!C:L,10,0),"NÃO HÁ")</f>
        <v>NÃO HÁ</v>
      </c>
    </row>
    <row r="267" spans="1:74" ht="25.5" hidden="1" x14ac:dyDescent="0.25">
      <c r="A267" s="25">
        <v>450100</v>
      </c>
      <c r="B267" s="25">
        <v>4245030</v>
      </c>
      <c r="C267" s="5" t="s">
        <v>815</v>
      </c>
      <c r="D267" s="5" t="s">
        <v>108</v>
      </c>
      <c r="E267" s="5"/>
      <c r="F267" s="25">
        <v>1</v>
      </c>
      <c r="G267" s="27" t="s">
        <v>812</v>
      </c>
      <c r="H267" s="27" t="s">
        <v>816</v>
      </c>
      <c r="I267" s="27" t="s">
        <v>79</v>
      </c>
      <c r="J267" s="28">
        <v>308</v>
      </c>
      <c r="K267" s="28">
        <v>23</v>
      </c>
      <c r="L267" s="28">
        <v>90</v>
      </c>
      <c r="M267" s="28">
        <v>25</v>
      </c>
      <c r="N267" s="28">
        <v>14</v>
      </c>
      <c r="O267" s="28">
        <v>72</v>
      </c>
      <c r="P267" s="28">
        <v>92</v>
      </c>
      <c r="Q267" s="29">
        <v>30</v>
      </c>
      <c r="R267" s="28">
        <f t="shared" si="102"/>
        <v>81.75</v>
      </c>
      <c r="S267" s="28">
        <f t="shared" si="103"/>
        <v>96.656608672144088</v>
      </c>
      <c r="T267" s="28">
        <f t="shared" si="96"/>
        <v>118.23438369681234</v>
      </c>
      <c r="U267" s="28">
        <f t="shared" si="109"/>
        <v>51</v>
      </c>
      <c r="V267" s="28">
        <v>150</v>
      </c>
      <c r="W267" s="25">
        <v>6505</v>
      </c>
      <c r="X267" s="30">
        <v>1545</v>
      </c>
      <c r="Y267" s="30">
        <f t="shared" si="104"/>
        <v>2008.5</v>
      </c>
      <c r="Z267" s="30">
        <f t="shared" si="101"/>
        <v>602550</v>
      </c>
      <c r="AA267" s="30">
        <f t="shared" si="105"/>
        <v>231750</v>
      </c>
      <c r="AB267" s="31">
        <f t="shared" si="106"/>
        <v>23175000</v>
      </c>
      <c r="AC267" s="32">
        <f t="shared" si="107"/>
        <v>6.1478358996880731</v>
      </c>
      <c r="AD267" s="25">
        <v>6</v>
      </c>
      <c r="AE267" s="28">
        <f>V267/12</f>
        <v>12.5</v>
      </c>
      <c r="AF267" s="28">
        <f>AE267*1/3</f>
        <v>4.166666666666667</v>
      </c>
      <c r="AG267" s="28">
        <f>((AE267*12)+(AE267*AD267)+AF267)</f>
        <v>229.16666666666666</v>
      </c>
      <c r="AH267" s="30">
        <f t="shared" si="108"/>
        <v>354062.5</v>
      </c>
      <c r="AI267" s="28">
        <v>500</v>
      </c>
      <c r="AJ267" s="28">
        <v>500</v>
      </c>
      <c r="AK267" s="28">
        <v>500</v>
      </c>
      <c r="AL267" s="28">
        <v>500</v>
      </c>
      <c r="AM267" s="28">
        <v>500</v>
      </c>
      <c r="AN267" s="28">
        <v>300</v>
      </c>
      <c r="AO267" s="28">
        <v>4</v>
      </c>
      <c r="AP267" s="28">
        <v>28</v>
      </c>
      <c r="AQ267" s="28">
        <v>2</v>
      </c>
      <c r="AR267" s="28">
        <v>4</v>
      </c>
      <c r="AT267" s="28">
        <f t="shared" si="97"/>
        <v>17.916666666666668</v>
      </c>
      <c r="AU267" s="28">
        <f t="shared" si="98"/>
        <v>79.166666666666671</v>
      </c>
      <c r="AV267" s="28">
        <f t="shared" si="99"/>
        <v>54.166666666666664</v>
      </c>
      <c r="AX267" s="33" t="s">
        <v>91</v>
      </c>
      <c r="AY267" s="34" t="s">
        <v>110</v>
      </c>
      <c r="AZ267" s="35">
        <v>46049</v>
      </c>
      <c r="BA267" s="35">
        <f t="shared" si="93"/>
        <v>46414</v>
      </c>
      <c r="BB267" s="33" t="s">
        <v>92</v>
      </c>
      <c r="BC267" s="33" t="s">
        <v>111</v>
      </c>
      <c r="BD267" s="34"/>
      <c r="BE267" s="25" t="s">
        <v>192</v>
      </c>
      <c r="BF267" s="25" t="s">
        <v>192</v>
      </c>
      <c r="BG267" s="32" t="s">
        <v>192</v>
      </c>
      <c r="BH267" s="32" t="s">
        <v>192</v>
      </c>
      <c r="BI267" s="32">
        <f t="shared" si="94"/>
        <v>36.310357882744313</v>
      </c>
      <c r="BJ267" s="25" t="s">
        <v>84</v>
      </c>
      <c r="BK267" s="25">
        <v>1</v>
      </c>
      <c r="BP267" s="25" t="str">
        <f>IFERROR(VLOOKUP(Tabela24[[#This Row],[Código  CATMAT]],'[1]GRADE HFL'!A:K,1,0),"NÃO")</f>
        <v>NÃO</v>
      </c>
      <c r="BQ267" s="36" t="s">
        <v>817</v>
      </c>
      <c r="BR267" s="36" t="str">
        <f>IFERROR(VLOOKUP(Tabela24[[#This Row],[Código  CATMAT]],'[1]CMM E VALOR'!C:L,5,0),"NÃO HÁ")</f>
        <v>NÃO HÁ</v>
      </c>
      <c r="BS267" s="37" t="str">
        <f>IFERROR(VLOOKUP(Tabela24[[#This Row],[Código  CATMAT]],'[1]CMM E VALOR'!C:L,6,0),"NÃO HÁ")</f>
        <v>NÃO HÁ</v>
      </c>
      <c r="BT267" s="37" t="str">
        <f>IFERROR(VLOOKUP(Tabela24[[#This Row],[Código  CATMAT]],'[1]CMM E VALOR'!C:L,7,0),"NÃO HÁ")</f>
        <v>NÃO HÁ</v>
      </c>
      <c r="BU267" s="38" t="str">
        <f>IFERROR(VLOOKUP(Tabela24[[#This Row],[Código  CATMAT]],'[1]CMM E VALOR'!C:L,9,0),"NÃO HÁ")</f>
        <v>NÃO HÁ</v>
      </c>
      <c r="BV267" s="32" t="str">
        <f>IFERROR(VLOOKUP(Tabela24[[#This Row],[Código  CATMAT]],'[1]CMM E VALOR'!C:L,10,0),"NÃO HÁ")</f>
        <v>NÃO HÁ</v>
      </c>
    </row>
    <row r="268" spans="1:74" ht="30" x14ac:dyDescent="0.25">
      <c r="A268" s="25">
        <v>271157</v>
      </c>
      <c r="B268" s="25">
        <v>4336000</v>
      </c>
      <c r="C268" s="40" t="s">
        <v>818</v>
      </c>
      <c r="D268" s="40" t="s">
        <v>108</v>
      </c>
      <c r="E268" s="40"/>
      <c r="F268" s="25">
        <v>1</v>
      </c>
      <c r="G268" s="27" t="s">
        <v>819</v>
      </c>
      <c r="H268" s="27" t="s">
        <v>820</v>
      </c>
      <c r="I268" s="27" t="s">
        <v>351</v>
      </c>
      <c r="J268" s="28">
        <v>25</v>
      </c>
      <c r="K268" s="28">
        <v>18</v>
      </c>
      <c r="L268" s="28">
        <v>10</v>
      </c>
      <c r="N268" s="28">
        <v>19</v>
      </c>
      <c r="O268" s="28">
        <v>27</v>
      </c>
      <c r="P268" s="28">
        <v>27</v>
      </c>
      <c r="Q268" s="28">
        <v>15</v>
      </c>
      <c r="R268" s="28">
        <f t="shared" si="102"/>
        <v>20.142857142857142</v>
      </c>
      <c r="S268" s="28">
        <f t="shared" si="103"/>
        <v>6.4917530100010055</v>
      </c>
      <c r="T268" s="28">
        <f t="shared" si="96"/>
        <v>32.228561042558184</v>
      </c>
      <c r="U268" s="28">
        <f t="shared" si="109"/>
        <v>19</v>
      </c>
      <c r="V268" s="28">
        <v>20</v>
      </c>
      <c r="W268" s="25">
        <v>6505</v>
      </c>
      <c r="X268" s="30">
        <v>58</v>
      </c>
      <c r="Y268" s="30">
        <f t="shared" si="104"/>
        <v>75.400000000000006</v>
      </c>
      <c r="Z268" s="30">
        <f t="shared" si="101"/>
        <v>3770.0000000000005</v>
      </c>
      <c r="AA268" s="30">
        <f t="shared" si="105"/>
        <v>1160</v>
      </c>
      <c r="AB268" s="31">
        <f t="shared" si="106"/>
        <v>116000</v>
      </c>
      <c r="AC268" s="32">
        <f t="shared" si="107"/>
        <v>3.0772339346874497E-2</v>
      </c>
      <c r="AD268" s="25">
        <v>6</v>
      </c>
      <c r="AE268" s="28">
        <f t="shared" si="110"/>
        <v>1.6666666666666667</v>
      </c>
      <c r="AF268" s="28">
        <f t="shared" ref="AF268:AF282" si="112">AD268*AE268</f>
        <v>10</v>
      </c>
      <c r="AG268" s="28">
        <f t="shared" si="111"/>
        <v>40</v>
      </c>
      <c r="AH268" s="30">
        <f t="shared" si="108"/>
        <v>2320</v>
      </c>
      <c r="AI268" s="28">
        <v>60</v>
      </c>
      <c r="AJ268" s="28">
        <v>60</v>
      </c>
      <c r="AK268" s="28">
        <v>60</v>
      </c>
      <c r="AL268" s="28">
        <v>60</v>
      </c>
      <c r="AM268" s="42">
        <v>50</v>
      </c>
      <c r="AN268" s="42">
        <v>50</v>
      </c>
      <c r="AO268" s="28">
        <v>4</v>
      </c>
      <c r="AP268" s="28">
        <v>28</v>
      </c>
      <c r="AQ268" s="28">
        <v>2</v>
      </c>
      <c r="AR268" s="28">
        <v>4</v>
      </c>
      <c r="AT268" s="28">
        <f t="shared" si="97"/>
        <v>11.833333333333334</v>
      </c>
      <c r="AU268" s="28">
        <f t="shared" si="98"/>
        <v>20</v>
      </c>
      <c r="AV268" s="28">
        <f t="shared" si="99"/>
        <v>16.666666666666668</v>
      </c>
      <c r="AX268" s="33" t="s">
        <v>91</v>
      </c>
      <c r="AY268" s="34" t="s">
        <v>259</v>
      </c>
      <c r="AZ268" s="35">
        <v>46000</v>
      </c>
      <c r="BA268" s="35">
        <f t="shared" si="93"/>
        <v>46365</v>
      </c>
      <c r="BB268" s="33" t="s">
        <v>92</v>
      </c>
      <c r="BC268" s="33" t="s">
        <v>141</v>
      </c>
      <c r="BD268" s="34"/>
      <c r="BE268" s="25" t="s">
        <v>83</v>
      </c>
      <c r="BF268" s="25" t="s">
        <v>83</v>
      </c>
      <c r="BG268" s="32" t="s">
        <v>83</v>
      </c>
      <c r="BH268" s="32" t="s">
        <v>83</v>
      </c>
      <c r="BI268" s="32">
        <f t="shared" si="94"/>
        <v>36.341130222091188</v>
      </c>
      <c r="BJ268" s="25" t="s">
        <v>94</v>
      </c>
      <c r="BK268" s="25">
        <v>3</v>
      </c>
      <c r="BP268" s="25">
        <f>IFERROR(VLOOKUP(Tabela24[[#This Row],[Código  CATMAT]],'[1]GRADE HFL'!A:K,1,0),"NÃO")</f>
        <v>271157</v>
      </c>
      <c r="BQ268" s="36"/>
      <c r="BR268" s="36">
        <f>IFERROR(VLOOKUP(Tabela24[[#This Row],[Código  CATMAT]],'[1]CMM E VALOR'!C:L,5,0),"NÃO HÁ")</f>
        <v>40</v>
      </c>
      <c r="BS268" s="37">
        <f>IFERROR(VLOOKUP(Tabela24[[#This Row],[Código  CATMAT]],'[1]CMM E VALOR'!C:L,6,0),"NÃO HÁ")</f>
        <v>28.333333333333332</v>
      </c>
      <c r="BT268" s="37">
        <f>IFERROR(VLOOKUP(Tabela24[[#This Row],[Código  CATMAT]],'[1]CMM E VALOR'!C:L,7,0),"NÃO HÁ")</f>
        <v>13.333333333333334</v>
      </c>
      <c r="BU268" s="38">
        <f>IFERROR(VLOOKUP(Tabela24[[#This Row],[Código  CATMAT]],'[1]CMM E VALOR'!C:L,9,0),"NÃO HÁ")</f>
        <v>45</v>
      </c>
      <c r="BV268" s="32">
        <f>IFERROR(VLOOKUP(Tabela24[[#This Row],[Código  CATMAT]],'[1]CMM E VALOR'!C:L,10,0),"NÃO HÁ")</f>
        <v>45</v>
      </c>
    </row>
    <row r="269" spans="1:74" ht="30" x14ac:dyDescent="0.25">
      <c r="A269" s="25">
        <v>271154</v>
      </c>
      <c r="B269" s="25">
        <v>4345000</v>
      </c>
      <c r="C269" s="40" t="s">
        <v>821</v>
      </c>
      <c r="D269" s="40" t="s">
        <v>108</v>
      </c>
      <c r="E269" s="40"/>
      <c r="F269" s="35" t="s">
        <v>822</v>
      </c>
      <c r="G269" s="27" t="s">
        <v>823</v>
      </c>
      <c r="H269" s="27" t="s">
        <v>824</v>
      </c>
      <c r="I269" s="27" t="s">
        <v>79</v>
      </c>
      <c r="J269" s="28">
        <v>27</v>
      </c>
      <c r="K269" s="28">
        <v>20</v>
      </c>
      <c r="L269" s="28">
        <v>18</v>
      </c>
      <c r="N269" s="28">
        <v>19</v>
      </c>
      <c r="O269" s="28">
        <v>23</v>
      </c>
      <c r="P269" s="28">
        <v>23</v>
      </c>
      <c r="Q269" s="28">
        <v>15</v>
      </c>
      <c r="R269" s="28">
        <f t="shared" si="102"/>
        <v>20.714285714285715</v>
      </c>
      <c r="S269" s="28">
        <f t="shared" si="103"/>
        <v>3.9460649476951835</v>
      </c>
      <c r="T269" s="28">
        <f t="shared" si="96"/>
        <v>19.049968713011229</v>
      </c>
      <c r="U269" s="28">
        <f t="shared" si="109"/>
        <v>20</v>
      </c>
      <c r="V269" s="28">
        <v>30</v>
      </c>
      <c r="W269" s="25">
        <v>6505</v>
      </c>
      <c r="X269" s="30">
        <v>58</v>
      </c>
      <c r="Y269" s="30">
        <f t="shared" si="104"/>
        <v>75.400000000000006</v>
      </c>
      <c r="Z269" s="30">
        <f t="shared" si="101"/>
        <v>3770.0000000000005</v>
      </c>
      <c r="AA269" s="30">
        <f t="shared" si="105"/>
        <v>1740</v>
      </c>
      <c r="AB269" s="31">
        <f t="shared" si="106"/>
        <v>174000</v>
      </c>
      <c r="AC269" s="32">
        <f t="shared" si="107"/>
        <v>4.6158509020311746E-2</v>
      </c>
      <c r="AD269" s="25">
        <v>6</v>
      </c>
      <c r="AE269" s="28">
        <f t="shared" si="110"/>
        <v>2.5</v>
      </c>
      <c r="AF269" s="28">
        <f t="shared" si="112"/>
        <v>15</v>
      </c>
      <c r="AG269" s="28">
        <f t="shared" si="111"/>
        <v>60</v>
      </c>
      <c r="AH269" s="30">
        <f t="shared" si="108"/>
        <v>3480</v>
      </c>
      <c r="AI269" s="28">
        <v>60</v>
      </c>
      <c r="AJ269" s="28">
        <v>60</v>
      </c>
      <c r="AK269" s="28">
        <v>60</v>
      </c>
      <c r="AL269" s="28">
        <v>70</v>
      </c>
      <c r="AM269" s="42">
        <v>50</v>
      </c>
      <c r="AN269" s="42">
        <v>50</v>
      </c>
      <c r="AO269" s="28">
        <v>4</v>
      </c>
      <c r="AP269" s="28">
        <v>28</v>
      </c>
      <c r="AQ269" s="28">
        <v>2</v>
      </c>
      <c r="AR269" s="28">
        <v>4</v>
      </c>
      <c r="AT269" s="28">
        <f t="shared" si="97"/>
        <v>17.75</v>
      </c>
      <c r="AU269" s="28">
        <f t="shared" si="98"/>
        <v>30</v>
      </c>
      <c r="AV269" s="28">
        <f t="shared" si="99"/>
        <v>25</v>
      </c>
      <c r="AX269" s="33" t="s">
        <v>91</v>
      </c>
      <c r="AY269" s="34" t="s">
        <v>259</v>
      </c>
      <c r="AZ269" s="35">
        <v>46000</v>
      </c>
      <c r="BA269" s="35">
        <f t="shared" si="93"/>
        <v>46365</v>
      </c>
      <c r="BB269" s="33" t="s">
        <v>92</v>
      </c>
      <c r="BC269" s="33" t="s">
        <v>141</v>
      </c>
      <c r="BD269" s="34"/>
      <c r="BE269" s="25" t="s">
        <v>83</v>
      </c>
      <c r="BF269" s="25" t="s">
        <v>83</v>
      </c>
      <c r="BG269" s="32" t="s">
        <v>83</v>
      </c>
      <c r="BH269" s="32" t="s">
        <v>83</v>
      </c>
      <c r="BI269" s="32">
        <f t="shared" si="94"/>
        <v>36.387288731111497</v>
      </c>
      <c r="BJ269" s="25" t="s">
        <v>84</v>
      </c>
      <c r="BK269" s="25">
        <v>8</v>
      </c>
      <c r="BP269" s="25">
        <f>IFERROR(VLOOKUP(Tabela24[[#This Row],[Código  CATMAT]],'[1]GRADE HFL'!A:K,1,0),"NÃO")</f>
        <v>271154</v>
      </c>
      <c r="BQ269" s="36"/>
      <c r="BR269" s="36">
        <f>IFERROR(VLOOKUP(Tabela24[[#This Row],[Código  CATMAT]],'[1]CMM E VALOR'!C:L,5,0),"NÃO HÁ")</f>
        <v>40</v>
      </c>
      <c r="BS269" s="37">
        <f>IFERROR(VLOOKUP(Tabela24[[#This Row],[Código  CATMAT]],'[1]CMM E VALOR'!C:L,6,0),"NÃO HÁ")</f>
        <v>15.75</v>
      </c>
      <c r="BT269" s="37">
        <f>IFERROR(VLOOKUP(Tabela24[[#This Row],[Código  CATMAT]],'[1]CMM E VALOR'!C:L,7,0),"NÃO HÁ")</f>
        <v>5</v>
      </c>
      <c r="BU269" s="38">
        <f>IFERROR(VLOOKUP(Tabela24[[#This Row],[Código  CATMAT]],'[1]CMM E VALOR'!C:L,9,0),"NÃO HÁ")</f>
        <v>58</v>
      </c>
      <c r="BV269" s="32">
        <f>IFERROR(VLOOKUP(Tabela24[[#This Row],[Código  CATMAT]],'[1]CMM E VALOR'!C:L,10,0),"NÃO HÁ")</f>
        <v>0</v>
      </c>
    </row>
    <row r="270" spans="1:74" ht="15" hidden="1" x14ac:dyDescent="0.25">
      <c r="A270" s="25">
        <v>328922</v>
      </c>
      <c r="B270" s="25">
        <v>4455000</v>
      </c>
      <c r="C270" s="5" t="s">
        <v>825</v>
      </c>
      <c r="D270" s="5" t="s">
        <v>108</v>
      </c>
      <c r="E270" s="5"/>
      <c r="F270" s="5"/>
      <c r="G270" s="27" t="s">
        <v>826</v>
      </c>
      <c r="H270" s="27" t="s">
        <v>827</v>
      </c>
      <c r="I270" s="27" t="s">
        <v>79</v>
      </c>
      <c r="J270" s="28">
        <v>180</v>
      </c>
      <c r="K270" s="28">
        <v>181</v>
      </c>
      <c r="L270" s="28">
        <v>150</v>
      </c>
      <c r="M270" s="28">
        <v>49</v>
      </c>
      <c r="N270" s="29">
        <v>26</v>
      </c>
      <c r="O270" s="28">
        <v>26</v>
      </c>
      <c r="R270" s="28">
        <f t="shared" si="102"/>
        <v>102</v>
      </c>
      <c r="S270" s="28">
        <f t="shared" si="103"/>
        <v>76.144599283205892</v>
      </c>
      <c r="T270" s="28">
        <f t="shared" si="96"/>
        <v>74.651567924711657</v>
      </c>
      <c r="U270" s="28">
        <f t="shared" si="109"/>
        <v>99.5</v>
      </c>
      <c r="V270" s="28">
        <v>170</v>
      </c>
      <c r="W270" s="25">
        <v>6505</v>
      </c>
      <c r="X270" s="30">
        <v>45</v>
      </c>
      <c r="Y270" s="30">
        <f t="shared" si="104"/>
        <v>58.5</v>
      </c>
      <c r="Z270" s="30">
        <f t="shared" si="101"/>
        <v>0</v>
      </c>
      <c r="AA270" s="30">
        <f t="shared" si="105"/>
        <v>7650</v>
      </c>
      <c r="AB270" s="31">
        <f t="shared" si="106"/>
        <v>765000</v>
      </c>
      <c r="AC270" s="32">
        <f t="shared" si="107"/>
        <v>0.20293827241688786</v>
      </c>
      <c r="AD270" s="25">
        <v>6</v>
      </c>
      <c r="AE270" s="28">
        <f t="shared" si="110"/>
        <v>14.166666666666666</v>
      </c>
      <c r="AF270" s="28">
        <f t="shared" si="112"/>
        <v>85</v>
      </c>
      <c r="AG270" s="28">
        <f t="shared" si="111"/>
        <v>340</v>
      </c>
      <c r="AH270" s="30">
        <f t="shared" si="108"/>
        <v>15300</v>
      </c>
      <c r="AI270" s="28">
        <v>350</v>
      </c>
      <c r="AJ270" s="28">
        <v>350</v>
      </c>
      <c r="AK270" s="28">
        <v>350</v>
      </c>
      <c r="AL270" s="28">
        <v>350</v>
      </c>
      <c r="AM270" s="42">
        <v>400</v>
      </c>
      <c r="AN270" s="42">
        <v>0</v>
      </c>
      <c r="AO270" s="28">
        <v>4</v>
      </c>
      <c r="AP270" s="28">
        <v>28</v>
      </c>
      <c r="AQ270" s="28">
        <v>2</v>
      </c>
      <c r="AR270" s="28">
        <v>4</v>
      </c>
      <c r="AS270" s="28">
        <v>0</v>
      </c>
      <c r="AT270" s="28">
        <f t="shared" si="97"/>
        <v>100.58333333333333</v>
      </c>
      <c r="AU270" s="28">
        <f t="shared" si="98"/>
        <v>170</v>
      </c>
      <c r="AV270" s="28">
        <f t="shared" si="99"/>
        <v>141.66666666666666</v>
      </c>
      <c r="AW270" s="28">
        <v>90</v>
      </c>
      <c r="AX270" s="33" t="s">
        <v>80</v>
      </c>
      <c r="AY270" s="34"/>
      <c r="BA270" s="35">
        <f t="shared" si="93"/>
        <v>365</v>
      </c>
      <c r="BB270" s="33" t="s">
        <v>814</v>
      </c>
      <c r="BC270" s="33"/>
      <c r="BD270" s="34"/>
      <c r="BE270" s="25" t="s">
        <v>112</v>
      </c>
      <c r="BF270" s="25" t="s">
        <v>83</v>
      </c>
      <c r="BG270" s="32" t="s">
        <v>83</v>
      </c>
      <c r="BH270" s="32" t="s">
        <v>83</v>
      </c>
      <c r="BI270" s="32">
        <f t="shared" si="94"/>
        <v>36.590227003528383</v>
      </c>
      <c r="BJ270" s="25" t="s">
        <v>94</v>
      </c>
      <c r="BK270" s="25">
        <v>20</v>
      </c>
      <c r="BP270" s="25" t="str">
        <f>IFERROR(VLOOKUP(Tabela24[[#This Row],[Código  CATMAT]],'[1]GRADE HFL'!A:K,1,0),"NÃO")</f>
        <v>NÃO</v>
      </c>
      <c r="BQ270" s="36"/>
      <c r="BR270" s="36" t="str">
        <f>IFERROR(VLOOKUP(Tabela24[[#This Row],[Código  CATMAT]],'[1]CMM E VALOR'!C:L,5,0),"NÃO HÁ")</f>
        <v>NÃO HÁ</v>
      </c>
      <c r="BS270" s="37" t="str">
        <f>IFERROR(VLOOKUP(Tabela24[[#This Row],[Código  CATMAT]],'[1]CMM E VALOR'!C:L,6,0),"NÃO HÁ")</f>
        <v>NÃO HÁ</v>
      </c>
      <c r="BT270" s="37" t="str">
        <f>IFERROR(VLOOKUP(Tabela24[[#This Row],[Código  CATMAT]],'[1]CMM E VALOR'!C:L,7,0),"NÃO HÁ")</f>
        <v>NÃO HÁ</v>
      </c>
      <c r="BU270" s="38" t="str">
        <f>IFERROR(VLOOKUP(Tabela24[[#This Row],[Código  CATMAT]],'[1]CMM E VALOR'!C:L,9,0),"NÃO HÁ")</f>
        <v>NÃO HÁ</v>
      </c>
      <c r="BV270" s="32" t="str">
        <f>IFERROR(VLOOKUP(Tabela24[[#This Row],[Código  CATMAT]],'[1]CMM E VALOR'!C:L,10,0),"NÃO HÁ")</f>
        <v>NÃO HÁ</v>
      </c>
    </row>
    <row r="271" spans="1:74" ht="25.5" hidden="1" x14ac:dyDescent="0.25">
      <c r="A271" s="25">
        <v>316334</v>
      </c>
      <c r="C271" s="5" t="s">
        <v>828</v>
      </c>
      <c r="D271" s="5" t="s">
        <v>108</v>
      </c>
      <c r="E271" s="5"/>
      <c r="F271" s="5"/>
      <c r="G271" s="27"/>
      <c r="H271" s="27"/>
      <c r="I271" s="27"/>
      <c r="L271" s="28">
        <v>0</v>
      </c>
      <c r="M271" s="28">
        <v>0</v>
      </c>
      <c r="N271" s="29">
        <v>0</v>
      </c>
      <c r="O271" s="28">
        <v>98</v>
      </c>
      <c r="P271" s="28">
        <v>114</v>
      </c>
      <c r="Q271" s="28">
        <v>419</v>
      </c>
      <c r="R271" s="28">
        <f t="shared" si="102"/>
        <v>105.16666666666667</v>
      </c>
      <c r="S271" s="28">
        <f t="shared" si="103"/>
        <v>162.35814321020879</v>
      </c>
      <c r="T271" s="28">
        <f t="shared" si="96"/>
        <v>154.38175265629997</v>
      </c>
      <c r="U271" s="28">
        <f t="shared" si="109"/>
        <v>49</v>
      </c>
      <c r="V271" s="28">
        <v>400</v>
      </c>
      <c r="W271" s="25">
        <v>6505</v>
      </c>
      <c r="X271" s="30">
        <v>89.97</v>
      </c>
      <c r="Y271" s="30">
        <f t="shared" si="104"/>
        <v>116.961</v>
      </c>
      <c r="Z271" s="30">
        <f t="shared" si="101"/>
        <v>58480.5</v>
      </c>
      <c r="AA271" s="30">
        <f t="shared" si="105"/>
        <v>35988</v>
      </c>
      <c r="AB271" s="31">
        <f t="shared" si="106"/>
        <v>3598800</v>
      </c>
      <c r="AC271" s="32">
        <f t="shared" si="107"/>
        <v>0.95468530035803401</v>
      </c>
      <c r="AD271" s="25">
        <v>6</v>
      </c>
      <c r="AE271" s="28">
        <f t="shared" si="110"/>
        <v>33.333333333333336</v>
      </c>
      <c r="AF271" s="28">
        <f>AE271*1/3</f>
        <v>11.111111111111112</v>
      </c>
      <c r="AG271" s="28">
        <f t="shared" si="111"/>
        <v>611.11111111111109</v>
      </c>
      <c r="AH271" s="30">
        <f t="shared" si="108"/>
        <v>54981.666666666664</v>
      </c>
      <c r="AL271" s="28">
        <v>1000</v>
      </c>
      <c r="AM271" s="28">
        <v>1000</v>
      </c>
      <c r="AN271" s="28">
        <v>500</v>
      </c>
      <c r="AX271" s="33" t="s">
        <v>91</v>
      </c>
      <c r="AY271" s="34" t="s">
        <v>110</v>
      </c>
      <c r="AZ271" s="35">
        <v>46049</v>
      </c>
      <c r="BA271" s="35">
        <f t="shared" si="93"/>
        <v>46414</v>
      </c>
      <c r="BB271" s="33" t="s">
        <v>92</v>
      </c>
      <c r="BC271" s="33" t="s">
        <v>111</v>
      </c>
      <c r="BD271" s="34"/>
      <c r="BG271" s="32"/>
      <c r="BH271" s="32"/>
      <c r="BI271" s="32"/>
      <c r="BP271" s="25" t="str">
        <f>IFERROR(VLOOKUP(Tabela24[[#This Row],[Código  CATMAT]],'[1]GRADE HFL'!A:K,1,0),"NÃO")</f>
        <v>NÃO</v>
      </c>
      <c r="BQ271" s="36"/>
      <c r="BR271" s="36" t="str">
        <f>IFERROR(VLOOKUP(Tabela24[[#This Row],[Código  CATMAT]],'[1]CMM E VALOR'!C:L,5,0),"NÃO HÁ")</f>
        <v>NÃO HÁ</v>
      </c>
      <c r="BS271" s="37" t="str">
        <f>IFERROR(VLOOKUP(Tabela24[[#This Row],[Código  CATMAT]],'[1]CMM E VALOR'!C:L,6,0),"NÃO HÁ")</f>
        <v>NÃO HÁ</v>
      </c>
      <c r="BT271" s="37" t="str">
        <f>IFERROR(VLOOKUP(Tabela24[[#This Row],[Código  CATMAT]],'[1]CMM E VALOR'!C:L,7,0),"NÃO HÁ")</f>
        <v>NÃO HÁ</v>
      </c>
      <c r="BU271" s="38" t="str">
        <f>IFERROR(VLOOKUP(Tabela24[[#This Row],[Código  CATMAT]],'[1]CMM E VALOR'!C:L,9,0),"NÃO HÁ")</f>
        <v>NÃO HÁ</v>
      </c>
      <c r="BV271" s="32" t="str">
        <f>IFERROR(VLOOKUP(Tabela24[[#This Row],[Código  CATMAT]],'[1]CMM E VALOR'!C:L,10,0),"NÃO HÁ")</f>
        <v>NÃO HÁ</v>
      </c>
    </row>
    <row r="272" spans="1:74" ht="25.5" x14ac:dyDescent="0.25">
      <c r="A272" s="25">
        <v>268331</v>
      </c>
      <c r="B272" s="25">
        <v>4575100</v>
      </c>
      <c r="C272" s="5" t="s">
        <v>829</v>
      </c>
      <c r="D272" s="5" t="s">
        <v>86</v>
      </c>
      <c r="E272" s="5"/>
      <c r="F272" s="5" t="s">
        <v>190</v>
      </c>
      <c r="G272" s="27" t="s">
        <v>830</v>
      </c>
      <c r="H272" s="27" t="s">
        <v>315</v>
      </c>
      <c r="I272" s="27" t="s">
        <v>831</v>
      </c>
      <c r="J272" s="28">
        <v>240</v>
      </c>
      <c r="K272" s="28">
        <v>71</v>
      </c>
      <c r="L272" s="28">
        <v>71</v>
      </c>
      <c r="N272" s="29">
        <v>85</v>
      </c>
      <c r="O272" s="28">
        <v>72</v>
      </c>
      <c r="P272" s="28">
        <v>28</v>
      </c>
      <c r="Q272" s="28">
        <v>26</v>
      </c>
      <c r="R272" s="28">
        <f t="shared" si="102"/>
        <v>84.714285714285708</v>
      </c>
      <c r="S272" s="28">
        <f t="shared" si="103"/>
        <v>72.244294551459873</v>
      </c>
      <c r="T272" s="28">
        <f t="shared" si="96"/>
        <v>85.279942978114534</v>
      </c>
      <c r="U272" s="28">
        <f t="shared" si="109"/>
        <v>71</v>
      </c>
      <c r="V272" s="28">
        <v>50</v>
      </c>
      <c r="W272" s="25">
        <v>6505</v>
      </c>
      <c r="X272" s="30">
        <v>1.66</v>
      </c>
      <c r="Y272" s="30">
        <f t="shared" si="104"/>
        <v>2.1579999999999999</v>
      </c>
      <c r="Z272" s="30">
        <f t="shared" si="101"/>
        <v>215.79999999999998</v>
      </c>
      <c r="AA272" s="30">
        <f t="shared" si="105"/>
        <v>83</v>
      </c>
      <c r="AB272" s="31">
        <f t="shared" si="106"/>
        <v>8300</v>
      </c>
      <c r="AC272" s="32">
        <f t="shared" si="107"/>
        <v>2.2018139360263649E-3</v>
      </c>
      <c r="AD272" s="25">
        <v>6</v>
      </c>
      <c r="AE272" s="28">
        <f t="shared" si="110"/>
        <v>4.166666666666667</v>
      </c>
      <c r="AF272" s="28">
        <f t="shared" si="112"/>
        <v>25</v>
      </c>
      <c r="AG272" s="28">
        <f t="shared" si="111"/>
        <v>100</v>
      </c>
      <c r="AH272" s="30">
        <f t="shared" si="108"/>
        <v>166</v>
      </c>
      <c r="AI272" s="28">
        <v>150</v>
      </c>
      <c r="AJ272" s="28">
        <v>150</v>
      </c>
      <c r="AK272" s="28">
        <v>150</v>
      </c>
      <c r="AL272" s="28">
        <v>150</v>
      </c>
      <c r="AM272" s="42">
        <v>150</v>
      </c>
      <c r="AN272" s="42">
        <v>100</v>
      </c>
      <c r="AO272" s="28">
        <v>4</v>
      </c>
      <c r="AP272" s="28">
        <v>28</v>
      </c>
      <c r="AQ272" s="28">
        <v>2</v>
      </c>
      <c r="AR272" s="28">
        <v>4</v>
      </c>
      <c r="AT272" s="28">
        <f t="shared" ref="AT272:AT335" si="113">(AE272*1.1)+AF272</f>
        <v>29.583333333333336</v>
      </c>
      <c r="AU272" s="28">
        <f t="shared" ref="AU272:AU335" si="114">((AE272*AR272)+(AE272*AQ272)+AF272)-AS272</f>
        <v>50</v>
      </c>
      <c r="AV272" s="28">
        <f t="shared" ref="AV272:AV335" si="115">AF272+(AE272*AR272)</f>
        <v>41.666666666666671</v>
      </c>
      <c r="AX272" s="33" t="s">
        <v>91</v>
      </c>
      <c r="AY272" s="34" t="s">
        <v>196</v>
      </c>
      <c r="AZ272" s="35">
        <v>45895</v>
      </c>
      <c r="BA272" s="35">
        <f t="shared" si="93"/>
        <v>46260</v>
      </c>
      <c r="BB272" s="33" t="s">
        <v>92</v>
      </c>
      <c r="BC272" s="33" t="s">
        <v>127</v>
      </c>
      <c r="BD272" s="34"/>
      <c r="BE272" s="25" t="s">
        <v>83</v>
      </c>
      <c r="BF272" s="25" t="s">
        <v>83</v>
      </c>
      <c r="BG272" s="32" t="s">
        <v>83</v>
      </c>
      <c r="BH272" s="32" t="s">
        <v>83</v>
      </c>
      <c r="BI272" s="32">
        <f>BI270+AC272</f>
        <v>36.592428817464409</v>
      </c>
      <c r="BJ272" s="25" t="s">
        <v>94</v>
      </c>
      <c r="BK272" s="25">
        <v>7</v>
      </c>
      <c r="BP272" s="25">
        <f>IFERROR(VLOOKUP(Tabela24[[#This Row],[Código  CATMAT]],'[1]GRADE HFL'!A:K,1,0),"NÃO")</f>
        <v>268331</v>
      </c>
      <c r="BQ272" s="36"/>
      <c r="BR272" s="36">
        <f>IFERROR(VLOOKUP(Tabela24[[#This Row],[Código  CATMAT]],'[1]CMM E VALOR'!C:L,5,0),"NÃO HÁ")</f>
        <v>210</v>
      </c>
      <c r="BS272" s="37">
        <f>IFERROR(VLOOKUP(Tabela24[[#This Row],[Código  CATMAT]],'[1]CMM E VALOR'!C:L,6,0),"NÃO HÁ")</f>
        <v>27.90909090909091</v>
      </c>
      <c r="BT272" s="37">
        <f>IFERROR(VLOOKUP(Tabela24[[#This Row],[Código  CATMAT]],'[1]CMM E VALOR'!C:L,7,0),"NÃO HÁ")</f>
        <v>28.333333333333332</v>
      </c>
      <c r="BU272" s="38">
        <f>IFERROR(VLOOKUP(Tabela24[[#This Row],[Código  CATMAT]],'[1]CMM E VALOR'!C:L,9,0),"NÃO HÁ")</f>
        <v>1.29</v>
      </c>
      <c r="BV272" s="32">
        <f>IFERROR(VLOOKUP(Tabela24[[#This Row],[Código  CATMAT]],'[1]CMM E VALOR'!C:L,10,0),"NÃO HÁ")</f>
        <v>1.29</v>
      </c>
    </row>
    <row r="273" spans="1:74" x14ac:dyDescent="0.25">
      <c r="A273" s="25">
        <v>268861</v>
      </c>
      <c r="B273" s="25">
        <v>1621000</v>
      </c>
      <c r="C273" s="5" t="s">
        <v>832</v>
      </c>
      <c r="D273" s="5" t="s">
        <v>235</v>
      </c>
      <c r="E273" s="5"/>
      <c r="F273" s="5"/>
      <c r="G273" s="27" t="s">
        <v>833</v>
      </c>
      <c r="H273" s="27" t="s">
        <v>120</v>
      </c>
      <c r="I273" s="27" t="s">
        <v>235</v>
      </c>
      <c r="J273" s="28">
        <v>460</v>
      </c>
      <c r="K273" s="28">
        <v>682</v>
      </c>
      <c r="L273" s="28">
        <v>1483</v>
      </c>
      <c r="M273" s="28">
        <v>904</v>
      </c>
      <c r="N273" s="29">
        <v>1050</v>
      </c>
      <c r="O273" s="28">
        <v>1566</v>
      </c>
      <c r="P273" s="28">
        <v>2013</v>
      </c>
      <c r="Q273" s="28">
        <v>1117</v>
      </c>
      <c r="R273" s="28">
        <f t="shared" si="102"/>
        <v>1159.375</v>
      </c>
      <c r="S273" s="28">
        <f t="shared" si="103"/>
        <v>506.35107456614105</v>
      </c>
      <c r="T273" s="28">
        <f t="shared" si="96"/>
        <v>43.674486215947475</v>
      </c>
      <c r="U273" s="28">
        <f t="shared" si="109"/>
        <v>1083.5</v>
      </c>
      <c r="V273" s="28">
        <v>1200</v>
      </c>
      <c r="W273" s="25">
        <v>6505</v>
      </c>
      <c r="X273" s="30">
        <v>0.91</v>
      </c>
      <c r="Y273" s="30">
        <f t="shared" si="104"/>
        <v>1.1830000000000001</v>
      </c>
      <c r="Z273" s="30">
        <f t="shared" si="101"/>
        <v>2957.5</v>
      </c>
      <c r="AA273" s="30">
        <f t="shared" si="105"/>
        <v>1092</v>
      </c>
      <c r="AB273" s="31">
        <f t="shared" si="106"/>
        <v>109200</v>
      </c>
      <c r="AC273" s="32">
        <f t="shared" si="107"/>
        <v>2.8968443592057719E-2</v>
      </c>
      <c r="AD273" s="25">
        <v>6</v>
      </c>
      <c r="AE273" s="28">
        <f t="shared" si="110"/>
        <v>100</v>
      </c>
      <c r="AF273" s="28">
        <f t="shared" si="112"/>
        <v>600</v>
      </c>
      <c r="AG273" s="28">
        <f t="shared" si="111"/>
        <v>2400</v>
      </c>
      <c r="AH273" s="30">
        <f t="shared" si="108"/>
        <v>2184</v>
      </c>
      <c r="AI273" s="28">
        <v>3000</v>
      </c>
      <c r="AJ273" s="28">
        <v>3000</v>
      </c>
      <c r="AK273" s="28">
        <v>3000</v>
      </c>
      <c r="AL273" s="28">
        <v>2500</v>
      </c>
      <c r="AM273" s="28">
        <v>2500</v>
      </c>
      <c r="AN273" s="28">
        <v>2500</v>
      </c>
      <c r="AO273" s="28">
        <v>4</v>
      </c>
      <c r="AP273" s="28">
        <v>28</v>
      </c>
      <c r="AQ273" s="28">
        <v>2</v>
      </c>
      <c r="AR273" s="28">
        <v>4</v>
      </c>
      <c r="AT273" s="28">
        <f t="shared" si="113"/>
        <v>710</v>
      </c>
      <c r="AU273" s="28">
        <f t="shared" si="114"/>
        <v>1200</v>
      </c>
      <c r="AV273" s="28">
        <f t="shared" si="115"/>
        <v>1000</v>
      </c>
      <c r="AX273" s="33" t="s">
        <v>91</v>
      </c>
      <c r="AY273" s="34" t="s">
        <v>121</v>
      </c>
      <c r="AZ273" s="35">
        <v>45924</v>
      </c>
      <c r="BA273" s="35">
        <f t="shared" si="93"/>
        <v>46289</v>
      </c>
      <c r="BB273" s="33" t="s">
        <v>92</v>
      </c>
      <c r="BC273" s="33" t="s">
        <v>106</v>
      </c>
      <c r="BD273" s="34"/>
      <c r="BE273" s="25" t="s">
        <v>83</v>
      </c>
      <c r="BF273" s="25" t="s">
        <v>83</v>
      </c>
      <c r="BG273" s="32" t="s">
        <v>83</v>
      </c>
      <c r="BH273" s="32" t="s">
        <v>83</v>
      </c>
      <c r="BI273" s="32">
        <f t="shared" ref="BI273:BI304" si="116">BI272+AC273</f>
        <v>36.621397261056465</v>
      </c>
      <c r="BJ273" s="25" t="s">
        <v>94</v>
      </c>
      <c r="BK273" s="25">
        <v>70</v>
      </c>
      <c r="BP273" s="25">
        <f>IFERROR(VLOOKUP(Tabela24[[#This Row],[Código  CATMAT]],'[1]GRADE HFL'!A:K,1,0),"NÃO")</f>
        <v>268861</v>
      </c>
      <c r="BQ273" s="36"/>
      <c r="BR273" s="36">
        <f>IFERROR(VLOOKUP(Tabela24[[#This Row],[Código  CATMAT]],'[1]CMM E VALOR'!C:L,5,0),"NÃO HÁ")</f>
        <v>600</v>
      </c>
      <c r="BS273" s="37">
        <f>IFERROR(VLOOKUP(Tabela24[[#This Row],[Código  CATMAT]],'[1]CMM E VALOR'!C:L,6,0),"NÃO HÁ")</f>
        <v>536.66666666666663</v>
      </c>
      <c r="BT273" s="37">
        <f>IFERROR(VLOOKUP(Tabela24[[#This Row],[Código  CATMAT]],'[1]CMM E VALOR'!C:L,7,0),"NÃO HÁ")</f>
        <v>333.33333333333331</v>
      </c>
      <c r="BU273" s="38">
        <f>IFERROR(VLOOKUP(Tabela24[[#This Row],[Código  CATMAT]],'[1]CMM E VALOR'!C:L,9,0),"NÃO HÁ")</f>
        <v>0.37</v>
      </c>
      <c r="BV273" s="32">
        <f>IFERROR(VLOOKUP(Tabela24[[#This Row],[Código  CATMAT]],'[1]CMM E VALOR'!C:L,10,0),"NÃO HÁ")</f>
        <v>0.37</v>
      </c>
    </row>
    <row r="274" spans="1:74" ht="15" x14ac:dyDescent="0.25">
      <c r="A274" s="25">
        <v>376767</v>
      </c>
      <c r="B274" s="25">
        <v>4721000</v>
      </c>
      <c r="C274" s="5" t="s">
        <v>834</v>
      </c>
      <c r="D274" s="5" t="s">
        <v>96</v>
      </c>
      <c r="E274" s="5"/>
      <c r="F274" s="5"/>
      <c r="G274" s="27" t="s">
        <v>835</v>
      </c>
      <c r="H274" s="27" t="s">
        <v>836</v>
      </c>
      <c r="I274" s="27" t="s">
        <v>96</v>
      </c>
      <c r="J274" s="28">
        <v>856</v>
      </c>
      <c r="K274" s="28">
        <v>882</v>
      </c>
      <c r="L274" s="28">
        <v>1227</v>
      </c>
      <c r="M274" s="28">
        <v>680</v>
      </c>
      <c r="N274" s="29">
        <v>824</v>
      </c>
      <c r="O274" s="28">
        <v>498</v>
      </c>
      <c r="P274" s="28">
        <v>444</v>
      </c>
      <c r="Q274" s="28">
        <v>259</v>
      </c>
      <c r="R274" s="28">
        <f t="shared" si="102"/>
        <v>708.75</v>
      </c>
      <c r="S274" s="28">
        <f t="shared" si="103"/>
        <v>304.99964871174149</v>
      </c>
      <c r="T274" s="28">
        <f t="shared" si="96"/>
        <v>43.033460135695449</v>
      </c>
      <c r="U274" s="28">
        <f t="shared" si="109"/>
        <v>752</v>
      </c>
      <c r="V274" s="28">
        <v>600</v>
      </c>
      <c r="W274" s="25">
        <v>6505</v>
      </c>
      <c r="X274" s="30">
        <v>0.33</v>
      </c>
      <c r="Y274" s="30">
        <f t="shared" si="104"/>
        <v>0.42900000000000005</v>
      </c>
      <c r="Z274" s="30">
        <f t="shared" si="101"/>
        <v>514.80000000000007</v>
      </c>
      <c r="AA274" s="30">
        <f t="shared" si="105"/>
        <v>198</v>
      </c>
      <c r="AB274" s="31">
        <f t="shared" si="106"/>
        <v>19800</v>
      </c>
      <c r="AC274" s="32">
        <f t="shared" si="107"/>
        <v>5.2525199919665096E-3</v>
      </c>
      <c r="AD274" s="25">
        <v>6</v>
      </c>
      <c r="AE274" s="28">
        <f t="shared" si="110"/>
        <v>50</v>
      </c>
      <c r="AF274" s="28">
        <f t="shared" si="112"/>
        <v>300</v>
      </c>
      <c r="AG274" s="28">
        <f t="shared" si="111"/>
        <v>1200</v>
      </c>
      <c r="AH274" s="30">
        <f t="shared" si="108"/>
        <v>396</v>
      </c>
      <c r="AI274" s="28">
        <v>2600</v>
      </c>
      <c r="AJ274" s="28">
        <v>2500</v>
      </c>
      <c r="AK274" s="28">
        <v>2500</v>
      </c>
      <c r="AL274" s="28">
        <v>2500</v>
      </c>
      <c r="AM274" s="42">
        <v>2000</v>
      </c>
      <c r="AN274" s="42">
        <v>1200</v>
      </c>
      <c r="AO274" s="28">
        <v>4</v>
      </c>
      <c r="AP274" s="28">
        <v>28</v>
      </c>
      <c r="AQ274" s="28">
        <v>2</v>
      </c>
      <c r="AR274" s="28">
        <v>4</v>
      </c>
      <c r="AT274" s="28">
        <f t="shared" si="113"/>
        <v>355</v>
      </c>
      <c r="AU274" s="28">
        <f t="shared" si="114"/>
        <v>600</v>
      </c>
      <c r="AV274" s="28">
        <f t="shared" si="115"/>
        <v>500</v>
      </c>
      <c r="AX274" s="33" t="s">
        <v>91</v>
      </c>
      <c r="AY274" s="34" t="s">
        <v>121</v>
      </c>
      <c r="AZ274" s="35">
        <v>45924</v>
      </c>
      <c r="BA274" s="35">
        <f t="shared" si="93"/>
        <v>46289</v>
      </c>
      <c r="BB274" s="33" t="s">
        <v>92</v>
      </c>
      <c r="BC274" s="33" t="s">
        <v>106</v>
      </c>
      <c r="BD274" s="34"/>
      <c r="BE274" s="25" t="s">
        <v>83</v>
      </c>
      <c r="BF274" s="25" t="s">
        <v>83</v>
      </c>
      <c r="BG274" s="32" t="s">
        <v>83</v>
      </c>
      <c r="BH274" s="32" t="s">
        <v>83</v>
      </c>
      <c r="BI274" s="32">
        <f t="shared" si="116"/>
        <v>36.626649781048435</v>
      </c>
      <c r="BJ274" s="25" t="s">
        <v>116</v>
      </c>
      <c r="BK274" s="25">
        <v>304</v>
      </c>
      <c r="BP274" s="25">
        <f>IFERROR(VLOOKUP(Tabela24[[#This Row],[Código  CATMAT]],'[1]GRADE HFL'!A:K,1,0),"NÃO")</f>
        <v>376767</v>
      </c>
      <c r="BQ274" s="36"/>
      <c r="BR274" s="36">
        <f>IFERROR(VLOOKUP(Tabela24[[#This Row],[Código  CATMAT]],'[1]CMM E VALOR'!C:L,5,0),"NÃO HÁ")</f>
        <v>60</v>
      </c>
      <c r="BS274" s="37">
        <f>IFERROR(VLOOKUP(Tabela24[[#This Row],[Código  CATMAT]],'[1]CMM E VALOR'!C:L,6,0),"NÃO HÁ")</f>
        <v>0</v>
      </c>
      <c r="BT274" s="37">
        <f>IFERROR(VLOOKUP(Tabela24[[#This Row],[Código  CATMAT]],'[1]CMM E VALOR'!C:L,7,0),"NÃO HÁ")</f>
        <v>0</v>
      </c>
      <c r="BU274" s="38">
        <f>IFERROR(VLOOKUP(Tabela24[[#This Row],[Código  CATMAT]],'[1]CMM E VALOR'!C:L,9,0),"NÃO HÁ")</f>
        <v>0.45</v>
      </c>
      <c r="BV274" s="32">
        <f>IFERROR(VLOOKUP(Tabela24[[#This Row],[Código  CATMAT]],'[1]CMM E VALOR'!C:L,10,0),"NÃO HÁ")</f>
        <v>0.331428</v>
      </c>
    </row>
    <row r="275" spans="1:74" ht="30" x14ac:dyDescent="0.25">
      <c r="A275" s="25">
        <v>383750</v>
      </c>
      <c r="B275" s="25">
        <v>6576600</v>
      </c>
      <c r="C275" s="40" t="s">
        <v>837</v>
      </c>
      <c r="D275" s="40" t="s">
        <v>86</v>
      </c>
      <c r="E275" s="40"/>
      <c r="F275" s="25" t="s">
        <v>159</v>
      </c>
      <c r="G275" s="27" t="s">
        <v>838</v>
      </c>
      <c r="H275" s="27" t="s">
        <v>839</v>
      </c>
      <c r="I275" s="27" t="s">
        <v>840</v>
      </c>
      <c r="J275" s="28">
        <v>627</v>
      </c>
      <c r="K275" s="28">
        <v>167</v>
      </c>
      <c r="L275" s="28">
        <v>163</v>
      </c>
      <c r="M275" s="28">
        <v>14</v>
      </c>
      <c r="N275" s="28">
        <v>746</v>
      </c>
      <c r="O275" s="28">
        <v>737</v>
      </c>
      <c r="P275" s="28">
        <v>554</v>
      </c>
      <c r="Q275" s="28">
        <v>203</v>
      </c>
      <c r="R275" s="28">
        <f t="shared" si="102"/>
        <v>401.375</v>
      </c>
      <c r="S275" s="28">
        <f t="shared" si="103"/>
        <v>294.41901020726999</v>
      </c>
      <c r="T275" s="28">
        <f t="shared" si="96"/>
        <v>73.35260297907692</v>
      </c>
      <c r="U275" s="28">
        <f t="shared" si="109"/>
        <v>378.5</v>
      </c>
      <c r="V275" s="28">
        <v>350</v>
      </c>
      <c r="W275" s="25">
        <v>6505</v>
      </c>
      <c r="X275" s="30">
        <v>11.19</v>
      </c>
      <c r="Y275" s="30">
        <f t="shared" si="104"/>
        <v>14.547000000000001</v>
      </c>
      <c r="Z275" s="30">
        <f t="shared" si="101"/>
        <v>11637.6</v>
      </c>
      <c r="AA275" s="30">
        <f t="shared" si="105"/>
        <v>3916.5</v>
      </c>
      <c r="AB275" s="31">
        <f t="shared" si="106"/>
        <v>391650</v>
      </c>
      <c r="AC275" s="32">
        <f t="shared" si="107"/>
        <v>0.10389643711382239</v>
      </c>
      <c r="AD275" s="25">
        <v>6</v>
      </c>
      <c r="AE275" s="28">
        <f t="shared" si="110"/>
        <v>29.166666666666668</v>
      </c>
      <c r="AF275" s="28">
        <f t="shared" si="112"/>
        <v>175</v>
      </c>
      <c r="AG275" s="28">
        <f t="shared" si="111"/>
        <v>700</v>
      </c>
      <c r="AH275" s="30">
        <f t="shared" si="108"/>
        <v>7833</v>
      </c>
      <c r="AI275" s="28">
        <v>1200</v>
      </c>
      <c r="AJ275" s="28">
        <v>1000</v>
      </c>
      <c r="AK275" s="28">
        <v>1000</v>
      </c>
      <c r="AL275" s="28">
        <v>1000</v>
      </c>
      <c r="AM275" s="42">
        <v>1000</v>
      </c>
      <c r="AN275" s="42">
        <v>800</v>
      </c>
      <c r="AO275" s="28">
        <v>4</v>
      </c>
      <c r="AP275" s="28">
        <v>28</v>
      </c>
      <c r="AQ275" s="28">
        <v>2</v>
      </c>
      <c r="AR275" s="28">
        <v>4</v>
      </c>
      <c r="AS275" s="28">
        <v>68</v>
      </c>
      <c r="AT275" s="28">
        <f t="shared" si="113"/>
        <v>207.08333333333334</v>
      </c>
      <c r="AU275" s="28">
        <f t="shared" si="114"/>
        <v>282</v>
      </c>
      <c r="AV275" s="28">
        <f t="shared" si="115"/>
        <v>291.66666666666669</v>
      </c>
      <c r="AW275" s="28">
        <v>120</v>
      </c>
      <c r="AX275" s="33" t="s">
        <v>91</v>
      </c>
      <c r="AY275" s="34" t="s">
        <v>110</v>
      </c>
      <c r="AZ275" s="35">
        <v>46049</v>
      </c>
      <c r="BA275" s="35">
        <f t="shared" si="93"/>
        <v>46414</v>
      </c>
      <c r="BB275" s="33" t="s">
        <v>92</v>
      </c>
      <c r="BC275" s="33" t="s">
        <v>111</v>
      </c>
      <c r="BD275" s="34"/>
      <c r="BE275" s="25" t="s">
        <v>112</v>
      </c>
      <c r="BF275" s="25" t="s">
        <v>83</v>
      </c>
      <c r="BG275" s="32" t="s">
        <v>83</v>
      </c>
      <c r="BH275" s="32" t="s">
        <v>83</v>
      </c>
      <c r="BI275" s="32">
        <f t="shared" si="116"/>
        <v>36.73054621816226</v>
      </c>
      <c r="BJ275" s="25" t="s">
        <v>116</v>
      </c>
      <c r="BK275" s="25">
        <v>46</v>
      </c>
      <c r="BP275" s="25">
        <f>IFERROR(VLOOKUP(Tabela24[[#This Row],[Código  CATMAT]],'[1]GRADE HFL'!A:K,1,0),"NÃO")</f>
        <v>383750</v>
      </c>
      <c r="BQ275" s="36"/>
      <c r="BR275" s="36">
        <f>IFERROR(VLOOKUP(Tabela24[[#This Row],[Código  CATMAT]],'[1]CMM E VALOR'!C:L,5,0),"NÃO HÁ")</f>
        <v>320</v>
      </c>
      <c r="BS275" s="37">
        <f>IFERROR(VLOOKUP(Tabela24[[#This Row],[Código  CATMAT]],'[1]CMM E VALOR'!C:L,6,0),"NÃO HÁ")</f>
        <v>116.66666666666667</v>
      </c>
      <c r="BT275" s="37">
        <f>IFERROR(VLOOKUP(Tabela24[[#This Row],[Código  CATMAT]],'[1]CMM E VALOR'!C:L,7,0),"NÃO HÁ")</f>
        <v>133.33333333333334</v>
      </c>
      <c r="BU275" s="38">
        <f>IFERROR(VLOOKUP(Tabela24[[#This Row],[Código  CATMAT]],'[1]CMM E VALOR'!C:L,9,0),"NÃO HÁ")</f>
        <v>11.19</v>
      </c>
      <c r="BV275" s="32">
        <f>IFERROR(VLOOKUP(Tabela24[[#This Row],[Código  CATMAT]],'[1]CMM E VALOR'!C:L,10,0),"NÃO HÁ")</f>
        <v>10.483532</v>
      </c>
    </row>
    <row r="276" spans="1:74" ht="25.5" hidden="1" x14ac:dyDescent="0.25">
      <c r="A276" s="25">
        <v>295040</v>
      </c>
      <c r="B276" s="25">
        <v>6591010</v>
      </c>
      <c r="C276" s="5" t="s">
        <v>841</v>
      </c>
      <c r="D276" s="5" t="s">
        <v>96</v>
      </c>
      <c r="E276" s="5"/>
      <c r="F276" s="5"/>
      <c r="G276" s="27" t="s">
        <v>842</v>
      </c>
      <c r="H276" s="27" t="s">
        <v>278</v>
      </c>
      <c r="I276" s="27" t="s">
        <v>96</v>
      </c>
      <c r="J276" s="28">
        <v>41580</v>
      </c>
      <c r="K276" s="28">
        <v>37269</v>
      </c>
      <c r="L276" s="28">
        <v>40135</v>
      </c>
      <c r="N276" s="28">
        <v>39918</v>
      </c>
      <c r="O276" s="28">
        <v>36858</v>
      </c>
      <c r="P276" s="28">
        <v>40022</v>
      </c>
      <c r="Q276" s="28">
        <v>31125</v>
      </c>
      <c r="R276" s="28">
        <f t="shared" si="102"/>
        <v>38129.571428571428</v>
      </c>
      <c r="S276" s="28">
        <f t="shared" si="103"/>
        <v>3514.9315240908491</v>
      </c>
      <c r="T276" s="28">
        <f t="shared" si="96"/>
        <v>9.218387179293142</v>
      </c>
      <c r="U276" s="28">
        <f t="shared" si="109"/>
        <v>39918</v>
      </c>
      <c r="V276" s="28">
        <v>40000</v>
      </c>
      <c r="W276" s="25">
        <v>6505</v>
      </c>
      <c r="X276" s="80">
        <v>0.1452</v>
      </c>
      <c r="Y276" s="30">
        <f t="shared" si="104"/>
        <v>0.18876000000000001</v>
      </c>
      <c r="Z276" s="30">
        <f t="shared" si="101"/>
        <v>11325.6</v>
      </c>
      <c r="AA276" s="30">
        <f t="shared" si="105"/>
        <v>5808</v>
      </c>
      <c r="AB276" s="31">
        <f t="shared" si="106"/>
        <v>580800</v>
      </c>
      <c r="AC276" s="32">
        <f t="shared" si="107"/>
        <v>0.15407391976435095</v>
      </c>
      <c r="AD276" s="25">
        <v>6</v>
      </c>
      <c r="AE276" s="28">
        <f t="shared" si="110"/>
        <v>3333.3333333333335</v>
      </c>
      <c r="AF276" s="28">
        <f t="shared" si="112"/>
        <v>20000</v>
      </c>
      <c r="AG276" s="28">
        <f t="shared" si="111"/>
        <v>80000</v>
      </c>
      <c r="AH276" s="30">
        <f t="shared" si="108"/>
        <v>11616</v>
      </c>
      <c r="AI276" s="28">
        <v>60000</v>
      </c>
      <c r="AJ276" s="28">
        <v>60000</v>
      </c>
      <c r="AK276" s="28">
        <v>60000</v>
      </c>
      <c r="AL276" s="28">
        <v>60000</v>
      </c>
      <c r="AM276" s="28">
        <v>60000</v>
      </c>
      <c r="AN276" s="28">
        <v>60000</v>
      </c>
      <c r="AO276" s="28">
        <v>4</v>
      </c>
      <c r="AP276" s="28">
        <v>28</v>
      </c>
      <c r="AQ276" s="28">
        <v>2</v>
      </c>
      <c r="AR276" s="28">
        <v>4</v>
      </c>
      <c r="AT276" s="28">
        <f t="shared" si="113"/>
        <v>23666.666666666668</v>
      </c>
      <c r="AU276" s="28">
        <f t="shared" si="114"/>
        <v>40000</v>
      </c>
      <c r="AV276" s="28">
        <f t="shared" si="115"/>
        <v>33333.333333333336</v>
      </c>
      <c r="AX276" s="33" t="s">
        <v>91</v>
      </c>
      <c r="AY276" s="34" t="s">
        <v>247</v>
      </c>
      <c r="AZ276" s="35">
        <v>46008</v>
      </c>
      <c r="BA276" s="35">
        <f t="shared" ref="BA276:BA339" si="117">AZ276+365</f>
        <v>46373</v>
      </c>
      <c r="BB276" s="33" t="s">
        <v>92</v>
      </c>
      <c r="BC276" s="33" t="s">
        <v>248</v>
      </c>
      <c r="BD276" s="34"/>
      <c r="BE276" s="25" t="s">
        <v>112</v>
      </c>
      <c r="BF276" s="25" t="s">
        <v>83</v>
      </c>
      <c r="BG276" s="32" t="s">
        <v>83</v>
      </c>
      <c r="BH276" s="32" t="s">
        <v>83</v>
      </c>
      <c r="BI276" s="32">
        <f t="shared" si="116"/>
        <v>36.884620137926611</v>
      </c>
      <c r="BJ276" s="25" t="s">
        <v>94</v>
      </c>
      <c r="BK276" s="25">
        <v>10499</v>
      </c>
      <c r="BP276" s="25" t="str">
        <f>IFERROR(VLOOKUP(Tabela24[[#This Row],[Código  CATMAT]],'[1]GRADE HFL'!A:K,1,0),"NÃO")</f>
        <v>NÃO</v>
      </c>
      <c r="BQ276" s="36"/>
      <c r="BR276" s="36" t="str">
        <f>IFERROR(VLOOKUP(Tabela24[[#This Row],[Código  CATMAT]],'[1]CMM E VALOR'!C:L,5,0),"NÃO HÁ")</f>
        <v>NÃO HÁ</v>
      </c>
      <c r="BS276" s="37" t="str">
        <f>IFERROR(VLOOKUP(Tabela24[[#This Row],[Código  CATMAT]],'[1]CMM E VALOR'!C:L,6,0),"NÃO HÁ")</f>
        <v>NÃO HÁ</v>
      </c>
      <c r="BT276" s="37" t="str">
        <f>IFERROR(VLOOKUP(Tabela24[[#This Row],[Código  CATMAT]],'[1]CMM E VALOR'!C:L,7,0),"NÃO HÁ")</f>
        <v>NÃO HÁ</v>
      </c>
      <c r="BU276" s="38" t="str">
        <f>IFERROR(VLOOKUP(Tabela24[[#This Row],[Código  CATMAT]],'[1]CMM E VALOR'!C:L,9,0),"NÃO HÁ")</f>
        <v>NÃO HÁ</v>
      </c>
      <c r="BV276" s="32" t="str">
        <f>IFERROR(VLOOKUP(Tabela24[[#This Row],[Código  CATMAT]],'[1]CMM E VALOR'!C:L,10,0),"NÃO HÁ")</f>
        <v>NÃO HÁ</v>
      </c>
    </row>
    <row r="277" spans="1:74" ht="25.5" hidden="1" x14ac:dyDescent="0.25">
      <c r="A277" s="25">
        <v>324414</v>
      </c>
      <c r="B277" s="25">
        <v>6591020</v>
      </c>
      <c r="C277" s="5" t="s">
        <v>843</v>
      </c>
      <c r="D277" s="5" t="s">
        <v>96</v>
      </c>
      <c r="E277" s="5"/>
      <c r="F277" s="5"/>
      <c r="G277" s="27" t="s">
        <v>842</v>
      </c>
      <c r="H277" s="27" t="s">
        <v>169</v>
      </c>
      <c r="I277" s="27" t="s">
        <v>96</v>
      </c>
      <c r="J277" s="28">
        <v>37860</v>
      </c>
      <c r="K277" s="28">
        <v>24380</v>
      </c>
      <c r="L277" s="28">
        <v>31176</v>
      </c>
      <c r="N277" s="28">
        <v>32998</v>
      </c>
      <c r="O277" s="28">
        <v>36740</v>
      </c>
      <c r="P277" s="28">
        <v>32059</v>
      </c>
      <c r="Q277" s="28">
        <v>40013</v>
      </c>
      <c r="R277" s="28">
        <f t="shared" si="102"/>
        <v>33603.714285714283</v>
      </c>
      <c r="S277" s="28">
        <f t="shared" si="103"/>
        <v>5208.2456007849023</v>
      </c>
      <c r="T277" s="28">
        <f t="shared" si="96"/>
        <v>15.499017627938375</v>
      </c>
      <c r="U277" s="28">
        <f t="shared" si="109"/>
        <v>32998</v>
      </c>
      <c r="V277" s="28">
        <v>32000</v>
      </c>
      <c r="W277" s="25">
        <v>6505</v>
      </c>
      <c r="X277" s="80">
        <v>0.1925</v>
      </c>
      <c r="Y277" s="30">
        <f t="shared" si="104"/>
        <v>0.25025000000000003</v>
      </c>
      <c r="Z277" s="30">
        <f t="shared" si="101"/>
        <v>15015.000000000002</v>
      </c>
      <c r="AA277" s="30">
        <f t="shared" si="105"/>
        <v>6160</v>
      </c>
      <c r="AB277" s="31">
        <f t="shared" si="106"/>
        <v>616000</v>
      </c>
      <c r="AC277" s="32">
        <f t="shared" si="107"/>
        <v>0.16341173308340251</v>
      </c>
      <c r="AD277" s="25">
        <v>6</v>
      </c>
      <c r="AE277" s="28">
        <f t="shared" si="110"/>
        <v>2666.6666666666665</v>
      </c>
      <c r="AF277" s="28">
        <f t="shared" si="112"/>
        <v>16000</v>
      </c>
      <c r="AG277" s="28">
        <f t="shared" si="111"/>
        <v>64000</v>
      </c>
      <c r="AH277" s="30">
        <f t="shared" si="108"/>
        <v>12320</v>
      </c>
      <c r="AI277" s="28">
        <v>60000</v>
      </c>
      <c r="AJ277" s="28">
        <v>60000</v>
      </c>
      <c r="AK277" s="28">
        <v>60000</v>
      </c>
      <c r="AL277" s="28">
        <v>60000</v>
      </c>
      <c r="AM277" s="28">
        <v>60000</v>
      </c>
      <c r="AN277" s="28">
        <v>60000</v>
      </c>
      <c r="AO277" s="28">
        <v>4</v>
      </c>
      <c r="AP277" s="28">
        <v>28</v>
      </c>
      <c r="AQ277" s="28">
        <v>2</v>
      </c>
      <c r="AR277" s="28">
        <v>4</v>
      </c>
      <c r="AT277" s="28">
        <f t="shared" si="113"/>
        <v>18933.333333333332</v>
      </c>
      <c r="AU277" s="28">
        <f t="shared" si="114"/>
        <v>32000</v>
      </c>
      <c r="AV277" s="28">
        <f t="shared" si="115"/>
        <v>26666.666666666664</v>
      </c>
      <c r="AX277" s="33" t="s">
        <v>91</v>
      </c>
      <c r="AY277" s="34" t="s">
        <v>247</v>
      </c>
      <c r="AZ277" s="35">
        <v>46008</v>
      </c>
      <c r="BA277" s="35">
        <f t="shared" si="117"/>
        <v>46373</v>
      </c>
      <c r="BB277" s="33" t="s">
        <v>92</v>
      </c>
      <c r="BC277" s="33" t="s">
        <v>248</v>
      </c>
      <c r="BD277" s="34"/>
      <c r="BE277" s="25" t="s">
        <v>112</v>
      </c>
      <c r="BF277" s="25" t="s">
        <v>83</v>
      </c>
      <c r="BG277" s="32" t="s">
        <v>83</v>
      </c>
      <c r="BH277" s="32" t="s">
        <v>83</v>
      </c>
      <c r="BI277" s="32">
        <f t="shared" si="116"/>
        <v>37.048031871010011</v>
      </c>
      <c r="BJ277" s="25" t="s">
        <v>94</v>
      </c>
      <c r="BK277" s="25">
        <v>5560</v>
      </c>
      <c r="BP277" s="25" t="str">
        <f>IFERROR(VLOOKUP(Tabela24[[#This Row],[Código  CATMAT]],'[1]GRADE HFL'!A:K,1,0),"NÃO")</f>
        <v>NÃO</v>
      </c>
      <c r="BQ277" s="36"/>
      <c r="BR277" s="36" t="str">
        <f>IFERROR(VLOOKUP(Tabela24[[#This Row],[Código  CATMAT]],'[1]CMM E VALOR'!C:L,5,0),"NÃO HÁ")</f>
        <v>NÃO HÁ</v>
      </c>
      <c r="BS277" s="37" t="str">
        <f>IFERROR(VLOOKUP(Tabela24[[#This Row],[Código  CATMAT]],'[1]CMM E VALOR'!C:L,6,0),"NÃO HÁ")</f>
        <v>NÃO HÁ</v>
      </c>
      <c r="BT277" s="37" t="str">
        <f>IFERROR(VLOOKUP(Tabela24[[#This Row],[Código  CATMAT]],'[1]CMM E VALOR'!C:L,7,0),"NÃO HÁ")</f>
        <v>NÃO HÁ</v>
      </c>
      <c r="BU277" s="38" t="str">
        <f>IFERROR(VLOOKUP(Tabela24[[#This Row],[Código  CATMAT]],'[1]CMM E VALOR'!C:L,9,0),"NÃO HÁ")</f>
        <v>NÃO HÁ</v>
      </c>
      <c r="BV277" s="32" t="str">
        <f>IFERROR(VLOOKUP(Tabela24[[#This Row],[Código  CATMAT]],'[1]CMM E VALOR'!C:L,10,0),"NÃO HÁ")</f>
        <v>NÃO HÁ</v>
      </c>
    </row>
    <row r="278" spans="1:74" ht="25.5" hidden="1" x14ac:dyDescent="0.25">
      <c r="A278" s="25">
        <v>398176</v>
      </c>
      <c r="B278" s="25">
        <v>6565300</v>
      </c>
      <c r="C278" s="5" t="s">
        <v>844</v>
      </c>
      <c r="D278" s="5" t="s">
        <v>86</v>
      </c>
      <c r="E278" s="5"/>
      <c r="F278" s="5"/>
      <c r="G278" s="27" t="s">
        <v>845</v>
      </c>
      <c r="H278" s="44" t="s">
        <v>846</v>
      </c>
      <c r="I278" s="27" t="s">
        <v>847</v>
      </c>
      <c r="J278" s="28">
        <v>1</v>
      </c>
      <c r="K278" s="28">
        <v>11</v>
      </c>
      <c r="L278" s="28">
        <v>3</v>
      </c>
      <c r="M278" s="28">
        <v>2</v>
      </c>
      <c r="N278" s="28">
        <v>0</v>
      </c>
      <c r="R278" s="28">
        <f t="shared" si="102"/>
        <v>3.4</v>
      </c>
      <c r="S278" s="28">
        <f t="shared" si="103"/>
        <v>4.3931765272977596</v>
      </c>
      <c r="T278" s="28">
        <f t="shared" si="96"/>
        <v>129.21107433228704</v>
      </c>
      <c r="U278" s="28">
        <f t="shared" si="109"/>
        <v>2</v>
      </c>
      <c r="V278" s="28">
        <v>5</v>
      </c>
      <c r="W278" s="25" t="s">
        <v>90</v>
      </c>
      <c r="X278" s="30">
        <v>8.3000000000000007</v>
      </c>
      <c r="Y278" s="30">
        <f t="shared" si="104"/>
        <v>10.790000000000001</v>
      </c>
      <c r="Z278" s="30">
        <f t="shared" si="101"/>
        <v>0</v>
      </c>
      <c r="AA278" s="30">
        <f t="shared" si="105"/>
        <v>41.5</v>
      </c>
      <c r="AB278" s="31">
        <f t="shared" si="106"/>
        <v>4150</v>
      </c>
      <c r="AC278" s="32">
        <f t="shared" si="107"/>
        <v>1.1009069680131824E-3</v>
      </c>
      <c r="AD278" s="25">
        <v>6</v>
      </c>
      <c r="AE278" s="28">
        <f t="shared" si="110"/>
        <v>0.41666666666666669</v>
      </c>
      <c r="AF278" s="28">
        <f t="shared" si="112"/>
        <v>2.5</v>
      </c>
      <c r="AG278" s="28">
        <f t="shared" si="111"/>
        <v>10</v>
      </c>
      <c r="AH278" s="30">
        <f t="shared" si="108"/>
        <v>83</v>
      </c>
      <c r="AI278" s="28">
        <v>20</v>
      </c>
      <c r="AJ278" s="28">
        <v>20</v>
      </c>
      <c r="AK278" s="28">
        <v>20</v>
      </c>
      <c r="AL278" s="28">
        <v>20</v>
      </c>
      <c r="AN278" s="28">
        <v>0</v>
      </c>
      <c r="AO278" s="28">
        <v>4</v>
      </c>
      <c r="AP278" s="28">
        <v>28</v>
      </c>
      <c r="AQ278" s="28">
        <v>2</v>
      </c>
      <c r="AR278" s="28">
        <v>4</v>
      </c>
      <c r="AT278" s="28">
        <f t="shared" si="113"/>
        <v>2.9583333333333335</v>
      </c>
      <c r="AU278" s="28">
        <f t="shared" si="114"/>
        <v>5</v>
      </c>
      <c r="AV278" s="28">
        <f t="shared" si="115"/>
        <v>4.166666666666667</v>
      </c>
      <c r="AX278" s="33" t="s">
        <v>91</v>
      </c>
      <c r="AY278" s="34"/>
      <c r="BA278" s="35">
        <f t="shared" si="117"/>
        <v>365</v>
      </c>
      <c r="BB278" s="33" t="s">
        <v>92</v>
      </c>
      <c r="BC278" s="33" t="s">
        <v>93</v>
      </c>
      <c r="BD278" s="34"/>
      <c r="BE278" s="25" t="s">
        <v>83</v>
      </c>
      <c r="BF278" s="25" t="s">
        <v>83</v>
      </c>
      <c r="BG278" s="32" t="s">
        <v>83</v>
      </c>
      <c r="BH278" s="32" t="s">
        <v>83</v>
      </c>
      <c r="BI278" s="32">
        <f t="shared" si="116"/>
        <v>37.049132777978024</v>
      </c>
      <c r="BJ278" s="25" t="s">
        <v>94</v>
      </c>
      <c r="BP278" s="25" t="str">
        <f>IFERROR(VLOOKUP(Tabela24[[#This Row],[Código  CATMAT]],'[1]GRADE HFL'!A:K,1,0),"NÃO")</f>
        <v>NÃO</v>
      </c>
      <c r="BQ278" s="36"/>
      <c r="BR278" s="36" t="str">
        <f>IFERROR(VLOOKUP(Tabela24[[#This Row],[Código  CATMAT]],'[1]CMM E VALOR'!C:L,5,0),"NÃO HÁ")</f>
        <v>NÃO HÁ</v>
      </c>
      <c r="BS278" s="37" t="str">
        <f>IFERROR(VLOOKUP(Tabela24[[#This Row],[Código  CATMAT]],'[1]CMM E VALOR'!C:L,6,0),"NÃO HÁ")</f>
        <v>NÃO HÁ</v>
      </c>
      <c r="BT278" s="37" t="str">
        <f>IFERROR(VLOOKUP(Tabela24[[#This Row],[Código  CATMAT]],'[1]CMM E VALOR'!C:L,7,0),"NÃO HÁ")</f>
        <v>NÃO HÁ</v>
      </c>
      <c r="BU278" s="38" t="str">
        <f>IFERROR(VLOOKUP(Tabela24[[#This Row],[Código  CATMAT]],'[1]CMM E VALOR'!C:L,9,0),"NÃO HÁ")</f>
        <v>NÃO HÁ</v>
      </c>
      <c r="BV278" s="32" t="str">
        <f>IFERROR(VLOOKUP(Tabela24[[#This Row],[Código  CATMAT]],'[1]CMM E VALOR'!C:L,10,0),"NÃO HÁ")</f>
        <v>NÃO HÁ</v>
      </c>
    </row>
    <row r="279" spans="1:74" ht="25.5" hidden="1" x14ac:dyDescent="0.25">
      <c r="A279" s="25">
        <v>352933</v>
      </c>
      <c r="B279" s="25">
        <v>28935300</v>
      </c>
      <c r="C279" s="5" t="s">
        <v>848</v>
      </c>
      <c r="D279" s="5" t="s">
        <v>86</v>
      </c>
      <c r="E279" s="5"/>
      <c r="F279" s="5"/>
      <c r="G279" s="27" t="s">
        <v>849</v>
      </c>
      <c r="H279" s="44" t="s">
        <v>346</v>
      </c>
      <c r="I279" s="27" t="s">
        <v>850</v>
      </c>
      <c r="J279" s="28">
        <v>10</v>
      </c>
      <c r="K279" s="28">
        <v>19</v>
      </c>
      <c r="L279" s="28">
        <v>34</v>
      </c>
      <c r="M279" s="28">
        <v>39</v>
      </c>
      <c r="N279" s="28">
        <v>134</v>
      </c>
      <c r="O279" s="28">
        <v>133</v>
      </c>
      <c r="P279" s="28">
        <v>190</v>
      </c>
      <c r="Q279" s="28">
        <v>106</v>
      </c>
      <c r="R279" s="28">
        <f t="shared" si="102"/>
        <v>83.125</v>
      </c>
      <c r="S279" s="28">
        <f t="shared" si="103"/>
        <v>66.37649648568599</v>
      </c>
      <c r="T279" s="28">
        <f t="shared" si="96"/>
        <v>79.851424343682396</v>
      </c>
      <c r="U279" s="28">
        <f t="shared" si="109"/>
        <v>72.5</v>
      </c>
      <c r="V279" s="28">
        <v>180</v>
      </c>
      <c r="W279" s="25">
        <v>6505</v>
      </c>
      <c r="X279" s="30">
        <v>75</v>
      </c>
      <c r="Y279" s="30">
        <f t="shared" si="104"/>
        <v>97.5</v>
      </c>
      <c r="Z279" s="30">
        <f t="shared" si="101"/>
        <v>29250</v>
      </c>
      <c r="AA279" s="30">
        <f t="shared" si="105"/>
        <v>13500</v>
      </c>
      <c r="AB279" s="31">
        <f t="shared" si="106"/>
        <v>1350000</v>
      </c>
      <c r="AC279" s="32">
        <f t="shared" si="107"/>
        <v>0.35812636308862561</v>
      </c>
      <c r="AD279" s="25">
        <v>6</v>
      </c>
      <c r="AE279" s="28">
        <f t="shared" si="110"/>
        <v>15</v>
      </c>
      <c r="AF279" s="28">
        <f t="shared" si="112"/>
        <v>90</v>
      </c>
      <c r="AG279" s="28">
        <f t="shared" si="111"/>
        <v>360</v>
      </c>
      <c r="AH279" s="30">
        <f t="shared" si="108"/>
        <v>27000</v>
      </c>
      <c r="AI279" s="28">
        <v>100</v>
      </c>
      <c r="AJ279" s="28">
        <v>100</v>
      </c>
      <c r="AK279" s="28">
        <v>150</v>
      </c>
      <c r="AL279" s="28">
        <v>200</v>
      </c>
      <c r="AM279" s="28">
        <v>200</v>
      </c>
      <c r="AN279" s="28">
        <v>300</v>
      </c>
      <c r="AO279" s="28">
        <v>4</v>
      </c>
      <c r="AP279" s="28">
        <v>28</v>
      </c>
      <c r="AQ279" s="28">
        <v>2</v>
      </c>
      <c r="AR279" s="28">
        <v>4</v>
      </c>
      <c r="AS279" s="28">
        <v>12</v>
      </c>
      <c r="AT279" s="28">
        <f t="shared" si="113"/>
        <v>106.5</v>
      </c>
      <c r="AU279" s="28">
        <f t="shared" si="114"/>
        <v>168</v>
      </c>
      <c r="AV279" s="28">
        <f t="shared" si="115"/>
        <v>150</v>
      </c>
      <c r="AX279" s="33" t="s">
        <v>91</v>
      </c>
      <c r="AY279" s="34" t="s">
        <v>247</v>
      </c>
      <c r="AZ279" s="35">
        <v>46008</v>
      </c>
      <c r="BA279" s="35">
        <f t="shared" si="117"/>
        <v>46373</v>
      </c>
      <c r="BB279" s="33" t="s">
        <v>92</v>
      </c>
      <c r="BC279" s="33" t="s">
        <v>248</v>
      </c>
      <c r="BD279" s="34"/>
      <c r="BE279" s="25" t="s">
        <v>83</v>
      </c>
      <c r="BF279" s="25" t="s">
        <v>83</v>
      </c>
      <c r="BG279" s="32" t="s">
        <v>83</v>
      </c>
      <c r="BH279" s="32" t="s">
        <v>83</v>
      </c>
      <c r="BI279" s="32">
        <f t="shared" si="116"/>
        <v>37.407259141066646</v>
      </c>
      <c r="BJ279" s="25" t="s">
        <v>94</v>
      </c>
      <c r="BK279" s="25">
        <v>6</v>
      </c>
      <c r="BP279" s="25" t="str">
        <f>IFERROR(VLOOKUP(Tabela24[[#This Row],[Código  CATMAT]],'[1]GRADE HFL'!A:K,1,0),"NÃO")</f>
        <v>NÃO</v>
      </c>
      <c r="BQ279" s="36"/>
      <c r="BR279" s="36" t="str">
        <f>IFERROR(VLOOKUP(Tabela24[[#This Row],[Código  CATMAT]],'[1]CMM E VALOR'!C:L,5,0),"NÃO HÁ")</f>
        <v>NÃO HÁ</v>
      </c>
      <c r="BS279" s="37" t="str">
        <f>IFERROR(VLOOKUP(Tabela24[[#This Row],[Código  CATMAT]],'[1]CMM E VALOR'!C:L,6,0),"NÃO HÁ")</f>
        <v>NÃO HÁ</v>
      </c>
      <c r="BT279" s="37" t="str">
        <f>IFERROR(VLOOKUP(Tabela24[[#This Row],[Código  CATMAT]],'[1]CMM E VALOR'!C:L,7,0),"NÃO HÁ")</f>
        <v>NÃO HÁ</v>
      </c>
      <c r="BU279" s="38" t="str">
        <f>IFERROR(VLOOKUP(Tabela24[[#This Row],[Código  CATMAT]],'[1]CMM E VALOR'!C:L,9,0),"NÃO HÁ")</f>
        <v>NÃO HÁ</v>
      </c>
      <c r="BV279" s="32" t="str">
        <f>IFERROR(VLOOKUP(Tabela24[[#This Row],[Código  CATMAT]],'[1]CMM E VALOR'!C:L,10,0),"NÃO HÁ")</f>
        <v>NÃO HÁ</v>
      </c>
    </row>
    <row r="280" spans="1:74" ht="25.5" hidden="1" x14ac:dyDescent="0.25">
      <c r="A280" s="25">
        <v>332985</v>
      </c>
      <c r="B280" s="25">
        <v>6635000</v>
      </c>
      <c r="C280" s="5" t="s">
        <v>851</v>
      </c>
      <c r="D280" s="5" t="s">
        <v>86</v>
      </c>
      <c r="E280" s="5"/>
      <c r="F280" s="5">
        <v>6</v>
      </c>
      <c r="G280" s="27" t="s">
        <v>852</v>
      </c>
      <c r="H280" s="44" t="s">
        <v>143</v>
      </c>
      <c r="I280" s="27" t="s">
        <v>79</v>
      </c>
      <c r="J280" s="28">
        <v>33</v>
      </c>
      <c r="K280" s="28">
        <v>35</v>
      </c>
      <c r="L280" s="28">
        <v>20</v>
      </c>
      <c r="M280" s="28">
        <v>28</v>
      </c>
      <c r="N280" s="28">
        <v>86</v>
      </c>
      <c r="O280" s="28">
        <v>201</v>
      </c>
      <c r="P280" s="28">
        <v>250</v>
      </c>
      <c r="Q280" s="28">
        <v>44</v>
      </c>
      <c r="R280" s="28">
        <f t="shared" si="102"/>
        <v>87.125</v>
      </c>
      <c r="S280" s="28">
        <f t="shared" si="103"/>
        <v>88.644454342695823</v>
      </c>
      <c r="T280" s="28">
        <f t="shared" si="96"/>
        <v>101.74399350668099</v>
      </c>
      <c r="U280" s="28">
        <f t="shared" si="109"/>
        <v>39.5</v>
      </c>
      <c r="V280" s="28">
        <v>200</v>
      </c>
      <c r="W280" s="25">
        <v>6505</v>
      </c>
      <c r="X280" s="30">
        <v>9.86</v>
      </c>
      <c r="Y280" s="30">
        <f t="shared" si="104"/>
        <v>12.818</v>
      </c>
      <c r="Z280" s="30">
        <f t="shared" si="101"/>
        <v>5127.2</v>
      </c>
      <c r="AA280" s="30">
        <f t="shared" si="105"/>
        <v>1972</v>
      </c>
      <c r="AB280" s="31">
        <f t="shared" si="106"/>
        <v>197200</v>
      </c>
      <c r="AC280" s="32">
        <f t="shared" si="107"/>
        <v>5.2312976889686648E-2</v>
      </c>
      <c r="AD280" s="25">
        <v>6</v>
      </c>
      <c r="AE280" s="28">
        <f t="shared" si="110"/>
        <v>16.666666666666668</v>
      </c>
      <c r="AF280" s="28">
        <f t="shared" si="112"/>
        <v>100</v>
      </c>
      <c r="AG280" s="28">
        <f>((AE280*12)+(AE280*AD280)+AF280)</f>
        <v>400</v>
      </c>
      <c r="AH280" s="30">
        <f t="shared" si="108"/>
        <v>3944</v>
      </c>
      <c r="AI280" s="28">
        <v>70</v>
      </c>
      <c r="AJ280" s="28">
        <v>70</v>
      </c>
      <c r="AK280" s="28">
        <v>120</v>
      </c>
      <c r="AL280" s="28">
        <v>150</v>
      </c>
      <c r="AM280" s="28">
        <v>150</v>
      </c>
      <c r="AN280" s="28">
        <v>400</v>
      </c>
      <c r="AO280" s="28">
        <v>4</v>
      </c>
      <c r="AP280" s="28">
        <v>28</v>
      </c>
      <c r="AQ280" s="28">
        <v>2</v>
      </c>
      <c r="AR280" s="28">
        <v>4</v>
      </c>
      <c r="AT280" s="28">
        <f t="shared" si="113"/>
        <v>118.33333333333334</v>
      </c>
      <c r="AU280" s="28">
        <f t="shared" si="114"/>
        <v>200</v>
      </c>
      <c r="AV280" s="28">
        <f t="shared" si="115"/>
        <v>166.66666666666669</v>
      </c>
      <c r="AX280" s="33" t="s">
        <v>91</v>
      </c>
      <c r="AY280" s="34" t="s">
        <v>140</v>
      </c>
      <c r="AZ280" s="35">
        <v>45876</v>
      </c>
      <c r="BA280" s="35">
        <f t="shared" si="117"/>
        <v>46241</v>
      </c>
      <c r="BB280" s="33" t="s">
        <v>92</v>
      </c>
      <c r="BC280" s="33" t="s">
        <v>141</v>
      </c>
      <c r="BD280" s="34"/>
      <c r="BE280" s="25" t="s">
        <v>83</v>
      </c>
      <c r="BF280" s="25" t="s">
        <v>83</v>
      </c>
      <c r="BG280" s="32" t="s">
        <v>83</v>
      </c>
      <c r="BH280" s="32" t="s">
        <v>83</v>
      </c>
      <c r="BI280" s="32">
        <f t="shared" si="116"/>
        <v>37.459572117956334</v>
      </c>
      <c r="BJ280" s="25" t="s">
        <v>84</v>
      </c>
      <c r="BP280" s="25" t="str">
        <f>IFERROR(VLOOKUP(Tabela24[[#This Row],[Código  CATMAT]],'[1]GRADE HFL'!A:K,1,0),"NÃO")</f>
        <v>NÃO</v>
      </c>
      <c r="BQ280" s="36"/>
      <c r="BR280" s="36" t="str">
        <f>IFERROR(VLOOKUP(Tabela24[[#This Row],[Código  CATMAT]],'[1]CMM E VALOR'!C:L,5,0),"NÃO HÁ")</f>
        <v>NÃO HÁ</v>
      </c>
      <c r="BS280" s="37" t="str">
        <f>IFERROR(VLOOKUP(Tabela24[[#This Row],[Código  CATMAT]],'[1]CMM E VALOR'!C:L,6,0),"NÃO HÁ")</f>
        <v>NÃO HÁ</v>
      </c>
      <c r="BT280" s="37" t="str">
        <f>IFERROR(VLOOKUP(Tabela24[[#This Row],[Código  CATMAT]],'[1]CMM E VALOR'!C:L,7,0),"NÃO HÁ")</f>
        <v>NÃO HÁ</v>
      </c>
      <c r="BU280" s="38" t="str">
        <f>IFERROR(VLOOKUP(Tabela24[[#This Row],[Código  CATMAT]],'[1]CMM E VALOR'!C:L,9,0),"NÃO HÁ")</f>
        <v>NÃO HÁ</v>
      </c>
      <c r="BV280" s="32" t="str">
        <f>IFERROR(VLOOKUP(Tabela24[[#This Row],[Código  CATMAT]],'[1]CMM E VALOR'!C:L,10,0),"NÃO HÁ")</f>
        <v>NÃO HÁ</v>
      </c>
    </row>
    <row r="281" spans="1:74" hidden="1" x14ac:dyDescent="0.25">
      <c r="A281" s="25">
        <v>305270</v>
      </c>
      <c r="B281" s="25">
        <v>6631000</v>
      </c>
      <c r="C281" s="5" t="s">
        <v>853</v>
      </c>
      <c r="D281" s="5" t="s">
        <v>96</v>
      </c>
      <c r="E281" s="5"/>
      <c r="F281" s="5"/>
      <c r="G281" s="27" t="s">
        <v>852</v>
      </c>
      <c r="H281" s="44" t="s">
        <v>293</v>
      </c>
      <c r="I281" s="27" t="s">
        <v>136</v>
      </c>
      <c r="J281" s="28">
        <v>290</v>
      </c>
      <c r="K281" s="28">
        <v>214</v>
      </c>
      <c r="L281" s="28">
        <v>578</v>
      </c>
      <c r="M281" s="28">
        <v>387</v>
      </c>
      <c r="N281" s="28">
        <v>419</v>
      </c>
      <c r="O281" s="28">
        <v>581</v>
      </c>
      <c r="P281" s="28">
        <v>720</v>
      </c>
      <c r="Q281" s="28">
        <v>196</v>
      </c>
      <c r="R281" s="28">
        <f t="shared" si="102"/>
        <v>423.125</v>
      </c>
      <c r="S281" s="28">
        <f t="shared" si="103"/>
        <v>189.51399307552086</v>
      </c>
      <c r="T281" s="28">
        <f t="shared" si="96"/>
        <v>44.789126871614975</v>
      </c>
      <c r="U281" s="28">
        <f t="shared" si="109"/>
        <v>403</v>
      </c>
      <c r="V281" s="28">
        <v>800</v>
      </c>
      <c r="W281" s="25">
        <v>6505</v>
      </c>
      <c r="X281" s="30">
        <v>0.84</v>
      </c>
      <c r="Y281" s="30">
        <f t="shared" si="104"/>
        <v>1.0920000000000001</v>
      </c>
      <c r="Z281" s="30">
        <f t="shared" si="101"/>
        <v>1747.2</v>
      </c>
      <c r="AA281" s="30">
        <f t="shared" si="105"/>
        <v>672</v>
      </c>
      <c r="AB281" s="31">
        <f t="shared" si="106"/>
        <v>67200</v>
      </c>
      <c r="AC281" s="32">
        <f t="shared" si="107"/>
        <v>1.7826734518189363E-2</v>
      </c>
      <c r="AD281" s="25">
        <v>6</v>
      </c>
      <c r="AE281" s="28">
        <f t="shared" si="110"/>
        <v>66.666666666666671</v>
      </c>
      <c r="AF281" s="28">
        <f t="shared" si="112"/>
        <v>400</v>
      </c>
      <c r="AG281" s="28">
        <f t="shared" si="111"/>
        <v>1600</v>
      </c>
      <c r="AH281" s="30">
        <f t="shared" si="108"/>
        <v>1344</v>
      </c>
      <c r="AI281" s="28">
        <v>1100</v>
      </c>
      <c r="AJ281" s="28">
        <v>1000</v>
      </c>
      <c r="AK281" s="28">
        <v>1000</v>
      </c>
      <c r="AL281" s="28">
        <v>1000</v>
      </c>
      <c r="AM281" s="28">
        <v>1800</v>
      </c>
      <c r="AN281" s="28">
        <v>1600</v>
      </c>
      <c r="AO281" s="28">
        <v>4</v>
      </c>
      <c r="AP281" s="28">
        <v>28</v>
      </c>
      <c r="AQ281" s="28">
        <v>2</v>
      </c>
      <c r="AR281" s="28">
        <v>4</v>
      </c>
      <c r="AT281" s="28">
        <f t="shared" si="113"/>
        <v>473.33333333333337</v>
      </c>
      <c r="AU281" s="28">
        <f t="shared" si="114"/>
        <v>800</v>
      </c>
      <c r="AV281" s="28">
        <f t="shared" si="115"/>
        <v>666.66666666666674</v>
      </c>
      <c r="AX281" s="33" t="s">
        <v>91</v>
      </c>
      <c r="AY281" s="34" t="s">
        <v>121</v>
      </c>
      <c r="AZ281" s="35">
        <v>45924</v>
      </c>
      <c r="BA281" s="35">
        <f t="shared" si="117"/>
        <v>46289</v>
      </c>
      <c r="BB281" s="33" t="s">
        <v>92</v>
      </c>
      <c r="BC281" s="33" t="s">
        <v>106</v>
      </c>
      <c r="BD281" s="34"/>
      <c r="BE281" s="25" t="s">
        <v>83</v>
      </c>
      <c r="BF281" s="25" t="s">
        <v>83</v>
      </c>
      <c r="BG281" s="32" t="s">
        <v>83</v>
      </c>
      <c r="BH281" s="32" t="s">
        <v>83</v>
      </c>
      <c r="BI281" s="32">
        <f t="shared" si="116"/>
        <v>37.477398852474522</v>
      </c>
      <c r="BJ281" s="25" t="s">
        <v>84</v>
      </c>
      <c r="BK281" s="25">
        <v>110</v>
      </c>
      <c r="BP281" s="25" t="str">
        <f>IFERROR(VLOOKUP(Tabela24[[#This Row],[Código  CATMAT]],'[1]GRADE HFL'!A:K,1,0),"NÃO")</f>
        <v>NÃO</v>
      </c>
      <c r="BQ281" s="36"/>
      <c r="BR281" s="36" t="str">
        <f>IFERROR(VLOOKUP(Tabela24[[#This Row],[Código  CATMAT]],'[1]CMM E VALOR'!C:L,5,0),"NÃO HÁ")</f>
        <v>NÃO HÁ</v>
      </c>
      <c r="BS281" s="37" t="str">
        <f>IFERROR(VLOOKUP(Tabela24[[#This Row],[Código  CATMAT]],'[1]CMM E VALOR'!C:L,6,0),"NÃO HÁ")</f>
        <v>NÃO HÁ</v>
      </c>
      <c r="BT281" s="37" t="str">
        <f>IFERROR(VLOOKUP(Tabela24[[#This Row],[Código  CATMAT]],'[1]CMM E VALOR'!C:L,7,0),"NÃO HÁ")</f>
        <v>NÃO HÁ</v>
      </c>
      <c r="BU281" s="38" t="str">
        <f>IFERROR(VLOOKUP(Tabela24[[#This Row],[Código  CATMAT]],'[1]CMM E VALOR'!C:L,9,0),"NÃO HÁ")</f>
        <v>NÃO HÁ</v>
      </c>
      <c r="BV281" s="32" t="str">
        <f>IFERROR(VLOOKUP(Tabela24[[#This Row],[Código  CATMAT]],'[1]CMM E VALOR'!C:L,10,0),"NÃO HÁ")</f>
        <v>NÃO HÁ</v>
      </c>
    </row>
    <row r="282" spans="1:74" ht="25.5" hidden="1" x14ac:dyDescent="0.25">
      <c r="A282" s="25">
        <v>448804</v>
      </c>
      <c r="B282" s="25">
        <v>24941000</v>
      </c>
      <c r="C282" s="5" t="s">
        <v>854</v>
      </c>
      <c r="D282" s="5" t="s">
        <v>627</v>
      </c>
      <c r="E282" s="5"/>
      <c r="F282" s="5"/>
      <c r="G282" s="27" t="s">
        <v>855</v>
      </c>
      <c r="H282" s="44" t="s">
        <v>856</v>
      </c>
      <c r="I282" s="27" t="s">
        <v>96</v>
      </c>
      <c r="J282" s="28">
        <v>504</v>
      </c>
      <c r="K282" s="28">
        <v>172</v>
      </c>
      <c r="L282" s="28">
        <v>210</v>
      </c>
      <c r="M282" s="28">
        <v>42</v>
      </c>
      <c r="N282" s="28">
        <v>42</v>
      </c>
      <c r="O282" s="28">
        <v>0</v>
      </c>
      <c r="R282" s="28">
        <f t="shared" si="102"/>
        <v>161.66666666666666</v>
      </c>
      <c r="S282" s="28">
        <f t="shared" si="103"/>
        <v>186.76794871354846</v>
      </c>
      <c r="T282" s="28">
        <f t="shared" si="96"/>
        <v>115.52656621456607</v>
      </c>
      <c r="U282" s="28">
        <f t="shared" si="109"/>
        <v>107</v>
      </c>
      <c r="V282" s="28">
        <v>180</v>
      </c>
      <c r="W282" s="25">
        <v>6505</v>
      </c>
      <c r="X282" s="30">
        <v>0.16</v>
      </c>
      <c r="Y282" s="30">
        <f t="shared" si="104"/>
        <v>0.20800000000000002</v>
      </c>
      <c r="Z282" s="30">
        <f t="shared" si="101"/>
        <v>0</v>
      </c>
      <c r="AA282" s="30">
        <f t="shared" si="105"/>
        <v>28.8</v>
      </c>
      <c r="AB282" s="31">
        <f t="shared" si="106"/>
        <v>2880</v>
      </c>
      <c r="AC282" s="32">
        <f t="shared" si="107"/>
        <v>7.6400290792240139E-4</v>
      </c>
      <c r="AD282" s="25">
        <v>6</v>
      </c>
      <c r="AE282" s="28">
        <f t="shared" si="110"/>
        <v>15</v>
      </c>
      <c r="AF282" s="28">
        <f t="shared" si="112"/>
        <v>90</v>
      </c>
      <c r="AG282" s="28">
        <f t="shared" si="111"/>
        <v>360</v>
      </c>
      <c r="AH282" s="30">
        <f t="shared" si="108"/>
        <v>57.6</v>
      </c>
      <c r="AI282" s="28">
        <v>1008</v>
      </c>
      <c r="AJ282" s="28">
        <v>630</v>
      </c>
      <c r="AK282" s="28">
        <v>630</v>
      </c>
      <c r="AL282" s="28">
        <v>0</v>
      </c>
      <c r="AM282" s="28">
        <v>0</v>
      </c>
      <c r="AN282" s="28">
        <v>0</v>
      </c>
      <c r="AO282" s="28">
        <v>4</v>
      </c>
      <c r="AP282" s="28">
        <v>28</v>
      </c>
      <c r="AQ282" s="28">
        <v>2</v>
      </c>
      <c r="AR282" s="28">
        <v>4</v>
      </c>
      <c r="AT282" s="28">
        <f t="shared" si="113"/>
        <v>106.5</v>
      </c>
      <c r="AU282" s="28">
        <f t="shared" si="114"/>
        <v>180</v>
      </c>
      <c r="AV282" s="28">
        <f t="shared" si="115"/>
        <v>150</v>
      </c>
      <c r="AX282" s="33" t="s">
        <v>80</v>
      </c>
      <c r="AY282" s="34"/>
      <c r="BA282" s="35">
        <f t="shared" si="117"/>
        <v>365</v>
      </c>
      <c r="BB282" s="33" t="s">
        <v>238</v>
      </c>
      <c r="BC282" s="33"/>
      <c r="BD282" s="34"/>
      <c r="BE282" s="25" t="s">
        <v>83</v>
      </c>
      <c r="BF282" s="25" t="s">
        <v>83</v>
      </c>
      <c r="BG282" s="32" t="s">
        <v>83</v>
      </c>
      <c r="BH282" s="32" t="s">
        <v>83</v>
      </c>
      <c r="BI282" s="32">
        <f t="shared" si="116"/>
        <v>37.478162855382443</v>
      </c>
      <c r="BJ282" s="25" t="s">
        <v>116</v>
      </c>
      <c r="BK282" s="25">
        <v>84</v>
      </c>
      <c r="BP282" s="25" t="str">
        <f>IFERROR(VLOOKUP(Tabela24[[#This Row],[Código  CATMAT]],'[1]GRADE HFL'!A:K,1,0),"NÃO")</f>
        <v>NÃO</v>
      </c>
      <c r="BQ282" s="36"/>
      <c r="BR282" s="36" t="str">
        <f>IFERROR(VLOOKUP(Tabela24[[#This Row],[Código  CATMAT]],'[1]CMM E VALOR'!C:L,5,0),"NÃO HÁ")</f>
        <v>NÃO HÁ</v>
      </c>
      <c r="BS282" s="37" t="str">
        <f>IFERROR(VLOOKUP(Tabela24[[#This Row],[Código  CATMAT]],'[1]CMM E VALOR'!C:L,6,0),"NÃO HÁ")</f>
        <v>NÃO HÁ</v>
      </c>
      <c r="BT282" s="37" t="str">
        <f>IFERROR(VLOOKUP(Tabela24[[#This Row],[Código  CATMAT]],'[1]CMM E VALOR'!C:L,7,0),"NÃO HÁ")</f>
        <v>NÃO HÁ</v>
      </c>
      <c r="BU282" s="38" t="str">
        <f>IFERROR(VLOOKUP(Tabela24[[#This Row],[Código  CATMAT]],'[1]CMM E VALOR'!C:L,9,0),"NÃO HÁ")</f>
        <v>NÃO HÁ</v>
      </c>
      <c r="BV282" s="32" t="str">
        <f>IFERROR(VLOOKUP(Tabela24[[#This Row],[Código  CATMAT]],'[1]CMM E VALOR'!C:L,10,0),"NÃO HÁ")</f>
        <v>NÃO HÁ</v>
      </c>
    </row>
    <row r="283" spans="1:74" ht="25.5" hidden="1" x14ac:dyDescent="0.25">
      <c r="A283" s="25">
        <v>295855</v>
      </c>
      <c r="B283" s="25">
        <v>6642200</v>
      </c>
      <c r="C283" s="5" t="s">
        <v>857</v>
      </c>
      <c r="D283" s="5" t="s">
        <v>858</v>
      </c>
      <c r="E283" s="5"/>
      <c r="F283" s="5"/>
      <c r="G283" s="27" t="s">
        <v>859</v>
      </c>
      <c r="H283" s="44" t="s">
        <v>860</v>
      </c>
      <c r="I283" s="27" t="s">
        <v>858</v>
      </c>
      <c r="J283" s="28">
        <v>48</v>
      </c>
      <c r="K283" s="28">
        <v>47</v>
      </c>
      <c r="L283" s="28">
        <v>42</v>
      </c>
      <c r="N283" s="28">
        <v>49</v>
      </c>
      <c r="O283" s="28">
        <v>44</v>
      </c>
      <c r="P283" s="28">
        <v>61</v>
      </c>
      <c r="Q283" s="28">
        <v>68</v>
      </c>
      <c r="R283" s="28">
        <f t="shared" si="102"/>
        <v>51.285714285714285</v>
      </c>
      <c r="S283" s="28">
        <f t="shared" si="103"/>
        <v>9.5518634432290437</v>
      </c>
      <c r="T283" s="28">
        <f t="shared" si="96"/>
        <v>18.624803371198691</v>
      </c>
      <c r="U283" s="28">
        <f>MEDIAN(J283:Q283)</f>
        <v>48</v>
      </c>
      <c r="V283" s="28">
        <v>60</v>
      </c>
      <c r="W283" s="25">
        <v>6505</v>
      </c>
      <c r="X283" s="30">
        <v>1117.6500000000001</v>
      </c>
      <c r="Y283" s="30">
        <f t="shared" si="104"/>
        <v>1452.9450000000002</v>
      </c>
      <c r="Z283" s="30">
        <f t="shared" si="101"/>
        <v>130765.05000000002</v>
      </c>
      <c r="AA283" s="30">
        <f t="shared" si="105"/>
        <v>67059</v>
      </c>
      <c r="AB283" s="31">
        <f t="shared" si="106"/>
        <v>6705900</v>
      </c>
      <c r="AC283" s="32">
        <f t="shared" si="107"/>
        <v>1.7789330209155663</v>
      </c>
      <c r="AD283" s="25">
        <v>6</v>
      </c>
      <c r="AE283" s="28">
        <f t="shared" si="110"/>
        <v>5</v>
      </c>
      <c r="AF283" s="28">
        <f>AE283*1/3</f>
        <v>1.6666666666666667</v>
      </c>
      <c r="AG283" s="28">
        <f t="shared" si="111"/>
        <v>91.666666666666671</v>
      </c>
      <c r="AH283" s="30">
        <f t="shared" si="108"/>
        <v>102451.25000000001</v>
      </c>
      <c r="AI283" s="28">
        <v>80</v>
      </c>
      <c r="AJ283" s="28">
        <v>80</v>
      </c>
      <c r="AK283" s="28">
        <v>80</v>
      </c>
      <c r="AL283" s="28">
        <v>80</v>
      </c>
      <c r="AM283" s="28">
        <v>80</v>
      </c>
      <c r="AN283" s="28">
        <v>90</v>
      </c>
      <c r="AO283" s="28">
        <v>4</v>
      </c>
      <c r="AP283" s="28">
        <v>28</v>
      </c>
      <c r="AQ283" s="28">
        <v>2</v>
      </c>
      <c r="AR283" s="28">
        <v>4</v>
      </c>
      <c r="AS283" s="28">
        <v>8</v>
      </c>
      <c r="AT283" s="28">
        <f t="shared" si="113"/>
        <v>7.166666666666667</v>
      </c>
      <c r="AU283" s="28">
        <f t="shared" si="114"/>
        <v>23.666666666666668</v>
      </c>
      <c r="AV283" s="28">
        <f t="shared" si="115"/>
        <v>21.666666666666668</v>
      </c>
      <c r="AW283" s="28">
        <v>20</v>
      </c>
      <c r="AX283" s="33" t="s">
        <v>91</v>
      </c>
      <c r="AY283" s="34" t="s">
        <v>861</v>
      </c>
      <c r="AZ283" s="35">
        <v>45883</v>
      </c>
      <c r="BA283" s="35">
        <f t="shared" si="117"/>
        <v>46248</v>
      </c>
      <c r="BB283" s="33" t="s">
        <v>92</v>
      </c>
      <c r="BC283" s="33" t="s">
        <v>862</v>
      </c>
      <c r="BD283" s="34"/>
      <c r="BE283" s="25" t="s">
        <v>192</v>
      </c>
      <c r="BF283" s="25" t="s">
        <v>192</v>
      </c>
      <c r="BG283" s="32" t="s">
        <v>192</v>
      </c>
      <c r="BH283" s="32" t="s">
        <v>192</v>
      </c>
      <c r="BI283" s="32">
        <f t="shared" si="116"/>
        <v>39.25709587629801</v>
      </c>
      <c r="BJ283" s="25" t="s">
        <v>94</v>
      </c>
      <c r="BK283" s="25">
        <v>9</v>
      </c>
      <c r="BP283" s="25" t="str">
        <f>IFERROR(VLOOKUP(Tabela24[[#This Row],[Código  CATMAT]],'[1]GRADE HFL'!A:K,1,0),"NÃO")</f>
        <v>NÃO</v>
      </c>
      <c r="BQ283" s="36"/>
      <c r="BR283" s="36" t="str">
        <f>IFERROR(VLOOKUP(Tabela24[[#This Row],[Código  CATMAT]],'[1]CMM E VALOR'!C:L,5,0),"NÃO HÁ")</f>
        <v>NÃO HÁ</v>
      </c>
      <c r="BS283" s="37" t="str">
        <f>IFERROR(VLOOKUP(Tabela24[[#This Row],[Código  CATMAT]],'[1]CMM E VALOR'!C:L,6,0),"NÃO HÁ")</f>
        <v>NÃO HÁ</v>
      </c>
      <c r="BT283" s="37" t="str">
        <f>IFERROR(VLOOKUP(Tabela24[[#This Row],[Código  CATMAT]],'[1]CMM E VALOR'!C:L,7,0),"NÃO HÁ")</f>
        <v>NÃO HÁ</v>
      </c>
      <c r="BU283" s="38" t="str">
        <f>IFERROR(VLOOKUP(Tabela24[[#This Row],[Código  CATMAT]],'[1]CMM E VALOR'!C:L,9,0),"NÃO HÁ")</f>
        <v>NÃO HÁ</v>
      </c>
      <c r="BV283" s="32" t="str">
        <f>IFERROR(VLOOKUP(Tabela24[[#This Row],[Código  CATMAT]],'[1]CMM E VALOR'!C:L,10,0),"NÃO HÁ")</f>
        <v>NÃO HÁ</v>
      </c>
    </row>
    <row r="284" spans="1:74" x14ac:dyDescent="0.25">
      <c r="A284" s="25">
        <v>268609</v>
      </c>
      <c r="B284" s="25">
        <v>6655000</v>
      </c>
      <c r="C284" s="5" t="s">
        <v>863</v>
      </c>
      <c r="D284" s="5" t="s">
        <v>108</v>
      </c>
      <c r="E284" s="5"/>
      <c r="F284" s="5"/>
      <c r="G284" s="27" t="s">
        <v>864</v>
      </c>
      <c r="H284" s="44" t="s">
        <v>482</v>
      </c>
      <c r="I284" s="27" t="s">
        <v>79</v>
      </c>
      <c r="J284" s="28">
        <v>5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28">
        <v>0</v>
      </c>
      <c r="Q284" s="28">
        <v>0</v>
      </c>
      <c r="R284" s="28">
        <f t="shared" si="102"/>
        <v>0.625</v>
      </c>
      <c r="S284" s="28">
        <f t="shared" si="103"/>
        <v>1.7677669529663689</v>
      </c>
      <c r="T284" s="28">
        <f t="shared" si="96"/>
        <v>282.84271247461902</v>
      </c>
      <c r="U284" s="28">
        <f t="shared" si="109"/>
        <v>0</v>
      </c>
      <c r="V284" s="28">
        <v>6</v>
      </c>
      <c r="W284" s="25">
        <v>6505</v>
      </c>
      <c r="X284" s="30">
        <v>5185</v>
      </c>
      <c r="Y284" s="30">
        <f t="shared" si="104"/>
        <v>6740.5</v>
      </c>
      <c r="Z284" s="30">
        <f t="shared" si="101"/>
        <v>67405</v>
      </c>
      <c r="AA284" s="30">
        <f t="shared" si="105"/>
        <v>31110</v>
      </c>
      <c r="AB284" s="31">
        <f t="shared" si="106"/>
        <v>3111000</v>
      </c>
      <c r="AC284" s="32">
        <f t="shared" si="107"/>
        <v>0.82528230782867729</v>
      </c>
      <c r="AD284" s="25">
        <v>6</v>
      </c>
      <c r="AE284" s="28">
        <f t="shared" si="110"/>
        <v>0.5</v>
      </c>
      <c r="AF284" s="28">
        <f>AE284*1/3</f>
        <v>0.16666666666666666</v>
      </c>
      <c r="AG284" s="28">
        <f t="shared" si="111"/>
        <v>9.1666666666666661</v>
      </c>
      <c r="AH284" s="30">
        <f t="shared" si="108"/>
        <v>47529.166666666664</v>
      </c>
      <c r="AI284" s="28">
        <v>10</v>
      </c>
      <c r="AJ284" s="28">
        <v>10</v>
      </c>
      <c r="AK284" s="28">
        <v>10</v>
      </c>
      <c r="AL284" s="28">
        <v>10</v>
      </c>
      <c r="AM284" s="28">
        <v>8</v>
      </c>
      <c r="AN284" s="28">
        <v>10</v>
      </c>
      <c r="AO284" s="28">
        <v>4</v>
      </c>
      <c r="AP284" s="28">
        <v>28</v>
      </c>
      <c r="AQ284" s="28">
        <v>2</v>
      </c>
      <c r="AR284" s="28">
        <v>4</v>
      </c>
      <c r="AT284" s="28">
        <f t="shared" si="113"/>
        <v>0.71666666666666667</v>
      </c>
      <c r="AU284" s="28">
        <f t="shared" si="114"/>
        <v>3.1666666666666665</v>
      </c>
      <c r="AV284" s="28">
        <f t="shared" si="115"/>
        <v>2.1666666666666665</v>
      </c>
      <c r="AX284" s="33" t="s">
        <v>91</v>
      </c>
      <c r="AY284" s="34" t="s">
        <v>110</v>
      </c>
      <c r="AZ284" s="35">
        <v>46049</v>
      </c>
      <c r="BA284" s="35">
        <f t="shared" si="117"/>
        <v>46414</v>
      </c>
      <c r="BB284" s="33" t="s">
        <v>92</v>
      </c>
      <c r="BC284" s="33" t="s">
        <v>111</v>
      </c>
      <c r="BD284" s="34"/>
      <c r="BE284" s="25" t="s">
        <v>192</v>
      </c>
      <c r="BF284" s="25" t="s">
        <v>112</v>
      </c>
      <c r="BG284" s="32" t="s">
        <v>192</v>
      </c>
      <c r="BH284" s="32" t="s">
        <v>192</v>
      </c>
      <c r="BI284" s="32">
        <f t="shared" si="116"/>
        <v>40.082378184126689</v>
      </c>
      <c r="BJ284" s="25" t="s">
        <v>84</v>
      </c>
      <c r="BP284" s="25">
        <f>IFERROR(VLOOKUP(Tabela24[[#This Row],[Código  CATMAT]],'[1]GRADE HFL'!A:K,1,0),"NÃO")</f>
        <v>268609</v>
      </c>
      <c r="BQ284" s="36"/>
      <c r="BR284" s="36">
        <f>IFERROR(VLOOKUP(Tabela24[[#This Row],[Código  CATMAT]],'[1]CMM E VALOR'!C:L,5,0),"NÃO HÁ")</f>
        <v>0</v>
      </c>
      <c r="BS284" s="37">
        <f>IFERROR(VLOOKUP(Tabela24[[#This Row],[Código  CATMAT]],'[1]CMM E VALOR'!C:L,6,0),"NÃO HÁ")</f>
        <v>1</v>
      </c>
      <c r="BT284" s="37">
        <f>IFERROR(VLOOKUP(Tabela24[[#This Row],[Código  CATMAT]],'[1]CMM E VALOR'!C:L,7,0),"NÃO HÁ")</f>
        <v>0</v>
      </c>
      <c r="BU284" s="38">
        <f>IFERROR(VLOOKUP(Tabela24[[#This Row],[Código  CATMAT]],'[1]CMM E VALOR'!C:L,9,0),"NÃO HÁ")</f>
        <v>5280</v>
      </c>
      <c r="BV284" s="32">
        <f>IFERROR(VLOOKUP(Tabela24[[#This Row],[Código  CATMAT]],'[1]CMM E VALOR'!C:L,10,0),"NÃO HÁ")</f>
        <v>0</v>
      </c>
    </row>
    <row r="285" spans="1:74" x14ac:dyDescent="0.25">
      <c r="A285" s="25">
        <v>268124</v>
      </c>
      <c r="B285" s="25">
        <v>6661010</v>
      </c>
      <c r="C285" s="5" t="s">
        <v>865</v>
      </c>
      <c r="D285" s="5" t="s">
        <v>96</v>
      </c>
      <c r="E285" s="5"/>
      <c r="F285" s="5"/>
      <c r="G285" s="27" t="s">
        <v>866</v>
      </c>
      <c r="H285" s="44" t="s">
        <v>867</v>
      </c>
      <c r="I285" s="27" t="s">
        <v>96</v>
      </c>
      <c r="J285" s="28">
        <v>300</v>
      </c>
      <c r="K285" s="28">
        <v>282</v>
      </c>
      <c r="L285" s="28">
        <v>122</v>
      </c>
      <c r="M285" s="28">
        <v>246</v>
      </c>
      <c r="N285" s="28">
        <v>273</v>
      </c>
      <c r="O285" s="28">
        <v>184</v>
      </c>
      <c r="P285" s="28">
        <v>168</v>
      </c>
      <c r="Q285" s="28">
        <v>976</v>
      </c>
      <c r="R285" s="28">
        <f t="shared" si="102"/>
        <v>318.875</v>
      </c>
      <c r="S285" s="28">
        <f t="shared" si="103"/>
        <v>272.72667505345765</v>
      </c>
      <c r="T285" s="28">
        <f t="shared" si="96"/>
        <v>85.527769518920465</v>
      </c>
      <c r="U285" s="28">
        <f t="shared" si="109"/>
        <v>259.5</v>
      </c>
      <c r="V285" s="28">
        <v>300</v>
      </c>
      <c r="W285" s="25">
        <v>6505</v>
      </c>
      <c r="X285" s="30">
        <v>0.25</v>
      </c>
      <c r="Y285" s="30">
        <f t="shared" si="104"/>
        <v>0.32500000000000001</v>
      </c>
      <c r="Z285" s="30">
        <f t="shared" si="101"/>
        <v>195</v>
      </c>
      <c r="AA285" s="30">
        <f t="shared" si="105"/>
        <v>75</v>
      </c>
      <c r="AB285" s="31">
        <f t="shared" si="106"/>
        <v>7500</v>
      </c>
      <c r="AC285" s="32">
        <f t="shared" si="107"/>
        <v>1.9895909060479201E-3</v>
      </c>
      <c r="AD285" s="25">
        <v>6</v>
      </c>
      <c r="AE285" s="28">
        <f t="shared" si="110"/>
        <v>25</v>
      </c>
      <c r="AF285" s="28">
        <f t="shared" ref="AF285:AF301" si="118">AD285*AE285</f>
        <v>150</v>
      </c>
      <c r="AG285" s="28">
        <f t="shared" si="111"/>
        <v>600</v>
      </c>
      <c r="AH285" s="30">
        <f t="shared" si="108"/>
        <v>150</v>
      </c>
      <c r="AI285" s="28">
        <v>600</v>
      </c>
      <c r="AJ285" s="28">
        <v>600</v>
      </c>
      <c r="AK285" s="28">
        <v>600</v>
      </c>
      <c r="AL285" s="28">
        <v>600</v>
      </c>
      <c r="AM285" s="28">
        <v>650</v>
      </c>
      <c r="AN285" s="28">
        <v>600</v>
      </c>
      <c r="AO285" s="28">
        <v>4</v>
      </c>
      <c r="AP285" s="28">
        <v>28</v>
      </c>
      <c r="AQ285" s="28">
        <v>2</v>
      </c>
      <c r="AR285" s="28">
        <v>4</v>
      </c>
      <c r="AT285" s="28">
        <f t="shared" si="113"/>
        <v>177.5</v>
      </c>
      <c r="AU285" s="28">
        <f t="shared" si="114"/>
        <v>300</v>
      </c>
      <c r="AV285" s="28">
        <f t="shared" si="115"/>
        <v>250</v>
      </c>
      <c r="AX285" s="33" t="s">
        <v>91</v>
      </c>
      <c r="AY285" s="34" t="s">
        <v>121</v>
      </c>
      <c r="AZ285" s="35">
        <v>45924</v>
      </c>
      <c r="BA285" s="35">
        <f t="shared" si="117"/>
        <v>46289</v>
      </c>
      <c r="BB285" s="33" t="s">
        <v>92</v>
      </c>
      <c r="BC285" s="33" t="s">
        <v>106</v>
      </c>
      <c r="BD285" s="34"/>
      <c r="BE285" s="25" t="s">
        <v>83</v>
      </c>
      <c r="BF285" s="25" t="s">
        <v>83</v>
      </c>
      <c r="BG285" s="32" t="s">
        <v>83</v>
      </c>
      <c r="BH285" s="32" t="s">
        <v>83</v>
      </c>
      <c r="BI285" s="32">
        <f t="shared" si="116"/>
        <v>40.084367775032739</v>
      </c>
      <c r="BJ285" s="25" t="s">
        <v>94</v>
      </c>
      <c r="BK285" s="25">
        <v>4</v>
      </c>
      <c r="BP285" s="25">
        <f>IFERROR(VLOOKUP(Tabela24[[#This Row],[Código  CATMAT]],'[1]GRADE HFL'!A:K,1,0),"NÃO")</f>
        <v>268124</v>
      </c>
      <c r="BQ285" s="36"/>
      <c r="BR285" s="36">
        <f>IFERROR(VLOOKUP(Tabela24[[#This Row],[Código  CATMAT]],'[1]CMM E VALOR'!C:L,5,0),"NÃO HÁ")</f>
        <v>600</v>
      </c>
      <c r="BS285" s="37">
        <f>IFERROR(VLOOKUP(Tabela24[[#This Row],[Código  CATMAT]],'[1]CMM E VALOR'!C:L,6,0),"NÃO HÁ")</f>
        <v>317.22222222222223</v>
      </c>
      <c r="BT285" s="37">
        <f>IFERROR(VLOOKUP(Tabela24[[#This Row],[Código  CATMAT]],'[1]CMM E VALOR'!C:L,7,0),"NÃO HÁ")</f>
        <v>351.66666666666669</v>
      </c>
      <c r="BU285" s="38">
        <f>IFERROR(VLOOKUP(Tabela24[[#This Row],[Código  CATMAT]],'[1]CMM E VALOR'!C:L,9,0),"NÃO HÁ")</f>
        <v>0.26390000000000002</v>
      </c>
      <c r="BV285" s="32">
        <f>IFERROR(VLOOKUP(Tabela24[[#This Row],[Código  CATMAT]],'[1]CMM E VALOR'!C:L,10,0),"NÃO HÁ")</f>
        <v>0.26390000000000002</v>
      </c>
    </row>
    <row r="286" spans="1:74" ht="38.25" hidden="1" x14ac:dyDescent="0.25">
      <c r="A286" s="25">
        <v>268123</v>
      </c>
      <c r="B286" s="25">
        <v>661020</v>
      </c>
      <c r="C286" s="5" t="s">
        <v>868</v>
      </c>
      <c r="D286" s="5" t="s">
        <v>96</v>
      </c>
      <c r="E286" s="5"/>
      <c r="F286" s="5"/>
      <c r="G286" s="27" t="s">
        <v>866</v>
      </c>
      <c r="H286" s="44" t="s">
        <v>869</v>
      </c>
      <c r="I286" s="27" t="s">
        <v>96</v>
      </c>
      <c r="J286" s="28">
        <v>280</v>
      </c>
      <c r="K286" s="28">
        <v>269</v>
      </c>
      <c r="L286" s="28">
        <v>99</v>
      </c>
      <c r="M286" s="28">
        <v>142</v>
      </c>
      <c r="N286" s="28">
        <v>197</v>
      </c>
      <c r="O286" s="28">
        <v>381</v>
      </c>
      <c r="P286" s="28">
        <v>367</v>
      </c>
      <c r="Q286" s="28">
        <v>230</v>
      </c>
      <c r="R286" s="28">
        <f t="shared" si="102"/>
        <v>245.625</v>
      </c>
      <c r="S286" s="28">
        <f t="shared" si="103"/>
        <v>99.736706955291609</v>
      </c>
      <c r="T286" s="28">
        <f t="shared" si="96"/>
        <v>40.605275096301931</v>
      </c>
      <c r="U286" s="28">
        <f t="shared" si="109"/>
        <v>249.5</v>
      </c>
      <c r="V286" s="28">
        <v>300</v>
      </c>
      <c r="W286" s="25">
        <v>6505</v>
      </c>
      <c r="X286" s="30">
        <v>0.3</v>
      </c>
      <c r="Y286" s="30">
        <f t="shared" si="104"/>
        <v>0.39</v>
      </c>
      <c r="Z286" s="30">
        <f t="shared" si="101"/>
        <v>234</v>
      </c>
      <c r="AA286" s="30">
        <f t="shared" si="105"/>
        <v>90</v>
      </c>
      <c r="AB286" s="31">
        <f t="shared" si="106"/>
        <v>9000</v>
      </c>
      <c r="AC286" s="32">
        <f t="shared" si="107"/>
        <v>2.3875090872575041E-3</v>
      </c>
      <c r="AD286" s="25">
        <v>6</v>
      </c>
      <c r="AE286" s="28">
        <f t="shared" si="110"/>
        <v>25</v>
      </c>
      <c r="AF286" s="28">
        <f t="shared" si="118"/>
        <v>150</v>
      </c>
      <c r="AG286" s="28">
        <f t="shared" si="111"/>
        <v>600</v>
      </c>
      <c r="AH286" s="30">
        <f t="shared" si="108"/>
        <v>180</v>
      </c>
      <c r="AI286" s="28">
        <v>600</v>
      </c>
      <c r="AJ286" s="28">
        <v>600</v>
      </c>
      <c r="AK286" s="28">
        <v>600</v>
      </c>
      <c r="AL286" s="28">
        <v>500</v>
      </c>
      <c r="AM286" s="28">
        <v>650</v>
      </c>
      <c r="AN286" s="28">
        <v>600</v>
      </c>
      <c r="AO286" s="28">
        <v>4</v>
      </c>
      <c r="AP286" s="28">
        <v>28</v>
      </c>
      <c r="AQ286" s="28">
        <v>2</v>
      </c>
      <c r="AR286" s="28">
        <v>4</v>
      </c>
      <c r="AT286" s="28">
        <f t="shared" si="113"/>
        <v>177.5</v>
      </c>
      <c r="AU286" s="28">
        <f t="shared" si="114"/>
        <v>300</v>
      </c>
      <c r="AV286" s="28">
        <f t="shared" si="115"/>
        <v>250</v>
      </c>
      <c r="AX286" s="33" t="s">
        <v>91</v>
      </c>
      <c r="AY286" s="34" t="s">
        <v>121</v>
      </c>
      <c r="AZ286" s="35">
        <v>45924</v>
      </c>
      <c r="BA286" s="35">
        <f t="shared" si="117"/>
        <v>46289</v>
      </c>
      <c r="BB286" s="33" t="s">
        <v>92</v>
      </c>
      <c r="BC286" s="33" t="s">
        <v>106</v>
      </c>
      <c r="BD286" s="34"/>
      <c r="BE286" s="25" t="s">
        <v>83</v>
      </c>
      <c r="BF286" s="25" t="s">
        <v>83</v>
      </c>
      <c r="BG286" s="32" t="s">
        <v>83</v>
      </c>
      <c r="BH286" s="32" t="s">
        <v>83</v>
      </c>
      <c r="BI286" s="32">
        <f t="shared" si="116"/>
        <v>40.086755284119995</v>
      </c>
      <c r="BJ286" s="25" t="s">
        <v>94</v>
      </c>
      <c r="BK286" s="25">
        <v>14</v>
      </c>
      <c r="BP286" s="25" t="str">
        <f>IFERROR(VLOOKUP(Tabela24[[#This Row],[Código  CATMAT]],'[1]GRADE HFL'!A:K,1,0),"NÃO")</f>
        <v>NÃO</v>
      </c>
      <c r="BQ286" s="36" t="s">
        <v>870</v>
      </c>
      <c r="BR286" s="36" t="str">
        <f>IFERROR(VLOOKUP(Tabela24[[#This Row],[Código  CATMAT]],'[1]CMM E VALOR'!C:L,5,0),"NÃO HÁ")</f>
        <v>NÃO HÁ</v>
      </c>
      <c r="BS286" s="37" t="str">
        <f>IFERROR(VLOOKUP(Tabela24[[#This Row],[Código  CATMAT]],'[1]CMM E VALOR'!C:L,6,0),"NÃO HÁ")</f>
        <v>NÃO HÁ</v>
      </c>
      <c r="BT286" s="37" t="str">
        <f>IFERROR(VLOOKUP(Tabela24[[#This Row],[Código  CATMAT]],'[1]CMM E VALOR'!C:L,7,0),"NÃO HÁ")</f>
        <v>NÃO HÁ</v>
      </c>
      <c r="BU286" s="38" t="str">
        <f>IFERROR(VLOOKUP(Tabela24[[#This Row],[Código  CATMAT]],'[1]CMM E VALOR'!C:L,9,0),"NÃO HÁ")</f>
        <v>NÃO HÁ</v>
      </c>
      <c r="BV286" s="32" t="str">
        <f>IFERROR(VLOOKUP(Tabela24[[#This Row],[Código  CATMAT]],'[1]CMM E VALOR'!C:L,10,0),"NÃO HÁ")</f>
        <v>NÃO HÁ</v>
      </c>
    </row>
    <row r="287" spans="1:74" ht="25.5" x14ac:dyDescent="0.25">
      <c r="A287" s="25">
        <v>269845</v>
      </c>
      <c r="B287" s="25">
        <v>6675500</v>
      </c>
      <c r="C287" s="5" t="s">
        <v>871</v>
      </c>
      <c r="D287" s="5" t="s">
        <v>86</v>
      </c>
      <c r="E287" s="5"/>
      <c r="F287" s="5">
        <v>1</v>
      </c>
      <c r="G287" s="27" t="s">
        <v>872</v>
      </c>
      <c r="H287" s="44">
        <v>0.1</v>
      </c>
      <c r="I287" s="27" t="s">
        <v>873</v>
      </c>
      <c r="J287" s="28">
        <v>61</v>
      </c>
      <c r="K287" s="28">
        <v>57</v>
      </c>
      <c r="L287" s="28">
        <v>53</v>
      </c>
      <c r="N287" s="28">
        <v>26</v>
      </c>
      <c r="O287" s="28">
        <v>41</v>
      </c>
      <c r="P287" s="28">
        <v>38</v>
      </c>
      <c r="Q287" s="28">
        <v>45</v>
      </c>
      <c r="R287" s="28">
        <f t="shared" si="102"/>
        <v>45.857142857142854</v>
      </c>
      <c r="S287" s="28">
        <f t="shared" si="103"/>
        <v>12.143977539348075</v>
      </c>
      <c r="T287" s="28">
        <f t="shared" si="96"/>
        <v>26.482194011039418</v>
      </c>
      <c r="U287" s="28">
        <f t="shared" si="109"/>
        <v>45</v>
      </c>
      <c r="V287" s="28">
        <v>50</v>
      </c>
      <c r="W287" s="25">
        <v>6505</v>
      </c>
      <c r="X287" s="30">
        <v>39.22</v>
      </c>
      <c r="Y287" s="30">
        <f t="shared" si="104"/>
        <v>50.985999999999997</v>
      </c>
      <c r="Z287" s="30">
        <f t="shared" si="101"/>
        <v>6118.32</v>
      </c>
      <c r="AA287" s="30">
        <f t="shared" si="105"/>
        <v>1961</v>
      </c>
      <c r="AB287" s="31">
        <f t="shared" si="106"/>
        <v>196100</v>
      </c>
      <c r="AC287" s="32">
        <f t="shared" si="107"/>
        <v>5.2021170223466286E-2</v>
      </c>
      <c r="AD287" s="25">
        <v>6</v>
      </c>
      <c r="AE287" s="28">
        <f t="shared" si="110"/>
        <v>4.166666666666667</v>
      </c>
      <c r="AF287" s="28">
        <f t="shared" si="118"/>
        <v>25</v>
      </c>
      <c r="AG287" s="28">
        <f t="shared" si="111"/>
        <v>100</v>
      </c>
      <c r="AH287" s="30">
        <f t="shared" si="108"/>
        <v>3922</v>
      </c>
      <c r="AI287" s="28">
        <v>120</v>
      </c>
      <c r="AJ287" s="28">
        <v>120</v>
      </c>
      <c r="AK287" s="28">
        <v>120</v>
      </c>
      <c r="AL287" s="28">
        <v>120</v>
      </c>
      <c r="AM287" s="28">
        <v>120</v>
      </c>
      <c r="AN287" s="28">
        <v>120</v>
      </c>
      <c r="AO287" s="28">
        <v>4</v>
      </c>
      <c r="AP287" s="28">
        <v>28</v>
      </c>
      <c r="AQ287" s="28">
        <v>2</v>
      </c>
      <c r="AR287" s="28">
        <v>4</v>
      </c>
      <c r="AT287" s="28">
        <f t="shared" si="113"/>
        <v>29.583333333333336</v>
      </c>
      <c r="AU287" s="28">
        <f t="shared" si="114"/>
        <v>50</v>
      </c>
      <c r="AV287" s="28">
        <f t="shared" si="115"/>
        <v>41.666666666666671</v>
      </c>
      <c r="AX287" s="33" t="s">
        <v>91</v>
      </c>
      <c r="AY287" s="34" t="s">
        <v>196</v>
      </c>
      <c r="AZ287" s="35">
        <v>45895</v>
      </c>
      <c r="BA287" s="35">
        <f t="shared" si="117"/>
        <v>46260</v>
      </c>
      <c r="BB287" s="33" t="s">
        <v>92</v>
      </c>
      <c r="BC287" s="33" t="s">
        <v>127</v>
      </c>
      <c r="BD287" s="34"/>
      <c r="BE287" s="25" t="s">
        <v>83</v>
      </c>
      <c r="BF287" s="25" t="s">
        <v>83</v>
      </c>
      <c r="BG287" s="32" t="s">
        <v>83</v>
      </c>
      <c r="BH287" s="32" t="s">
        <v>83</v>
      </c>
      <c r="BI287" s="32">
        <f t="shared" si="116"/>
        <v>40.138776454343464</v>
      </c>
      <c r="BJ287" s="25" t="s">
        <v>94</v>
      </c>
      <c r="BK287" s="25">
        <v>16</v>
      </c>
      <c r="BP287" s="25">
        <f>IFERROR(VLOOKUP(Tabela24[[#This Row],[Código  CATMAT]],'[1]GRADE HFL'!A:K,1,0),"NÃO")</f>
        <v>269845</v>
      </c>
      <c r="BQ287" s="36"/>
      <c r="BR287" s="36">
        <f>IFERROR(VLOOKUP(Tabela24[[#This Row],[Código  CATMAT]],'[1]CMM E VALOR'!C:L,5,0),"NÃO HÁ")</f>
        <v>40</v>
      </c>
      <c r="BS287" s="37">
        <f>IFERROR(VLOOKUP(Tabela24[[#This Row],[Código  CATMAT]],'[1]CMM E VALOR'!C:L,6,0),"NÃO HÁ")</f>
        <v>12.7</v>
      </c>
      <c r="BT287" s="37">
        <f>IFERROR(VLOOKUP(Tabela24[[#This Row],[Código  CATMAT]],'[1]CMM E VALOR'!C:L,7,0),"NÃO HÁ")</f>
        <v>8.3333333333333339</v>
      </c>
      <c r="BU287" s="38">
        <f>IFERROR(VLOOKUP(Tabela24[[#This Row],[Código  CATMAT]],'[1]CMM E VALOR'!C:L,9,0),"NÃO HÁ")</f>
        <v>38.9</v>
      </c>
      <c r="BV287" s="32">
        <f>IFERROR(VLOOKUP(Tabela24[[#This Row],[Código  CATMAT]],'[1]CMM E VALOR'!C:L,10,0),"NÃO HÁ")</f>
        <v>38.769565</v>
      </c>
    </row>
    <row r="288" spans="1:74" ht="25.5" x14ac:dyDescent="0.25">
      <c r="A288" s="25">
        <v>269846</v>
      </c>
      <c r="B288" s="25">
        <v>6672710</v>
      </c>
      <c r="C288" s="5" t="s">
        <v>874</v>
      </c>
      <c r="D288" s="5" t="s">
        <v>152</v>
      </c>
      <c r="E288" s="5"/>
      <c r="F288" s="5">
        <v>100</v>
      </c>
      <c r="G288" s="27" t="s">
        <v>875</v>
      </c>
      <c r="H288" s="44">
        <v>0.02</v>
      </c>
      <c r="I288" s="27" t="s">
        <v>876</v>
      </c>
      <c r="J288" s="28">
        <v>1205</v>
      </c>
      <c r="K288" s="28">
        <v>1543</v>
      </c>
      <c r="L288" s="28">
        <v>1378</v>
      </c>
      <c r="N288" s="28">
        <v>1393</v>
      </c>
      <c r="O288" s="28">
        <v>1556</v>
      </c>
      <c r="P288" s="28">
        <v>1232</v>
      </c>
      <c r="Q288" s="28">
        <v>953</v>
      </c>
      <c r="R288" s="28">
        <f t="shared" si="102"/>
        <v>1322.8571428571429</v>
      </c>
      <c r="S288" s="28">
        <f t="shared" si="103"/>
        <v>212.02156224578368</v>
      </c>
      <c r="T288" s="28">
        <f t="shared" si="96"/>
        <v>16.027547901949092</v>
      </c>
      <c r="U288" s="28">
        <f t="shared" si="109"/>
        <v>1378</v>
      </c>
      <c r="V288" s="28">
        <v>1400</v>
      </c>
      <c r="W288" s="25">
        <v>6505</v>
      </c>
      <c r="X288" s="30">
        <v>4.7300000000000004</v>
      </c>
      <c r="Y288" s="30">
        <f t="shared" si="104"/>
        <v>6.1490000000000009</v>
      </c>
      <c r="Z288" s="30">
        <f t="shared" si="101"/>
        <v>17217.200000000004</v>
      </c>
      <c r="AA288" s="30">
        <f t="shared" si="105"/>
        <v>6622.0000000000009</v>
      </c>
      <c r="AB288" s="31">
        <f t="shared" si="106"/>
        <v>662200.00000000012</v>
      </c>
      <c r="AC288" s="32">
        <f t="shared" si="107"/>
        <v>0.17566761306465772</v>
      </c>
      <c r="AD288" s="25">
        <v>6</v>
      </c>
      <c r="AE288" s="28">
        <f t="shared" si="110"/>
        <v>116.66666666666667</v>
      </c>
      <c r="AF288" s="28">
        <f t="shared" si="118"/>
        <v>700</v>
      </c>
      <c r="AG288" s="28">
        <f t="shared" si="111"/>
        <v>2800</v>
      </c>
      <c r="AH288" s="30">
        <f t="shared" si="108"/>
        <v>13244.000000000002</v>
      </c>
      <c r="AI288" s="28">
        <v>3500</v>
      </c>
      <c r="AJ288" s="28">
        <v>3000</v>
      </c>
      <c r="AK288" s="28">
        <v>3000</v>
      </c>
      <c r="AL288" s="28">
        <v>3000</v>
      </c>
      <c r="AM288" s="28">
        <v>3000</v>
      </c>
      <c r="AN288" s="28">
        <v>2800</v>
      </c>
      <c r="AO288" s="28">
        <v>4</v>
      </c>
      <c r="AP288" s="28">
        <v>28</v>
      </c>
      <c r="AQ288" s="28">
        <v>2</v>
      </c>
      <c r="AR288" s="28">
        <v>4</v>
      </c>
      <c r="AT288" s="28">
        <f t="shared" si="113"/>
        <v>828.33333333333337</v>
      </c>
      <c r="AU288" s="28">
        <f t="shared" si="114"/>
        <v>1400</v>
      </c>
      <c r="AV288" s="28">
        <f t="shared" si="115"/>
        <v>1166.6666666666667</v>
      </c>
      <c r="AX288" s="33" t="s">
        <v>91</v>
      </c>
      <c r="AY288" s="34" t="s">
        <v>99</v>
      </c>
      <c r="AZ288" s="35">
        <v>45821</v>
      </c>
      <c r="BA288" s="35">
        <f t="shared" si="117"/>
        <v>46186</v>
      </c>
      <c r="BB288" s="33" t="s">
        <v>92</v>
      </c>
      <c r="BC288" s="33" t="s">
        <v>100</v>
      </c>
      <c r="BD288" s="34"/>
      <c r="BE288" s="25" t="s">
        <v>112</v>
      </c>
      <c r="BF288" s="25" t="s">
        <v>83</v>
      </c>
      <c r="BG288" s="32" t="s">
        <v>83</v>
      </c>
      <c r="BH288" s="32" t="s">
        <v>83</v>
      </c>
      <c r="BI288" s="32">
        <f t="shared" si="116"/>
        <v>40.314444067408125</v>
      </c>
      <c r="BJ288" s="25" t="s">
        <v>94</v>
      </c>
      <c r="BK288" s="25">
        <v>290</v>
      </c>
      <c r="BP288" s="25">
        <f>IFERROR(VLOOKUP(Tabela24[[#This Row],[Código  CATMAT]],'[1]GRADE HFL'!A:K,1,0),"NÃO")</f>
        <v>269846</v>
      </c>
      <c r="BQ288" s="36"/>
      <c r="BR288" s="36">
        <f>IFERROR(VLOOKUP(Tabela24[[#This Row],[Código  CATMAT]],'[1]CMM E VALOR'!C:L,5,0),"NÃO HÁ")</f>
        <v>800</v>
      </c>
      <c r="BS288" s="37">
        <f>IFERROR(VLOOKUP(Tabela24[[#This Row],[Código  CATMAT]],'[1]CMM E VALOR'!C:L,6,0),"NÃO HÁ")</f>
        <v>481.25</v>
      </c>
      <c r="BT288" s="37">
        <f>IFERROR(VLOOKUP(Tabela24[[#This Row],[Código  CATMAT]],'[1]CMM E VALOR'!C:L,7,0),"NÃO HÁ")</f>
        <v>556.66666666666663</v>
      </c>
      <c r="BU288" s="38">
        <f>IFERROR(VLOOKUP(Tabela24[[#This Row],[Código  CATMAT]],'[1]CMM E VALOR'!C:L,9,0),"NÃO HÁ")</f>
        <v>4.5</v>
      </c>
      <c r="BV288" s="32">
        <f>IFERROR(VLOOKUP(Tabela24[[#This Row],[Código  CATMAT]],'[1]CMM E VALOR'!C:L,10,0),"NÃO HÁ")</f>
        <v>4.5</v>
      </c>
    </row>
    <row r="289" spans="1:74" ht="25.5" x14ac:dyDescent="0.25">
      <c r="A289" s="25">
        <v>269846</v>
      </c>
      <c r="B289" s="25">
        <v>6672700</v>
      </c>
      <c r="C289" s="5" t="s">
        <v>877</v>
      </c>
      <c r="D289" s="5" t="s">
        <v>633</v>
      </c>
      <c r="E289" s="5"/>
      <c r="F289" s="5">
        <v>10</v>
      </c>
      <c r="G289" s="27" t="s">
        <v>878</v>
      </c>
      <c r="H289" s="44">
        <v>0.02</v>
      </c>
      <c r="I289" s="27" t="s">
        <v>876</v>
      </c>
      <c r="J289" s="28">
        <v>570</v>
      </c>
      <c r="K289" s="28">
        <v>283</v>
      </c>
      <c r="L289" s="28">
        <v>417</v>
      </c>
      <c r="N289" s="28">
        <v>699</v>
      </c>
      <c r="O289" s="28">
        <v>872</v>
      </c>
      <c r="P289" s="28">
        <v>874</v>
      </c>
      <c r="Q289" s="28">
        <v>1209</v>
      </c>
      <c r="R289" s="28">
        <f t="shared" si="102"/>
        <v>703.42857142857144</v>
      </c>
      <c r="S289" s="28">
        <f t="shared" si="103"/>
        <v>313.51175264672139</v>
      </c>
      <c r="T289" s="28">
        <f t="shared" ref="T289:T352" si="119">(S289/R289)*100</f>
        <v>44.56909562402619</v>
      </c>
      <c r="U289" s="28">
        <f t="shared" si="109"/>
        <v>699</v>
      </c>
      <c r="V289" s="28">
        <v>900</v>
      </c>
      <c r="W289" s="25">
        <v>6505</v>
      </c>
      <c r="X289" s="30">
        <v>17.62</v>
      </c>
      <c r="Y289" s="30">
        <f t="shared" si="104"/>
        <v>22.906000000000002</v>
      </c>
      <c r="Z289" s="30">
        <f t="shared" si="101"/>
        <v>41230.800000000003</v>
      </c>
      <c r="AA289" s="30">
        <f t="shared" si="105"/>
        <v>15858</v>
      </c>
      <c r="AB289" s="31">
        <f t="shared" si="106"/>
        <v>1585800</v>
      </c>
      <c r="AC289" s="32">
        <f t="shared" si="107"/>
        <v>0.42067910117477225</v>
      </c>
      <c r="AD289" s="25">
        <v>6</v>
      </c>
      <c r="AE289" s="28">
        <f t="shared" si="110"/>
        <v>75</v>
      </c>
      <c r="AF289" s="28">
        <f t="shared" si="118"/>
        <v>450</v>
      </c>
      <c r="AG289" s="28">
        <f t="shared" si="111"/>
        <v>1800</v>
      </c>
      <c r="AH289" s="30">
        <f t="shared" si="108"/>
        <v>31716</v>
      </c>
      <c r="AI289" s="28">
        <v>1000</v>
      </c>
      <c r="AJ289" s="28">
        <v>1000</v>
      </c>
      <c r="AK289" s="28">
        <v>1000</v>
      </c>
      <c r="AL289" s="28">
        <v>1200</v>
      </c>
      <c r="AM289" s="28">
        <v>1200</v>
      </c>
      <c r="AN289" s="28">
        <v>1800</v>
      </c>
      <c r="AO289" s="28">
        <v>4</v>
      </c>
      <c r="AP289" s="28">
        <v>28</v>
      </c>
      <c r="AQ289" s="28">
        <v>2</v>
      </c>
      <c r="AR289" s="28">
        <v>4</v>
      </c>
      <c r="AS289" s="28">
        <v>130</v>
      </c>
      <c r="AT289" s="28">
        <f t="shared" si="113"/>
        <v>532.5</v>
      </c>
      <c r="AU289" s="28">
        <f t="shared" si="114"/>
        <v>770</v>
      </c>
      <c r="AV289" s="28">
        <f t="shared" si="115"/>
        <v>750</v>
      </c>
      <c r="AW289" s="28">
        <v>50</v>
      </c>
      <c r="AX289" s="33" t="s">
        <v>91</v>
      </c>
      <c r="AY289" s="34" t="s">
        <v>196</v>
      </c>
      <c r="AZ289" s="35">
        <v>45895</v>
      </c>
      <c r="BA289" s="35">
        <f t="shared" si="117"/>
        <v>46260</v>
      </c>
      <c r="BB289" s="33" t="s">
        <v>92</v>
      </c>
      <c r="BC289" s="33" t="s">
        <v>127</v>
      </c>
      <c r="BD289" s="34"/>
      <c r="BE289" s="25" t="s">
        <v>112</v>
      </c>
      <c r="BF289" s="25" t="s">
        <v>83</v>
      </c>
      <c r="BG289" s="32" t="s">
        <v>83</v>
      </c>
      <c r="BH289" s="32" t="s">
        <v>83</v>
      </c>
      <c r="BI289" s="32">
        <f t="shared" si="116"/>
        <v>40.735123168582895</v>
      </c>
      <c r="BJ289" s="25" t="s">
        <v>94</v>
      </c>
      <c r="BK289" s="25">
        <v>93</v>
      </c>
      <c r="BP289" s="25">
        <f>IFERROR(VLOOKUP(Tabela24[[#This Row],[Código  CATMAT]],'[1]GRADE HFL'!A:K,1,0),"NÃO")</f>
        <v>269846</v>
      </c>
      <c r="BQ289" s="36"/>
      <c r="BR289" s="36">
        <f>IFERROR(VLOOKUP(Tabela24[[#This Row],[Código  CATMAT]],'[1]CMM E VALOR'!C:L,5,0),"NÃO HÁ")</f>
        <v>800</v>
      </c>
      <c r="BS289" s="37">
        <f>IFERROR(VLOOKUP(Tabela24[[#This Row],[Código  CATMAT]],'[1]CMM E VALOR'!C:L,6,0),"NÃO HÁ")</f>
        <v>481.25</v>
      </c>
      <c r="BT289" s="37">
        <f>IFERROR(VLOOKUP(Tabela24[[#This Row],[Código  CATMAT]],'[1]CMM E VALOR'!C:L,7,0),"NÃO HÁ")</f>
        <v>556.66666666666663</v>
      </c>
      <c r="BU289" s="38">
        <f>IFERROR(VLOOKUP(Tabela24[[#This Row],[Código  CATMAT]],'[1]CMM E VALOR'!C:L,9,0),"NÃO HÁ")</f>
        <v>4.5</v>
      </c>
      <c r="BV289" s="32">
        <f>IFERROR(VLOOKUP(Tabela24[[#This Row],[Código  CATMAT]],'[1]CMM E VALOR'!C:L,10,0),"NÃO HÁ")</f>
        <v>4.5</v>
      </c>
    </row>
    <row r="290" spans="1:74" x14ac:dyDescent="0.25">
      <c r="A290" s="25">
        <v>269843</v>
      </c>
      <c r="B290" s="25">
        <v>6675010</v>
      </c>
      <c r="C290" s="5" t="s">
        <v>879</v>
      </c>
      <c r="D290" s="5" t="s">
        <v>76</v>
      </c>
      <c r="E290" s="5"/>
      <c r="F290" s="5"/>
      <c r="G290" s="27" t="s">
        <v>880</v>
      </c>
      <c r="H290" s="44">
        <v>0.02</v>
      </c>
      <c r="I290" s="27" t="s">
        <v>79</v>
      </c>
      <c r="J290" s="28">
        <v>2910</v>
      </c>
      <c r="K290" s="28">
        <v>2600</v>
      </c>
      <c r="L290" s="28">
        <v>2836</v>
      </c>
      <c r="M290" s="28">
        <v>2671</v>
      </c>
      <c r="N290" s="28">
        <v>2851</v>
      </c>
      <c r="O290" s="28">
        <v>3351</v>
      </c>
      <c r="P290" s="28">
        <v>3057</v>
      </c>
      <c r="Q290" s="28">
        <v>2710</v>
      </c>
      <c r="R290" s="28">
        <f t="shared" si="102"/>
        <v>2873.25</v>
      </c>
      <c r="S290" s="28">
        <f t="shared" si="103"/>
        <v>241.26556204434033</v>
      </c>
      <c r="T290" s="28">
        <f t="shared" si="119"/>
        <v>8.3969568274372346</v>
      </c>
      <c r="U290" s="28">
        <f t="shared" si="109"/>
        <v>2843.5</v>
      </c>
      <c r="V290" s="28">
        <v>2800</v>
      </c>
      <c r="W290" s="25">
        <v>6505</v>
      </c>
      <c r="X290" s="30">
        <v>1.01</v>
      </c>
      <c r="Y290" s="30">
        <f t="shared" si="104"/>
        <v>1.3130000000000002</v>
      </c>
      <c r="Z290" s="30">
        <f t="shared" si="101"/>
        <v>7352.8000000000011</v>
      </c>
      <c r="AA290" s="30">
        <f t="shared" si="105"/>
        <v>2828</v>
      </c>
      <c r="AB290" s="31">
        <f t="shared" si="106"/>
        <v>282800</v>
      </c>
      <c r="AC290" s="32">
        <f t="shared" si="107"/>
        <v>7.5020841097380248E-2</v>
      </c>
      <c r="AD290" s="25">
        <v>6</v>
      </c>
      <c r="AE290" s="28">
        <f t="shared" si="110"/>
        <v>233.33333333333334</v>
      </c>
      <c r="AF290" s="28">
        <f t="shared" si="118"/>
        <v>1400</v>
      </c>
      <c r="AG290" s="28">
        <f t="shared" si="111"/>
        <v>5600</v>
      </c>
      <c r="AH290" s="30">
        <f t="shared" si="108"/>
        <v>5656</v>
      </c>
      <c r="AI290" s="28">
        <v>6500</v>
      </c>
      <c r="AJ290" s="28">
        <v>6000</v>
      </c>
      <c r="AK290" s="28">
        <v>6000</v>
      </c>
      <c r="AL290" s="28">
        <v>6000</v>
      </c>
      <c r="AM290" s="28">
        <v>6000</v>
      </c>
      <c r="AN290" s="28">
        <v>5600</v>
      </c>
      <c r="AO290" s="28">
        <v>4</v>
      </c>
      <c r="AP290" s="28">
        <v>28</v>
      </c>
      <c r="AQ290" s="28">
        <v>2</v>
      </c>
      <c r="AR290" s="28">
        <v>4</v>
      </c>
      <c r="AS290" s="28">
        <v>1500</v>
      </c>
      <c r="AT290" s="28">
        <f t="shared" si="113"/>
        <v>1656.6666666666667</v>
      </c>
      <c r="AU290" s="28">
        <f t="shared" si="114"/>
        <v>1300</v>
      </c>
      <c r="AV290" s="28">
        <f t="shared" si="115"/>
        <v>2333.3333333333335</v>
      </c>
      <c r="AW290" s="28">
        <v>500</v>
      </c>
      <c r="AX290" s="33" t="s">
        <v>91</v>
      </c>
      <c r="AY290" s="34" t="s">
        <v>140</v>
      </c>
      <c r="AZ290" s="35">
        <v>45876</v>
      </c>
      <c r="BA290" s="35">
        <f t="shared" si="117"/>
        <v>46241</v>
      </c>
      <c r="BB290" s="33" t="s">
        <v>92</v>
      </c>
      <c r="BC290" s="33" t="s">
        <v>141</v>
      </c>
      <c r="BD290" s="34"/>
      <c r="BE290" s="25" t="s">
        <v>83</v>
      </c>
      <c r="BF290" s="25" t="s">
        <v>83</v>
      </c>
      <c r="BG290" s="32" t="s">
        <v>83</v>
      </c>
      <c r="BH290" s="32" t="s">
        <v>83</v>
      </c>
      <c r="BI290" s="32">
        <f t="shared" si="116"/>
        <v>40.810144009680272</v>
      </c>
      <c r="BJ290" s="25" t="s">
        <v>84</v>
      </c>
      <c r="BK290" s="25">
        <v>660</v>
      </c>
      <c r="BP290" s="25">
        <f>IFERROR(VLOOKUP(Tabela24[[#This Row],[Código  CATMAT]],'[1]GRADE HFL'!A:K,1,0),"NÃO")</f>
        <v>269843</v>
      </c>
      <c r="BQ290" s="36"/>
      <c r="BR290" s="36">
        <f>IFERROR(VLOOKUP(Tabela24[[#This Row],[Código  CATMAT]],'[1]CMM E VALOR'!C:L,5,0),"NÃO HÁ")</f>
        <v>200</v>
      </c>
      <c r="BS290" s="37">
        <f>IFERROR(VLOOKUP(Tabela24[[#This Row],[Código  CATMAT]],'[1]CMM E VALOR'!C:L,6,0),"NÃO HÁ")</f>
        <v>0</v>
      </c>
      <c r="BT290" s="37">
        <f>IFERROR(VLOOKUP(Tabela24[[#This Row],[Código  CATMAT]],'[1]CMM E VALOR'!C:L,7,0),"NÃO HÁ")</f>
        <v>0</v>
      </c>
      <c r="BU290" s="38">
        <f>IFERROR(VLOOKUP(Tabela24[[#This Row],[Código  CATMAT]],'[1]CMM E VALOR'!C:L,9,0),"NÃO HÁ")</f>
        <v>1.2</v>
      </c>
      <c r="BV290" s="32">
        <f>IFERROR(VLOOKUP(Tabela24[[#This Row],[Código  CATMAT]],'[1]CMM E VALOR'!C:L,10,0),"NÃO HÁ")</f>
        <v>0</v>
      </c>
    </row>
    <row r="291" spans="1:74" x14ac:dyDescent="0.25">
      <c r="A291" s="25">
        <v>269843</v>
      </c>
      <c r="B291" s="25">
        <v>6675020</v>
      </c>
      <c r="C291" s="5" t="s">
        <v>881</v>
      </c>
      <c r="D291" s="5" t="s">
        <v>108</v>
      </c>
      <c r="E291" s="5"/>
      <c r="F291" s="5"/>
      <c r="G291" s="27" t="s">
        <v>882</v>
      </c>
      <c r="H291" s="44">
        <v>0.02</v>
      </c>
      <c r="I291" s="27" t="s">
        <v>883</v>
      </c>
      <c r="J291" s="28">
        <v>525</v>
      </c>
      <c r="K291" s="28">
        <v>520</v>
      </c>
      <c r="L291" s="28">
        <v>471</v>
      </c>
      <c r="M291" s="28">
        <v>433</v>
      </c>
      <c r="N291" s="28">
        <v>442</v>
      </c>
      <c r="O291" s="28">
        <v>442</v>
      </c>
      <c r="P291" s="28">
        <v>402</v>
      </c>
      <c r="Q291" s="28">
        <v>525</v>
      </c>
      <c r="R291" s="28">
        <f t="shared" si="102"/>
        <v>470</v>
      </c>
      <c r="S291" s="28">
        <f t="shared" si="103"/>
        <v>47.976184568119692</v>
      </c>
      <c r="T291" s="28">
        <f t="shared" si="119"/>
        <v>10.207698844280785</v>
      </c>
      <c r="U291" s="28">
        <f t="shared" si="109"/>
        <v>456.5</v>
      </c>
      <c r="V291" s="28">
        <v>500</v>
      </c>
      <c r="W291" s="25">
        <v>6505</v>
      </c>
      <c r="X291" s="30">
        <v>3.78</v>
      </c>
      <c r="Y291" s="30">
        <f t="shared" si="104"/>
        <v>4.9139999999999997</v>
      </c>
      <c r="Z291" s="30">
        <f t="shared" si="101"/>
        <v>7371</v>
      </c>
      <c r="AA291" s="30">
        <f t="shared" si="105"/>
        <v>1890</v>
      </c>
      <c r="AB291" s="31">
        <f t="shared" si="106"/>
        <v>189000</v>
      </c>
      <c r="AC291" s="32">
        <f t="shared" si="107"/>
        <v>5.0137690832407586E-2</v>
      </c>
      <c r="AD291" s="25">
        <v>6</v>
      </c>
      <c r="AE291" s="28">
        <f t="shared" si="110"/>
        <v>41.666666666666664</v>
      </c>
      <c r="AF291" s="28">
        <f t="shared" si="118"/>
        <v>250</v>
      </c>
      <c r="AG291" s="28">
        <f t="shared" si="111"/>
        <v>1000</v>
      </c>
      <c r="AH291" s="30">
        <f t="shared" si="108"/>
        <v>3780</v>
      </c>
      <c r="AI291" s="28">
        <v>9000</v>
      </c>
      <c r="AJ291" s="28">
        <v>8000</v>
      </c>
      <c r="AK291" s="28">
        <v>8000</v>
      </c>
      <c r="AL291" s="28">
        <v>8000</v>
      </c>
      <c r="AM291" s="28">
        <v>3000</v>
      </c>
      <c r="AN291" s="28">
        <v>1500</v>
      </c>
      <c r="AO291" s="28">
        <v>4</v>
      </c>
      <c r="AP291" s="28">
        <v>28</v>
      </c>
      <c r="AQ291" s="28">
        <v>2</v>
      </c>
      <c r="AR291" s="28">
        <v>4</v>
      </c>
      <c r="AS291" s="28">
        <v>100</v>
      </c>
      <c r="AT291" s="28">
        <f t="shared" si="113"/>
        <v>295.83333333333331</v>
      </c>
      <c r="AU291" s="28">
        <f t="shared" si="114"/>
        <v>400</v>
      </c>
      <c r="AV291" s="28">
        <f t="shared" si="115"/>
        <v>416.66666666666663</v>
      </c>
      <c r="AW291" s="28">
        <v>300</v>
      </c>
      <c r="AX291" s="33" t="s">
        <v>91</v>
      </c>
      <c r="AY291" s="34" t="s">
        <v>110</v>
      </c>
      <c r="AZ291" s="35">
        <v>46049</v>
      </c>
      <c r="BA291" s="35">
        <f t="shared" si="117"/>
        <v>46414</v>
      </c>
      <c r="BB291" s="33" t="s">
        <v>92</v>
      </c>
      <c r="BC291" s="33" t="s">
        <v>111</v>
      </c>
      <c r="BD291" s="34"/>
      <c r="BE291" s="25" t="s">
        <v>83</v>
      </c>
      <c r="BF291" s="25" t="s">
        <v>83</v>
      </c>
      <c r="BG291" s="32" t="s">
        <v>112</v>
      </c>
      <c r="BH291" s="32" t="s">
        <v>83</v>
      </c>
      <c r="BI291" s="32">
        <f t="shared" si="116"/>
        <v>40.860281700512679</v>
      </c>
      <c r="BJ291" s="25" t="s">
        <v>94</v>
      </c>
      <c r="BK291" s="25">
        <v>102</v>
      </c>
      <c r="BP291" s="25">
        <f>IFERROR(VLOOKUP(Tabela24[[#This Row],[Código  CATMAT]],'[1]GRADE HFL'!A:K,1,0),"NÃO")</f>
        <v>269843</v>
      </c>
      <c r="BQ291" s="36"/>
      <c r="BR291" s="36">
        <f>IFERROR(VLOOKUP(Tabela24[[#This Row],[Código  CATMAT]],'[1]CMM E VALOR'!C:L,5,0),"NÃO HÁ")</f>
        <v>200</v>
      </c>
      <c r="BS291" s="37">
        <f>IFERROR(VLOOKUP(Tabela24[[#This Row],[Código  CATMAT]],'[1]CMM E VALOR'!C:L,6,0),"NÃO HÁ")</f>
        <v>0</v>
      </c>
      <c r="BT291" s="37">
        <f>IFERROR(VLOOKUP(Tabela24[[#This Row],[Código  CATMAT]],'[1]CMM E VALOR'!C:L,7,0),"NÃO HÁ")</f>
        <v>0</v>
      </c>
      <c r="BU291" s="38">
        <f>IFERROR(VLOOKUP(Tabela24[[#This Row],[Código  CATMAT]],'[1]CMM E VALOR'!C:L,9,0),"NÃO HÁ")</f>
        <v>1.2</v>
      </c>
      <c r="BV291" s="32">
        <f>IFERROR(VLOOKUP(Tabela24[[#This Row],[Código  CATMAT]],'[1]CMM E VALOR'!C:L,10,0),"NÃO HÁ")</f>
        <v>0</v>
      </c>
    </row>
    <row r="292" spans="1:74" ht="25.5" x14ac:dyDescent="0.25">
      <c r="A292" s="25">
        <v>273413</v>
      </c>
      <c r="B292" s="25">
        <v>6685000</v>
      </c>
      <c r="C292" s="5" t="s">
        <v>884</v>
      </c>
      <c r="D292" s="5" t="s">
        <v>885</v>
      </c>
      <c r="E292" s="5"/>
      <c r="F292" s="5">
        <v>25</v>
      </c>
      <c r="G292" s="27" t="s">
        <v>886</v>
      </c>
      <c r="H292" s="44" t="s">
        <v>887</v>
      </c>
      <c r="I292" s="27" t="s">
        <v>79</v>
      </c>
      <c r="J292" s="28">
        <v>164</v>
      </c>
      <c r="K292" s="28">
        <v>14</v>
      </c>
      <c r="L292" s="28">
        <v>43</v>
      </c>
      <c r="N292" s="28">
        <v>19</v>
      </c>
      <c r="O292" s="28">
        <v>71</v>
      </c>
      <c r="P292" s="28">
        <v>79</v>
      </c>
      <c r="Q292" s="28">
        <v>22</v>
      </c>
      <c r="R292" s="28">
        <f t="shared" si="102"/>
        <v>58.857142857142854</v>
      </c>
      <c r="S292" s="28">
        <f t="shared" si="103"/>
        <v>52.94471510115865</v>
      </c>
      <c r="T292" s="28">
        <f t="shared" si="119"/>
        <v>89.954613035949166</v>
      </c>
      <c r="U292" s="28">
        <f t="shared" si="109"/>
        <v>43</v>
      </c>
      <c r="V292" s="28">
        <v>100</v>
      </c>
      <c r="W292" s="25">
        <v>6505</v>
      </c>
      <c r="X292" s="30">
        <v>18</v>
      </c>
      <c r="Y292" s="30">
        <f t="shared" si="104"/>
        <v>23.400000000000002</v>
      </c>
      <c r="Z292" s="30">
        <f t="shared" si="101"/>
        <v>4680</v>
      </c>
      <c r="AA292" s="30">
        <f t="shared" si="105"/>
        <v>1800</v>
      </c>
      <c r="AB292" s="31">
        <f t="shared" si="106"/>
        <v>180000</v>
      </c>
      <c r="AC292" s="32">
        <f t="shared" si="107"/>
        <v>4.7750181745150083E-2</v>
      </c>
      <c r="AD292" s="25">
        <v>6</v>
      </c>
      <c r="AE292" s="28">
        <f t="shared" si="110"/>
        <v>8.3333333333333339</v>
      </c>
      <c r="AF292" s="28">
        <f t="shared" si="118"/>
        <v>50</v>
      </c>
      <c r="AG292" s="28">
        <f t="shared" si="111"/>
        <v>200</v>
      </c>
      <c r="AH292" s="30">
        <f t="shared" si="108"/>
        <v>3600</v>
      </c>
      <c r="AI292" s="28">
        <v>300</v>
      </c>
      <c r="AJ292" s="28">
        <v>300</v>
      </c>
      <c r="AK292" s="28">
        <v>300</v>
      </c>
      <c r="AL292" s="28">
        <v>300</v>
      </c>
      <c r="AM292" s="28">
        <v>250</v>
      </c>
      <c r="AN292" s="28">
        <v>200</v>
      </c>
      <c r="AO292" s="28">
        <v>4</v>
      </c>
      <c r="AP292" s="28">
        <v>28</v>
      </c>
      <c r="AQ292" s="28">
        <v>2</v>
      </c>
      <c r="AR292" s="28">
        <v>4</v>
      </c>
      <c r="AT292" s="28">
        <f t="shared" si="113"/>
        <v>59.166666666666671</v>
      </c>
      <c r="AU292" s="28">
        <f t="shared" si="114"/>
        <v>100</v>
      </c>
      <c r="AV292" s="28">
        <f t="shared" si="115"/>
        <v>83.333333333333343</v>
      </c>
      <c r="AX292" s="33" t="s">
        <v>91</v>
      </c>
      <c r="AY292" s="34" t="s">
        <v>140</v>
      </c>
      <c r="AZ292" s="35">
        <v>45876</v>
      </c>
      <c r="BA292" s="35">
        <f t="shared" si="117"/>
        <v>46241</v>
      </c>
      <c r="BB292" s="33" t="s">
        <v>92</v>
      </c>
      <c r="BC292" s="33" t="s">
        <v>141</v>
      </c>
      <c r="BD292" s="34"/>
      <c r="BE292" s="25" t="s">
        <v>112</v>
      </c>
      <c r="BF292" s="25" t="s">
        <v>83</v>
      </c>
      <c r="BG292" s="32" t="s">
        <v>83</v>
      </c>
      <c r="BH292" s="32" t="s">
        <v>83</v>
      </c>
      <c r="BI292" s="32">
        <f t="shared" si="116"/>
        <v>40.908031882257831</v>
      </c>
      <c r="BJ292" s="25" t="s">
        <v>84</v>
      </c>
      <c r="BK292" s="25">
        <v>30</v>
      </c>
      <c r="BP292" s="25">
        <f>IFERROR(VLOOKUP(Tabela24[[#This Row],[Código  CATMAT]],'[1]GRADE HFL'!A:K,1,0),"NÃO")</f>
        <v>273413</v>
      </c>
      <c r="BQ292" s="36"/>
      <c r="BR292" s="36">
        <f>IFERROR(VLOOKUP(Tabela24[[#This Row],[Código  CATMAT]],'[1]CMM E VALOR'!C:L,5,0),"NÃO HÁ")</f>
        <v>80</v>
      </c>
      <c r="BS292" s="37">
        <f>IFERROR(VLOOKUP(Tabela24[[#This Row],[Código  CATMAT]],'[1]CMM E VALOR'!C:L,6,0),"NÃO HÁ")</f>
        <v>118.33333333333333</v>
      </c>
      <c r="BT292" s="37">
        <f>IFERROR(VLOOKUP(Tabela24[[#This Row],[Código  CATMAT]],'[1]CMM E VALOR'!C:L,7,0),"NÃO HÁ")</f>
        <v>136.66666666666666</v>
      </c>
      <c r="BU292" s="38">
        <f>IFERROR(VLOOKUP(Tabela24[[#This Row],[Código  CATMAT]],'[1]CMM E VALOR'!C:L,9,0),"NÃO HÁ")</f>
        <v>13.93</v>
      </c>
      <c r="BV292" s="32">
        <f>IFERROR(VLOOKUP(Tabela24[[#This Row],[Código  CATMAT]],'[1]CMM E VALOR'!C:L,10,0),"NÃO HÁ")</f>
        <v>14.293181000000001</v>
      </c>
    </row>
    <row r="293" spans="1:74" hidden="1" x14ac:dyDescent="0.25">
      <c r="A293" s="25">
        <v>273412</v>
      </c>
      <c r="B293" s="25">
        <v>6681000</v>
      </c>
      <c r="C293" s="5" t="s">
        <v>888</v>
      </c>
      <c r="D293" s="5" t="s">
        <v>96</v>
      </c>
      <c r="E293" s="5"/>
      <c r="F293" s="5"/>
      <c r="G293" s="27" t="s">
        <v>886</v>
      </c>
      <c r="H293" s="44" t="s">
        <v>889</v>
      </c>
      <c r="I293" s="27" t="s">
        <v>136</v>
      </c>
      <c r="J293" s="28">
        <v>100</v>
      </c>
      <c r="K293" s="28">
        <v>0</v>
      </c>
      <c r="L293" s="28">
        <v>0</v>
      </c>
      <c r="M293" s="28">
        <v>213</v>
      </c>
      <c r="N293" s="28">
        <v>0</v>
      </c>
      <c r="O293" s="28">
        <v>0</v>
      </c>
      <c r="P293" s="28">
        <v>9</v>
      </c>
      <c r="Q293" s="28">
        <v>23</v>
      </c>
      <c r="R293" s="28">
        <f t="shared" si="102"/>
        <v>43.125</v>
      </c>
      <c r="S293" s="28">
        <f t="shared" si="103"/>
        <v>76.626063264587543</v>
      </c>
      <c r="T293" s="28">
        <f t="shared" si="119"/>
        <v>177.68362496136243</v>
      </c>
      <c r="U293" s="28">
        <f t="shared" si="109"/>
        <v>4.5</v>
      </c>
      <c r="V293" s="28">
        <v>120</v>
      </c>
      <c r="W293" s="25">
        <v>6505</v>
      </c>
      <c r="X293" s="30">
        <v>36.89</v>
      </c>
      <c r="Y293" s="30">
        <f t="shared" si="104"/>
        <v>47.957000000000001</v>
      </c>
      <c r="Z293" s="30">
        <f t="shared" si="101"/>
        <v>11509.68</v>
      </c>
      <c r="AA293" s="30">
        <f t="shared" si="105"/>
        <v>4426.8</v>
      </c>
      <c r="AB293" s="31">
        <f t="shared" si="106"/>
        <v>442680</v>
      </c>
      <c r="AC293" s="32">
        <f t="shared" si="107"/>
        <v>0.11743361363857244</v>
      </c>
      <c r="AD293" s="25">
        <v>6</v>
      </c>
      <c r="AE293" s="28">
        <f t="shared" si="110"/>
        <v>10</v>
      </c>
      <c r="AF293" s="28">
        <f t="shared" si="118"/>
        <v>60</v>
      </c>
      <c r="AG293" s="28">
        <f t="shared" si="111"/>
        <v>240</v>
      </c>
      <c r="AH293" s="30">
        <f t="shared" si="108"/>
        <v>8853.6</v>
      </c>
      <c r="AI293" s="28">
        <v>200</v>
      </c>
      <c r="AJ293" s="28">
        <v>200</v>
      </c>
      <c r="AK293" s="28">
        <v>200</v>
      </c>
      <c r="AL293" s="28">
        <v>250</v>
      </c>
      <c r="AM293" s="28">
        <v>250</v>
      </c>
      <c r="AN293" s="28">
        <v>240</v>
      </c>
      <c r="AO293" s="28">
        <v>4</v>
      </c>
      <c r="AP293" s="28">
        <v>28</v>
      </c>
      <c r="AQ293" s="28">
        <v>2</v>
      </c>
      <c r="AR293" s="28">
        <v>4</v>
      </c>
      <c r="AT293" s="28">
        <f t="shared" si="113"/>
        <v>71</v>
      </c>
      <c r="AU293" s="28">
        <f t="shared" si="114"/>
        <v>120</v>
      </c>
      <c r="AV293" s="28">
        <f t="shared" si="115"/>
        <v>100</v>
      </c>
      <c r="AX293" s="33" t="s">
        <v>91</v>
      </c>
      <c r="AY293" s="34" t="s">
        <v>121</v>
      </c>
      <c r="AZ293" s="35">
        <v>45924</v>
      </c>
      <c r="BA293" s="35">
        <f t="shared" si="117"/>
        <v>46289</v>
      </c>
      <c r="BB293" s="33" t="s">
        <v>92</v>
      </c>
      <c r="BC293" s="33" t="s">
        <v>106</v>
      </c>
      <c r="BD293" s="34"/>
      <c r="BE293" s="25" t="s">
        <v>112</v>
      </c>
      <c r="BF293" s="25" t="s">
        <v>83</v>
      </c>
      <c r="BG293" s="32" t="s">
        <v>112</v>
      </c>
      <c r="BH293" s="32" t="s">
        <v>83</v>
      </c>
      <c r="BI293" s="32">
        <f t="shared" si="116"/>
        <v>41.025465495896405</v>
      </c>
      <c r="BJ293" s="25" t="s">
        <v>84</v>
      </c>
      <c r="BP293" s="25" t="str">
        <f>IFERROR(VLOOKUP(Tabela24[[#This Row],[Código  CATMAT]],'[1]GRADE HFL'!A:K,1,0),"NÃO")</f>
        <v>NÃO</v>
      </c>
      <c r="BQ293" s="36"/>
      <c r="BR293" s="36" t="str">
        <f>IFERROR(VLOOKUP(Tabela24[[#This Row],[Código  CATMAT]],'[1]CMM E VALOR'!C:L,5,0),"NÃO HÁ")</f>
        <v>NÃO HÁ</v>
      </c>
      <c r="BS293" s="37" t="str">
        <f>IFERROR(VLOOKUP(Tabela24[[#This Row],[Código  CATMAT]],'[1]CMM E VALOR'!C:L,6,0),"NÃO HÁ")</f>
        <v>NÃO HÁ</v>
      </c>
      <c r="BT293" s="37" t="str">
        <f>IFERROR(VLOOKUP(Tabela24[[#This Row],[Código  CATMAT]],'[1]CMM E VALOR'!C:L,7,0),"NÃO HÁ")</f>
        <v>NÃO HÁ</v>
      </c>
      <c r="BU293" s="38" t="str">
        <f>IFERROR(VLOOKUP(Tabela24[[#This Row],[Código  CATMAT]],'[1]CMM E VALOR'!C:L,9,0),"NÃO HÁ")</f>
        <v>NÃO HÁ</v>
      </c>
      <c r="BV293" s="32" t="str">
        <f>IFERROR(VLOOKUP(Tabela24[[#This Row],[Código  CATMAT]],'[1]CMM E VALOR'!C:L,10,0),"NÃO HÁ")</f>
        <v>NÃO HÁ</v>
      </c>
    </row>
    <row r="294" spans="1:74" ht="25.5" hidden="1" x14ac:dyDescent="0.25">
      <c r="A294" s="25">
        <v>347997</v>
      </c>
      <c r="B294" s="25">
        <v>6700500</v>
      </c>
      <c r="C294" s="5" t="s">
        <v>890</v>
      </c>
      <c r="D294" s="5" t="s">
        <v>235</v>
      </c>
      <c r="E294" s="5"/>
      <c r="F294" s="5"/>
      <c r="G294" s="27" t="s">
        <v>891</v>
      </c>
      <c r="H294" s="44" t="s">
        <v>485</v>
      </c>
      <c r="I294" s="27" t="s">
        <v>235</v>
      </c>
      <c r="J294" s="28">
        <v>764</v>
      </c>
      <c r="K294" s="28">
        <v>0</v>
      </c>
      <c r="L294" s="28">
        <v>111</v>
      </c>
      <c r="M294" s="28">
        <v>0</v>
      </c>
      <c r="N294" s="28">
        <v>4</v>
      </c>
      <c r="R294" s="28">
        <f t="shared" si="102"/>
        <v>175.8</v>
      </c>
      <c r="S294" s="28">
        <f t="shared" si="103"/>
        <v>332.22913779498629</v>
      </c>
      <c r="T294" s="28">
        <f t="shared" si="119"/>
        <v>188.98130705061791</v>
      </c>
      <c r="U294" s="28">
        <f t="shared" si="109"/>
        <v>4</v>
      </c>
      <c r="V294" s="28">
        <v>360</v>
      </c>
      <c r="W294" s="25" t="s">
        <v>90</v>
      </c>
      <c r="X294" s="30">
        <v>0.9</v>
      </c>
      <c r="Y294" s="30">
        <f t="shared" si="104"/>
        <v>1.1700000000000002</v>
      </c>
      <c r="Z294" s="30">
        <f t="shared" si="101"/>
        <v>0</v>
      </c>
      <c r="AA294" s="30">
        <f t="shared" si="105"/>
        <v>324</v>
      </c>
      <c r="AB294" s="31">
        <f t="shared" si="106"/>
        <v>32400</v>
      </c>
      <c r="AC294" s="32">
        <f t="shared" si="107"/>
        <v>8.5950327141270152E-3</v>
      </c>
      <c r="AD294" s="25">
        <v>6</v>
      </c>
      <c r="AE294" s="28">
        <f t="shared" si="110"/>
        <v>30</v>
      </c>
      <c r="AF294" s="28">
        <f t="shared" si="118"/>
        <v>180</v>
      </c>
      <c r="AG294" s="28">
        <f>((AE294*12)+(AE294*AD294)+AF294)</f>
        <v>720</v>
      </c>
      <c r="AH294" s="30">
        <f t="shared" si="108"/>
        <v>648</v>
      </c>
      <c r="AI294" s="28">
        <v>400</v>
      </c>
      <c r="AJ294" s="28">
        <v>400</v>
      </c>
      <c r="AK294" s="28">
        <v>400</v>
      </c>
      <c r="AL294" s="28">
        <v>390</v>
      </c>
      <c r="AN294" s="28">
        <v>0</v>
      </c>
      <c r="AO294" s="28">
        <v>4</v>
      </c>
      <c r="AP294" s="28">
        <v>28</v>
      </c>
      <c r="AQ294" s="28">
        <v>2</v>
      </c>
      <c r="AR294" s="28">
        <v>4</v>
      </c>
      <c r="AT294" s="28">
        <f t="shared" si="113"/>
        <v>213</v>
      </c>
      <c r="AU294" s="28">
        <f t="shared" si="114"/>
        <v>360</v>
      </c>
      <c r="AV294" s="28">
        <f t="shared" si="115"/>
        <v>300</v>
      </c>
      <c r="AX294" s="33" t="s">
        <v>91</v>
      </c>
      <c r="AY294" s="34"/>
      <c r="BA294" s="35">
        <f t="shared" si="117"/>
        <v>365</v>
      </c>
      <c r="BB294" s="33" t="s">
        <v>92</v>
      </c>
      <c r="BC294" s="33" t="s">
        <v>93</v>
      </c>
      <c r="BD294" s="34"/>
      <c r="BE294" s="25" t="s">
        <v>83</v>
      </c>
      <c r="BF294" s="25" t="s">
        <v>83</v>
      </c>
      <c r="BG294" s="32" t="s">
        <v>83</v>
      </c>
      <c r="BH294" s="32" t="s">
        <v>83</v>
      </c>
      <c r="BI294" s="32">
        <f t="shared" si="116"/>
        <v>41.034060528610532</v>
      </c>
      <c r="BJ294" s="25" t="s">
        <v>94</v>
      </c>
      <c r="BK294" s="25">
        <v>72</v>
      </c>
      <c r="BP294" s="25" t="str">
        <f>IFERROR(VLOOKUP(Tabela24[[#This Row],[Código  CATMAT]],'[1]GRADE HFL'!A:K,1,0),"NÃO")</f>
        <v>NÃO</v>
      </c>
      <c r="BQ294" s="36" t="s">
        <v>892</v>
      </c>
      <c r="BR294" s="36" t="str">
        <f>IFERROR(VLOOKUP(Tabela24[[#This Row],[Código  CATMAT]],'[1]CMM E VALOR'!C:L,5,0),"NÃO HÁ")</f>
        <v>NÃO HÁ</v>
      </c>
      <c r="BS294" s="37" t="str">
        <f>IFERROR(VLOOKUP(Tabela24[[#This Row],[Código  CATMAT]],'[1]CMM E VALOR'!C:L,6,0),"NÃO HÁ")</f>
        <v>NÃO HÁ</v>
      </c>
      <c r="BT294" s="37" t="str">
        <f>IFERROR(VLOOKUP(Tabela24[[#This Row],[Código  CATMAT]],'[1]CMM E VALOR'!C:L,7,0),"NÃO HÁ")</f>
        <v>NÃO HÁ</v>
      </c>
      <c r="BU294" s="38" t="str">
        <f>IFERROR(VLOOKUP(Tabela24[[#This Row],[Código  CATMAT]],'[1]CMM E VALOR'!C:L,9,0),"NÃO HÁ")</f>
        <v>NÃO HÁ</v>
      </c>
      <c r="BV294" s="32" t="str">
        <f>IFERROR(VLOOKUP(Tabela24[[#This Row],[Código  CATMAT]],'[1]CMM E VALOR'!C:L,10,0),"NÃO HÁ")</f>
        <v>NÃO HÁ</v>
      </c>
    </row>
    <row r="295" spans="1:74" x14ac:dyDescent="0.25">
      <c r="A295" s="25">
        <v>273264</v>
      </c>
      <c r="B295" s="25">
        <v>6701000</v>
      </c>
      <c r="C295" s="5" t="s">
        <v>893</v>
      </c>
      <c r="D295" s="5" t="s">
        <v>96</v>
      </c>
      <c r="E295" s="5"/>
      <c r="F295" s="5"/>
      <c r="G295" s="27" t="s">
        <v>891</v>
      </c>
      <c r="H295" s="27" t="s">
        <v>894</v>
      </c>
      <c r="I295" s="27" t="s">
        <v>96</v>
      </c>
      <c r="J295" s="28">
        <v>1200</v>
      </c>
      <c r="K295" s="28">
        <v>1257</v>
      </c>
      <c r="L295" s="28">
        <v>960</v>
      </c>
      <c r="M295" s="28">
        <v>388</v>
      </c>
      <c r="N295" s="28">
        <v>385</v>
      </c>
      <c r="O295" s="28">
        <v>173</v>
      </c>
      <c r="P295" s="28">
        <v>352</v>
      </c>
      <c r="Q295" s="28">
        <v>1246</v>
      </c>
      <c r="R295" s="28">
        <f t="shared" si="102"/>
        <v>745.125</v>
      </c>
      <c r="S295" s="28">
        <f t="shared" si="103"/>
        <v>463.69276697276302</v>
      </c>
      <c r="T295" s="28">
        <f t="shared" si="119"/>
        <v>62.230198553633684</v>
      </c>
      <c r="U295" s="28">
        <f t="shared" si="109"/>
        <v>674</v>
      </c>
      <c r="V295" s="28">
        <v>600</v>
      </c>
      <c r="W295" s="25">
        <v>6505</v>
      </c>
      <c r="X295" s="81">
        <v>0.1</v>
      </c>
      <c r="Y295" s="30">
        <f t="shared" si="104"/>
        <v>0.13</v>
      </c>
      <c r="Z295" s="30">
        <f t="shared" si="101"/>
        <v>156</v>
      </c>
      <c r="AA295" s="30">
        <f t="shared" si="105"/>
        <v>60</v>
      </c>
      <c r="AB295" s="31">
        <f t="shared" si="106"/>
        <v>6000</v>
      </c>
      <c r="AC295" s="32">
        <f t="shared" si="107"/>
        <v>1.5916727248383362E-3</v>
      </c>
      <c r="AD295" s="25">
        <v>6</v>
      </c>
      <c r="AE295" s="28">
        <f t="shared" si="110"/>
        <v>50</v>
      </c>
      <c r="AF295" s="28">
        <f t="shared" si="118"/>
        <v>300</v>
      </c>
      <c r="AG295" s="28">
        <f>((AE295*12)+(AE295*AD295)+AF295)</f>
        <v>1200</v>
      </c>
      <c r="AH295" s="30">
        <f t="shared" si="108"/>
        <v>120</v>
      </c>
      <c r="AI295" s="28">
        <v>2400</v>
      </c>
      <c r="AJ295" s="28">
        <v>2400</v>
      </c>
      <c r="AK295" s="28">
        <v>2400</v>
      </c>
      <c r="AL295" s="28">
        <v>2400</v>
      </c>
      <c r="AM295" s="28">
        <v>1400</v>
      </c>
      <c r="AN295" s="28">
        <v>1200</v>
      </c>
      <c r="AO295" s="28">
        <v>4</v>
      </c>
      <c r="AP295" s="28">
        <v>28</v>
      </c>
      <c r="AQ295" s="28">
        <v>2</v>
      </c>
      <c r="AR295" s="28">
        <v>4</v>
      </c>
      <c r="AT295" s="28">
        <f t="shared" si="113"/>
        <v>355</v>
      </c>
      <c r="AU295" s="28">
        <f t="shared" si="114"/>
        <v>600</v>
      </c>
      <c r="AV295" s="28">
        <f t="shared" si="115"/>
        <v>500</v>
      </c>
      <c r="AX295" s="33" t="s">
        <v>91</v>
      </c>
      <c r="AY295" s="34" t="s">
        <v>121</v>
      </c>
      <c r="AZ295" s="35">
        <v>45924</v>
      </c>
      <c r="BA295" s="35">
        <f t="shared" si="117"/>
        <v>46289</v>
      </c>
      <c r="BB295" s="33" t="s">
        <v>92</v>
      </c>
      <c r="BC295" s="33" t="s">
        <v>106</v>
      </c>
      <c r="BD295" s="34"/>
      <c r="BE295" s="25" t="s">
        <v>83</v>
      </c>
      <c r="BF295" s="25" t="s">
        <v>83</v>
      </c>
      <c r="BG295" s="32" t="s">
        <v>83</v>
      </c>
      <c r="BH295" s="32" t="s">
        <v>83</v>
      </c>
      <c r="BI295" s="32">
        <f t="shared" si="116"/>
        <v>41.035652201335367</v>
      </c>
      <c r="BJ295" s="25" t="s">
        <v>94</v>
      </c>
      <c r="BK295" s="25">
        <v>443</v>
      </c>
      <c r="BP295" s="25">
        <f>IFERROR(VLOOKUP(Tabela24[[#This Row],[Código  CATMAT]],'[1]GRADE HFL'!A:K,1,0),"NÃO")</f>
        <v>273264</v>
      </c>
      <c r="BQ295" s="36"/>
      <c r="BR295" s="36">
        <f>IFERROR(VLOOKUP(Tabela24[[#This Row],[Código  CATMAT]],'[1]CMM E VALOR'!C:L,5,0),"NÃO HÁ")</f>
        <v>5900</v>
      </c>
      <c r="BS295" s="37">
        <f>IFERROR(VLOOKUP(Tabela24[[#This Row],[Código  CATMAT]],'[1]CMM E VALOR'!C:L,6,0),"NÃO HÁ")</f>
        <v>3055.8333333333335</v>
      </c>
      <c r="BT295" s="37">
        <f>IFERROR(VLOOKUP(Tabela24[[#This Row],[Código  CATMAT]],'[1]CMM E VALOR'!C:L,7,0),"NÃO HÁ")</f>
        <v>0</v>
      </c>
      <c r="BU295" s="38">
        <f>IFERROR(VLOOKUP(Tabela24[[#This Row],[Código  CATMAT]],'[1]CMM E VALOR'!C:L,9,0),"NÃO HÁ")</f>
        <v>0.1</v>
      </c>
      <c r="BV295" s="32">
        <f>IFERROR(VLOOKUP(Tabela24[[#This Row],[Código  CATMAT]],'[1]CMM E VALOR'!C:L,10,0),"NÃO HÁ")</f>
        <v>0.1</v>
      </c>
    </row>
    <row r="296" spans="1:74" ht="25.5" hidden="1" x14ac:dyDescent="0.25">
      <c r="A296" s="25">
        <v>273467</v>
      </c>
      <c r="B296" s="25">
        <v>6726600</v>
      </c>
      <c r="C296" s="5" t="s">
        <v>895</v>
      </c>
      <c r="D296" s="5" t="s">
        <v>86</v>
      </c>
      <c r="E296" s="5"/>
      <c r="F296" s="25">
        <v>50</v>
      </c>
      <c r="G296" s="27" t="s">
        <v>896</v>
      </c>
      <c r="H296" s="27" t="s">
        <v>621</v>
      </c>
      <c r="I296" s="27" t="s">
        <v>840</v>
      </c>
      <c r="J296" s="28">
        <v>2742</v>
      </c>
      <c r="K296" s="28">
        <v>1189</v>
      </c>
      <c r="L296" s="28">
        <v>78</v>
      </c>
      <c r="N296" s="28">
        <v>1453</v>
      </c>
      <c r="O296" s="28">
        <v>1255</v>
      </c>
      <c r="P296" s="28">
        <v>1480</v>
      </c>
      <c r="Q296" s="28">
        <v>1094</v>
      </c>
      <c r="R296" s="28">
        <f t="shared" si="102"/>
        <v>1327.2857142857142</v>
      </c>
      <c r="S296" s="28">
        <f t="shared" si="103"/>
        <v>783.15892688643021</v>
      </c>
      <c r="T296" s="28">
        <f t="shared" si="119"/>
        <v>59.004547284522779</v>
      </c>
      <c r="U296" s="28">
        <f t="shared" si="109"/>
        <v>1255</v>
      </c>
      <c r="V296" s="28">
        <v>1500</v>
      </c>
      <c r="W296" s="25">
        <v>6505</v>
      </c>
      <c r="X296" s="41">
        <v>3.5</v>
      </c>
      <c r="Y296" s="30">
        <f t="shared" si="104"/>
        <v>4.55</v>
      </c>
      <c r="Z296" s="30">
        <f t="shared" si="101"/>
        <v>13650</v>
      </c>
      <c r="AA296" s="30">
        <f t="shared" si="105"/>
        <v>5250</v>
      </c>
      <c r="AB296" s="31">
        <f t="shared" si="106"/>
        <v>525000</v>
      </c>
      <c r="AC296" s="32">
        <f t="shared" si="107"/>
        <v>0.13927136342335442</v>
      </c>
      <c r="AD296" s="25">
        <v>6</v>
      </c>
      <c r="AE296" s="28">
        <f t="shared" si="110"/>
        <v>125</v>
      </c>
      <c r="AF296" s="28">
        <f t="shared" si="118"/>
        <v>750</v>
      </c>
      <c r="AG296" s="28">
        <f t="shared" si="111"/>
        <v>3000</v>
      </c>
      <c r="AH296" s="30">
        <f t="shared" si="108"/>
        <v>10500</v>
      </c>
      <c r="AI296" s="28">
        <v>5000</v>
      </c>
      <c r="AJ296" s="28">
        <v>4000</v>
      </c>
      <c r="AK296" s="28">
        <v>4000</v>
      </c>
      <c r="AL296" s="28">
        <v>4000</v>
      </c>
      <c r="AM296" s="28">
        <v>4000</v>
      </c>
      <c r="AN296" s="28">
        <v>3000</v>
      </c>
      <c r="AO296" s="28">
        <v>4</v>
      </c>
      <c r="AP296" s="28">
        <v>28</v>
      </c>
      <c r="AQ296" s="28">
        <v>2</v>
      </c>
      <c r="AR296" s="28">
        <v>4</v>
      </c>
      <c r="AT296" s="28">
        <f t="shared" si="113"/>
        <v>887.5</v>
      </c>
      <c r="AU296" s="28">
        <f t="shared" si="114"/>
        <v>1500</v>
      </c>
      <c r="AV296" s="28">
        <f t="shared" si="115"/>
        <v>1250</v>
      </c>
      <c r="AX296" s="33" t="s">
        <v>91</v>
      </c>
      <c r="AY296" s="34" t="s">
        <v>320</v>
      </c>
      <c r="AZ296" s="35">
        <v>46125</v>
      </c>
      <c r="BA296" s="35">
        <f t="shared" si="117"/>
        <v>46490</v>
      </c>
      <c r="BB296" s="33" t="s">
        <v>92</v>
      </c>
      <c r="BC296" s="33" t="s">
        <v>127</v>
      </c>
      <c r="BD296" s="34"/>
      <c r="BE296" s="25" t="s">
        <v>112</v>
      </c>
      <c r="BF296" s="25" t="s">
        <v>83</v>
      </c>
      <c r="BG296" s="32" t="s">
        <v>83</v>
      </c>
      <c r="BH296" s="32" t="s">
        <v>83</v>
      </c>
      <c r="BI296" s="32">
        <f t="shared" si="116"/>
        <v>41.174923564758721</v>
      </c>
      <c r="BJ296" s="25" t="s">
        <v>94</v>
      </c>
      <c r="BK296" s="25">
        <v>19</v>
      </c>
      <c r="BP296" s="25" t="str">
        <f>IFERROR(VLOOKUP(Tabela24[[#This Row],[Código  CATMAT]],'[1]GRADE HFL'!A:K,1,0),"NÃO")</f>
        <v>NÃO</v>
      </c>
      <c r="BQ296" s="36"/>
      <c r="BR296" s="36" t="str">
        <f>IFERROR(VLOOKUP(Tabela24[[#This Row],[Código  CATMAT]],'[1]CMM E VALOR'!C:L,5,0),"NÃO HÁ")</f>
        <v>NÃO HÁ</v>
      </c>
      <c r="BS296" s="37" t="str">
        <f>IFERROR(VLOOKUP(Tabela24[[#This Row],[Código  CATMAT]],'[1]CMM E VALOR'!C:L,6,0),"NÃO HÁ")</f>
        <v>NÃO HÁ</v>
      </c>
      <c r="BT296" s="37" t="str">
        <f>IFERROR(VLOOKUP(Tabela24[[#This Row],[Código  CATMAT]],'[1]CMM E VALOR'!C:L,7,0),"NÃO HÁ")</f>
        <v>NÃO HÁ</v>
      </c>
      <c r="BU296" s="38" t="str">
        <f>IFERROR(VLOOKUP(Tabela24[[#This Row],[Código  CATMAT]],'[1]CMM E VALOR'!C:L,9,0),"NÃO HÁ")</f>
        <v>NÃO HÁ</v>
      </c>
      <c r="BV296" s="32" t="str">
        <f>IFERROR(VLOOKUP(Tabela24[[#This Row],[Código  CATMAT]],'[1]CMM E VALOR'!C:L,10,0),"NÃO HÁ")</f>
        <v>NÃO HÁ</v>
      </c>
    </row>
    <row r="297" spans="1:74" ht="45" x14ac:dyDescent="0.25">
      <c r="A297" s="25">
        <v>293981</v>
      </c>
      <c r="B297" s="25">
        <v>6743800</v>
      </c>
      <c r="C297" s="40" t="s">
        <v>897</v>
      </c>
      <c r="D297" s="40" t="s">
        <v>456</v>
      </c>
      <c r="E297" s="40"/>
      <c r="F297" s="25">
        <v>30</v>
      </c>
      <c r="G297" s="27" t="s">
        <v>898</v>
      </c>
      <c r="H297" s="27" t="s">
        <v>899</v>
      </c>
      <c r="I297" s="27" t="s">
        <v>900</v>
      </c>
      <c r="J297" s="28">
        <v>40</v>
      </c>
      <c r="K297" s="28">
        <v>1</v>
      </c>
      <c r="L297" s="28">
        <v>0</v>
      </c>
      <c r="M297" s="28">
        <v>381</v>
      </c>
      <c r="N297" s="28">
        <v>376</v>
      </c>
      <c r="O297" s="28">
        <v>522</v>
      </c>
      <c r="P297" s="28">
        <v>734</v>
      </c>
      <c r="Q297" s="28">
        <v>539</v>
      </c>
      <c r="R297" s="28">
        <f t="shared" si="102"/>
        <v>324.125</v>
      </c>
      <c r="S297" s="28">
        <f t="shared" si="103"/>
        <v>280.16395072477525</v>
      </c>
      <c r="T297" s="28">
        <f t="shared" si="119"/>
        <v>86.43700755102978</v>
      </c>
      <c r="U297" s="28">
        <f t="shared" si="109"/>
        <v>378.5</v>
      </c>
      <c r="V297" s="28">
        <v>330</v>
      </c>
      <c r="W297" s="25">
        <v>6505</v>
      </c>
      <c r="X297" s="30">
        <v>2.46</v>
      </c>
      <c r="Y297" s="30">
        <f t="shared" si="104"/>
        <v>3.198</v>
      </c>
      <c r="Z297" s="30">
        <f t="shared" si="101"/>
        <v>2558.4</v>
      </c>
      <c r="AA297" s="30">
        <f t="shared" si="105"/>
        <v>811.8</v>
      </c>
      <c r="AB297" s="31">
        <f t="shared" si="106"/>
        <v>81180</v>
      </c>
      <c r="AC297" s="32">
        <f t="shared" si="107"/>
        <v>2.1535331967062688E-2</v>
      </c>
      <c r="AD297" s="25">
        <v>6</v>
      </c>
      <c r="AE297" s="28">
        <f t="shared" si="110"/>
        <v>27.5</v>
      </c>
      <c r="AF297" s="28">
        <f t="shared" si="118"/>
        <v>165</v>
      </c>
      <c r="AG297" s="28">
        <f>((AE297*12)+(AE297*AD297)+AF297)</f>
        <v>660</v>
      </c>
      <c r="AH297" s="30">
        <f t="shared" si="108"/>
        <v>1623.6</v>
      </c>
      <c r="AI297" s="28">
        <v>800</v>
      </c>
      <c r="AJ297" s="28">
        <v>800</v>
      </c>
      <c r="AK297" s="28">
        <v>800</v>
      </c>
      <c r="AL297" s="28">
        <v>800</v>
      </c>
      <c r="AM297" s="42">
        <v>800</v>
      </c>
      <c r="AN297" s="42">
        <v>800</v>
      </c>
      <c r="AO297" s="28">
        <v>4</v>
      </c>
      <c r="AP297" s="28">
        <v>28</v>
      </c>
      <c r="AQ297" s="28">
        <v>2</v>
      </c>
      <c r="AR297" s="28">
        <v>4</v>
      </c>
      <c r="AT297" s="28">
        <f t="shared" si="113"/>
        <v>195.25</v>
      </c>
      <c r="AU297" s="28">
        <f t="shared" si="114"/>
        <v>330</v>
      </c>
      <c r="AV297" s="28">
        <f t="shared" si="115"/>
        <v>275</v>
      </c>
      <c r="AX297" s="33" t="s">
        <v>80</v>
      </c>
      <c r="AY297" s="34"/>
      <c r="BA297" s="35">
        <f t="shared" si="117"/>
        <v>365</v>
      </c>
      <c r="BB297" s="33" t="s">
        <v>81</v>
      </c>
      <c r="BC297" s="33" t="s">
        <v>130</v>
      </c>
      <c r="BD297" s="34"/>
      <c r="BE297" s="25" t="s">
        <v>83</v>
      </c>
      <c r="BF297" s="25" t="s">
        <v>83</v>
      </c>
      <c r="BG297" s="32" t="s">
        <v>83</v>
      </c>
      <c r="BH297" s="32" t="s">
        <v>83</v>
      </c>
      <c r="BI297" s="32">
        <f t="shared" si="116"/>
        <v>41.196458896725787</v>
      </c>
      <c r="BJ297" s="25" t="s">
        <v>116</v>
      </c>
      <c r="BK297" s="25" t="s">
        <v>901</v>
      </c>
      <c r="BP297" s="25">
        <f>IFERROR(VLOOKUP(Tabela24[[#This Row],[Código  CATMAT]],'[1]GRADE HFL'!A:K,1,0),"NÃO")</f>
        <v>293981</v>
      </c>
      <c r="BQ297" s="36"/>
      <c r="BR297" s="36">
        <f>IFERROR(VLOOKUP(Tabela24[[#This Row],[Código  CATMAT]],'[1]CMM E VALOR'!C:L,5,0),"NÃO HÁ")</f>
        <v>100</v>
      </c>
      <c r="BS297" s="37">
        <f>IFERROR(VLOOKUP(Tabela24[[#This Row],[Código  CATMAT]],'[1]CMM E VALOR'!C:L,6,0),"NÃO HÁ")</f>
        <v>0</v>
      </c>
      <c r="BT297" s="37">
        <f>IFERROR(VLOOKUP(Tabela24[[#This Row],[Código  CATMAT]],'[1]CMM E VALOR'!C:L,7,0),"NÃO HÁ")</f>
        <v>0</v>
      </c>
      <c r="BU297" s="38">
        <f>IFERROR(VLOOKUP(Tabela24[[#This Row],[Código  CATMAT]],'[1]CMM E VALOR'!C:L,9,0),"NÃO HÁ")</f>
        <v>1.9</v>
      </c>
      <c r="BV297" s="32">
        <f>IFERROR(VLOOKUP(Tabela24[[#This Row],[Código  CATMAT]],'[1]CMM E VALOR'!C:L,10,0),"NÃO HÁ")</f>
        <v>0</v>
      </c>
    </row>
    <row r="298" spans="1:74" ht="25.5" x14ac:dyDescent="0.25">
      <c r="A298" s="25">
        <v>299675</v>
      </c>
      <c r="B298" s="25">
        <v>6755000</v>
      </c>
      <c r="C298" s="5" t="s">
        <v>902</v>
      </c>
      <c r="D298" s="5" t="s">
        <v>86</v>
      </c>
      <c r="E298" s="5"/>
      <c r="F298" s="5"/>
      <c r="G298" s="27" t="s">
        <v>903</v>
      </c>
      <c r="H298" s="44">
        <v>0.2</v>
      </c>
      <c r="I298" s="27" t="s">
        <v>79</v>
      </c>
      <c r="J298" s="28">
        <v>166</v>
      </c>
      <c r="K298" s="28">
        <v>131</v>
      </c>
      <c r="L298" s="28">
        <v>200</v>
      </c>
      <c r="M298" s="28">
        <v>142</v>
      </c>
      <c r="N298" s="28">
        <v>131</v>
      </c>
      <c r="O298" s="28">
        <v>164</v>
      </c>
      <c r="P298" s="28">
        <v>212</v>
      </c>
      <c r="Q298" s="28">
        <v>109</v>
      </c>
      <c r="R298" s="28">
        <f t="shared" si="102"/>
        <v>156.875</v>
      </c>
      <c r="S298" s="28">
        <f t="shared" si="103"/>
        <v>35.626785669533213</v>
      </c>
      <c r="T298" s="28">
        <f t="shared" si="119"/>
        <v>22.710301622013205</v>
      </c>
      <c r="U298" s="28">
        <f t="shared" si="109"/>
        <v>153</v>
      </c>
      <c r="V298" s="28">
        <v>200</v>
      </c>
      <c r="W298" s="25">
        <v>6505</v>
      </c>
      <c r="X298" s="30">
        <v>6.99</v>
      </c>
      <c r="Y298" s="30">
        <f t="shared" si="104"/>
        <v>9.0869999999999997</v>
      </c>
      <c r="Z298" s="30">
        <f t="shared" si="101"/>
        <v>3634.7999999999997</v>
      </c>
      <c r="AA298" s="30">
        <f t="shared" si="105"/>
        <v>1398</v>
      </c>
      <c r="AB298" s="31">
        <f t="shared" si="106"/>
        <v>139800</v>
      </c>
      <c r="AC298" s="32">
        <f t="shared" si="107"/>
        <v>3.7085974488733235E-2</v>
      </c>
      <c r="AD298" s="25">
        <v>6</v>
      </c>
      <c r="AE298" s="28">
        <f t="shared" si="110"/>
        <v>16.666666666666668</v>
      </c>
      <c r="AF298" s="28">
        <f t="shared" si="118"/>
        <v>100</v>
      </c>
      <c r="AG298" s="28">
        <f t="shared" si="111"/>
        <v>400</v>
      </c>
      <c r="AH298" s="30">
        <f t="shared" si="108"/>
        <v>2796</v>
      </c>
      <c r="AI298" s="28">
        <v>400</v>
      </c>
      <c r="AJ298" s="28">
        <v>400</v>
      </c>
      <c r="AK298" s="28">
        <v>400</v>
      </c>
      <c r="AL298" s="28">
        <v>400</v>
      </c>
      <c r="AM298" s="28">
        <v>400</v>
      </c>
      <c r="AN298" s="28">
        <v>400</v>
      </c>
      <c r="AO298" s="28">
        <v>4</v>
      </c>
      <c r="AP298" s="28">
        <v>28</v>
      </c>
      <c r="AQ298" s="28">
        <v>2</v>
      </c>
      <c r="AR298" s="28">
        <v>4</v>
      </c>
      <c r="AT298" s="28">
        <f t="shared" si="113"/>
        <v>118.33333333333334</v>
      </c>
      <c r="AU298" s="28">
        <f t="shared" si="114"/>
        <v>200</v>
      </c>
      <c r="AV298" s="28">
        <f t="shared" si="115"/>
        <v>166.66666666666669</v>
      </c>
      <c r="AX298" s="33" t="s">
        <v>91</v>
      </c>
      <c r="AY298" s="34" t="s">
        <v>196</v>
      </c>
      <c r="AZ298" s="35">
        <v>45895</v>
      </c>
      <c r="BA298" s="35">
        <f t="shared" si="117"/>
        <v>46260</v>
      </c>
      <c r="BB298" s="33" t="s">
        <v>92</v>
      </c>
      <c r="BC298" s="33" t="s">
        <v>127</v>
      </c>
      <c r="BD298" s="34"/>
      <c r="BE298" s="25" t="s">
        <v>83</v>
      </c>
      <c r="BF298" s="25" t="s">
        <v>83</v>
      </c>
      <c r="BG298" s="32" t="s">
        <v>83</v>
      </c>
      <c r="BH298" s="32" t="s">
        <v>83</v>
      </c>
      <c r="BI298" s="32">
        <f t="shared" si="116"/>
        <v>41.233544871214519</v>
      </c>
      <c r="BJ298" s="25" t="s">
        <v>94</v>
      </c>
      <c r="BK298" s="25">
        <v>39</v>
      </c>
      <c r="BP298" s="25">
        <f>IFERROR(VLOOKUP(Tabela24[[#This Row],[Código  CATMAT]],'[1]GRADE HFL'!A:K,1,0),"NÃO")</f>
        <v>299675</v>
      </c>
      <c r="BQ298" s="36"/>
      <c r="BR298" s="36">
        <f>IFERROR(VLOOKUP(Tabela24[[#This Row],[Código  CATMAT]],'[1]CMM E VALOR'!C:L,5,0),"NÃO HÁ")</f>
        <v>251</v>
      </c>
      <c r="BS298" s="37">
        <f>IFERROR(VLOOKUP(Tabela24[[#This Row],[Código  CATMAT]],'[1]CMM E VALOR'!C:L,6,0),"NÃO HÁ")</f>
        <v>512.83333333333337</v>
      </c>
      <c r="BT298" s="37">
        <f>IFERROR(VLOOKUP(Tabela24[[#This Row],[Código  CATMAT]],'[1]CMM E VALOR'!C:L,7,0),"NÃO HÁ")</f>
        <v>483</v>
      </c>
      <c r="BU298" s="38">
        <f>IFERROR(VLOOKUP(Tabela24[[#This Row],[Código  CATMAT]],'[1]CMM E VALOR'!C:L,9,0),"NÃO HÁ")</f>
        <v>7</v>
      </c>
      <c r="BV298" s="32">
        <f>IFERROR(VLOOKUP(Tabela24[[#This Row],[Código  CATMAT]],'[1]CMM E VALOR'!C:L,10,0),"NÃO HÁ")</f>
        <v>7</v>
      </c>
    </row>
    <row r="299" spans="1:74" hidden="1" x14ac:dyDescent="0.25">
      <c r="A299" s="25">
        <v>267692</v>
      </c>
      <c r="B299" s="25">
        <v>6761000</v>
      </c>
      <c r="C299" s="5" t="s">
        <v>904</v>
      </c>
      <c r="D299" s="5" t="s">
        <v>96</v>
      </c>
      <c r="E299" s="5"/>
      <c r="F299" s="5"/>
      <c r="G299" s="27" t="s">
        <v>905</v>
      </c>
      <c r="H299" s="27" t="s">
        <v>120</v>
      </c>
      <c r="I299" s="27" t="s">
        <v>96</v>
      </c>
      <c r="J299" s="28">
        <v>120</v>
      </c>
      <c r="K299" s="28">
        <v>60</v>
      </c>
      <c r="L299" s="28">
        <v>30</v>
      </c>
      <c r="M299" s="28">
        <v>0</v>
      </c>
      <c r="N299" s="29">
        <v>0</v>
      </c>
      <c r="O299" s="29">
        <v>0</v>
      </c>
      <c r="P299" s="28">
        <v>19</v>
      </c>
      <c r="Q299" s="28">
        <v>0</v>
      </c>
      <c r="R299" s="28">
        <f t="shared" si="102"/>
        <v>28.625</v>
      </c>
      <c r="S299" s="28">
        <f t="shared" si="103"/>
        <v>42.604283822169805</v>
      </c>
      <c r="T299" s="28">
        <f t="shared" si="119"/>
        <v>148.83592601631372</v>
      </c>
      <c r="U299" s="28">
        <f t="shared" si="109"/>
        <v>9.5</v>
      </c>
      <c r="V299" s="28">
        <v>50</v>
      </c>
      <c r="W299" s="25">
        <v>6505</v>
      </c>
      <c r="X299" s="48">
        <v>1.21</v>
      </c>
      <c r="Y299" s="30">
        <f t="shared" si="104"/>
        <v>1.573</v>
      </c>
      <c r="Z299" s="30">
        <f t="shared" si="101"/>
        <v>0</v>
      </c>
      <c r="AA299" s="30">
        <f t="shared" si="105"/>
        <v>60.5</v>
      </c>
      <c r="AB299" s="31">
        <f t="shared" si="106"/>
        <v>6050</v>
      </c>
      <c r="AC299" s="32">
        <f t="shared" si="107"/>
        <v>1.604936664211989E-3</v>
      </c>
      <c r="AD299" s="25">
        <v>6</v>
      </c>
      <c r="AE299" s="28">
        <f t="shared" si="110"/>
        <v>4.166666666666667</v>
      </c>
      <c r="AF299" s="28">
        <f t="shared" si="118"/>
        <v>25</v>
      </c>
      <c r="AG299" s="28">
        <f t="shared" si="111"/>
        <v>100</v>
      </c>
      <c r="AH299" s="30">
        <f t="shared" si="108"/>
        <v>121</v>
      </c>
      <c r="AI299" s="28">
        <v>250</v>
      </c>
      <c r="AJ299" s="28">
        <v>200</v>
      </c>
      <c r="AK299" s="28">
        <v>200</v>
      </c>
      <c r="AL299" s="28">
        <v>200</v>
      </c>
      <c r="AM299" s="28">
        <v>200</v>
      </c>
      <c r="AN299" s="28">
        <v>0</v>
      </c>
      <c r="AO299" s="28">
        <v>4</v>
      </c>
      <c r="AP299" s="28">
        <v>28</v>
      </c>
      <c r="AQ299" s="28">
        <v>2</v>
      </c>
      <c r="AR299" s="28">
        <v>4</v>
      </c>
      <c r="AT299" s="28">
        <f t="shared" si="113"/>
        <v>29.583333333333336</v>
      </c>
      <c r="AU299" s="28">
        <f t="shared" si="114"/>
        <v>50</v>
      </c>
      <c r="AV299" s="28">
        <f t="shared" si="115"/>
        <v>41.666666666666671</v>
      </c>
      <c r="AX299" s="33" t="s">
        <v>80</v>
      </c>
      <c r="AY299" s="34"/>
      <c r="BA299" s="35">
        <f t="shared" si="117"/>
        <v>365</v>
      </c>
      <c r="BB299" s="33" t="s">
        <v>126</v>
      </c>
      <c r="BC299" s="33" t="s">
        <v>106</v>
      </c>
      <c r="BD299" s="34"/>
      <c r="BE299" s="25" t="s">
        <v>83</v>
      </c>
      <c r="BF299" s="25" t="s">
        <v>83</v>
      </c>
      <c r="BG299" s="32" t="s">
        <v>83</v>
      </c>
      <c r="BH299" s="32" t="s">
        <v>83</v>
      </c>
      <c r="BI299" s="32">
        <f t="shared" si="116"/>
        <v>41.235149807878734</v>
      </c>
      <c r="BJ299" s="25" t="s">
        <v>94</v>
      </c>
      <c r="BP299" s="25" t="str">
        <f>IFERROR(VLOOKUP(Tabela24[[#This Row],[Código  CATMAT]],'[1]GRADE HFL'!A:K,1,0),"NÃO")</f>
        <v>NÃO</v>
      </c>
      <c r="BQ299" s="36"/>
      <c r="BR299" s="36" t="str">
        <f>IFERROR(VLOOKUP(Tabela24[[#This Row],[Código  CATMAT]],'[1]CMM E VALOR'!C:L,5,0),"NÃO HÁ")</f>
        <v>NÃO HÁ</v>
      </c>
      <c r="BS299" s="37" t="str">
        <f>IFERROR(VLOOKUP(Tabela24[[#This Row],[Código  CATMAT]],'[1]CMM E VALOR'!C:L,6,0),"NÃO HÁ")</f>
        <v>NÃO HÁ</v>
      </c>
      <c r="BT299" s="37" t="str">
        <f>IFERROR(VLOOKUP(Tabela24[[#This Row],[Código  CATMAT]],'[1]CMM E VALOR'!C:L,7,0),"NÃO HÁ")</f>
        <v>NÃO HÁ</v>
      </c>
      <c r="BU299" s="38" t="str">
        <f>IFERROR(VLOOKUP(Tabela24[[#This Row],[Código  CATMAT]],'[1]CMM E VALOR'!C:L,9,0),"NÃO HÁ")</f>
        <v>NÃO HÁ</v>
      </c>
      <c r="BV299" s="32" t="str">
        <f>IFERROR(VLOOKUP(Tabela24[[#This Row],[Código  CATMAT]],'[1]CMM E VALOR'!C:L,10,0),"NÃO HÁ")</f>
        <v>NÃO HÁ</v>
      </c>
    </row>
    <row r="300" spans="1:74" x14ac:dyDescent="0.25">
      <c r="A300" s="25">
        <v>267694</v>
      </c>
      <c r="B300" s="25">
        <v>6765900</v>
      </c>
      <c r="C300" s="5" t="s">
        <v>906</v>
      </c>
      <c r="D300" s="5" t="s">
        <v>86</v>
      </c>
      <c r="E300" s="5"/>
      <c r="F300" s="25" t="s">
        <v>159</v>
      </c>
      <c r="G300" s="27" t="s">
        <v>905</v>
      </c>
      <c r="H300" s="27" t="s">
        <v>384</v>
      </c>
      <c r="I300" s="27" t="s">
        <v>144</v>
      </c>
      <c r="J300" s="28">
        <v>150</v>
      </c>
      <c r="K300" s="28">
        <v>0</v>
      </c>
      <c r="L300" s="28">
        <v>6</v>
      </c>
      <c r="N300" s="28">
        <v>19</v>
      </c>
      <c r="O300" s="28">
        <v>19</v>
      </c>
      <c r="P300" s="28">
        <v>20</v>
      </c>
      <c r="R300" s="28">
        <f t="shared" si="102"/>
        <v>35.666666666666664</v>
      </c>
      <c r="S300" s="28">
        <f t="shared" si="103"/>
        <v>56.613308211644608</v>
      </c>
      <c r="T300" s="28">
        <f t="shared" si="119"/>
        <v>158.72890152797555</v>
      </c>
      <c r="U300" s="28">
        <f t="shared" si="109"/>
        <v>19</v>
      </c>
      <c r="V300" s="28">
        <v>30</v>
      </c>
      <c r="W300" s="25">
        <v>6505</v>
      </c>
      <c r="X300" s="30">
        <v>1.64</v>
      </c>
      <c r="Y300" s="30">
        <f t="shared" si="104"/>
        <v>2.1320000000000001</v>
      </c>
      <c r="Z300" s="30">
        <f t="shared" si="101"/>
        <v>213.20000000000002</v>
      </c>
      <c r="AA300" s="30">
        <f t="shared" si="105"/>
        <v>49.199999999999996</v>
      </c>
      <c r="AB300" s="31">
        <f t="shared" si="106"/>
        <v>4920</v>
      </c>
      <c r="AC300" s="32">
        <f t="shared" si="107"/>
        <v>1.3051716343674357E-3</v>
      </c>
      <c r="AD300" s="25">
        <v>6</v>
      </c>
      <c r="AE300" s="28">
        <f t="shared" si="110"/>
        <v>2.5</v>
      </c>
      <c r="AF300" s="28">
        <f t="shared" si="118"/>
        <v>15</v>
      </c>
      <c r="AG300" s="28">
        <f t="shared" si="111"/>
        <v>60</v>
      </c>
      <c r="AH300" s="30">
        <f t="shared" si="108"/>
        <v>98.399999999999991</v>
      </c>
      <c r="AI300" s="28">
        <v>300</v>
      </c>
      <c r="AJ300" s="28">
        <v>300</v>
      </c>
      <c r="AK300" s="28">
        <v>300</v>
      </c>
      <c r="AL300" s="28">
        <v>200</v>
      </c>
      <c r="AM300" s="28">
        <v>200</v>
      </c>
      <c r="AN300" s="28">
        <v>100</v>
      </c>
      <c r="AO300" s="28">
        <v>4</v>
      </c>
      <c r="AP300" s="28">
        <v>28</v>
      </c>
      <c r="AQ300" s="28">
        <v>2</v>
      </c>
      <c r="AR300" s="28">
        <v>4</v>
      </c>
      <c r="AT300" s="28">
        <f t="shared" si="113"/>
        <v>17.75</v>
      </c>
      <c r="AU300" s="28">
        <f t="shared" si="114"/>
        <v>30</v>
      </c>
      <c r="AV300" s="28">
        <f t="shared" si="115"/>
        <v>25</v>
      </c>
      <c r="AX300" s="33" t="s">
        <v>80</v>
      </c>
      <c r="AY300" s="34"/>
      <c r="BA300" s="35">
        <f t="shared" si="117"/>
        <v>365</v>
      </c>
      <c r="BB300" s="33" t="s">
        <v>126</v>
      </c>
      <c r="BC300" s="33" t="s">
        <v>127</v>
      </c>
      <c r="BD300" s="34"/>
      <c r="BE300" s="25" t="s">
        <v>83</v>
      </c>
      <c r="BF300" s="25" t="s">
        <v>83</v>
      </c>
      <c r="BG300" s="32" t="s">
        <v>83</v>
      </c>
      <c r="BH300" s="32" t="s">
        <v>83</v>
      </c>
      <c r="BI300" s="32">
        <f t="shared" si="116"/>
        <v>41.236454979513098</v>
      </c>
      <c r="BJ300" s="25" t="s">
        <v>94</v>
      </c>
      <c r="BP300" s="25">
        <f>IFERROR(VLOOKUP(Tabela24[[#This Row],[Código  CATMAT]],'[1]GRADE HFL'!A:K,1,0),"NÃO")</f>
        <v>267694</v>
      </c>
      <c r="BQ300" s="36"/>
      <c r="BR300" s="36">
        <f>IFERROR(VLOOKUP(Tabela24[[#This Row],[Código  CATMAT]],'[1]CMM E VALOR'!C:L,5,0),"NÃO HÁ")</f>
        <v>5</v>
      </c>
      <c r="BS300" s="37">
        <f>IFERROR(VLOOKUP(Tabela24[[#This Row],[Código  CATMAT]],'[1]CMM E VALOR'!C:L,6,0),"NÃO HÁ")</f>
        <v>5.333333333333333</v>
      </c>
      <c r="BT300" s="37">
        <f>IFERROR(VLOOKUP(Tabela24[[#This Row],[Código  CATMAT]],'[1]CMM E VALOR'!C:L,7,0),"NÃO HÁ")</f>
        <v>2</v>
      </c>
      <c r="BU300" s="38">
        <f>IFERROR(VLOOKUP(Tabela24[[#This Row],[Código  CATMAT]],'[1]CMM E VALOR'!C:L,9,0),"NÃO HÁ")</f>
        <v>1.6</v>
      </c>
      <c r="BV300" s="32">
        <f>IFERROR(VLOOKUP(Tabela24[[#This Row],[Código  CATMAT]],'[1]CMM E VALOR'!C:L,10,0),"NÃO HÁ")</f>
        <v>1.6</v>
      </c>
    </row>
    <row r="301" spans="1:74" ht="25.5" hidden="1" x14ac:dyDescent="0.25">
      <c r="A301" s="25">
        <v>292228</v>
      </c>
      <c r="B301" s="25">
        <v>6776000</v>
      </c>
      <c r="C301" s="5" t="s">
        <v>907</v>
      </c>
      <c r="D301" s="5" t="s">
        <v>108</v>
      </c>
      <c r="E301" s="5"/>
      <c r="F301" s="25" t="s">
        <v>908</v>
      </c>
      <c r="G301" s="27" t="s">
        <v>909</v>
      </c>
      <c r="H301" s="27" t="s">
        <v>471</v>
      </c>
      <c r="I301" s="27" t="s">
        <v>351</v>
      </c>
      <c r="J301" s="28">
        <v>540</v>
      </c>
      <c r="K301" s="28">
        <v>366</v>
      </c>
      <c r="L301" s="28">
        <v>171</v>
      </c>
      <c r="N301" s="28">
        <v>402</v>
      </c>
      <c r="O301" s="28">
        <v>370</v>
      </c>
      <c r="P301" s="28">
        <v>270</v>
      </c>
      <c r="Q301" s="28">
        <v>85</v>
      </c>
      <c r="R301" s="28">
        <f t="shared" si="102"/>
        <v>314.85714285714283</v>
      </c>
      <c r="S301" s="28">
        <f t="shared" si="103"/>
        <v>152.46904447726274</v>
      </c>
      <c r="T301" s="28">
        <f t="shared" si="119"/>
        <v>48.424832637969111</v>
      </c>
      <c r="U301" s="28">
        <f t="shared" si="109"/>
        <v>366</v>
      </c>
      <c r="V301" s="28">
        <v>390</v>
      </c>
      <c r="W301" s="25">
        <v>6505</v>
      </c>
      <c r="X301" s="30">
        <v>10.76</v>
      </c>
      <c r="Y301" s="30">
        <f t="shared" si="104"/>
        <v>13.988</v>
      </c>
      <c r="Z301" s="30">
        <f t="shared" si="101"/>
        <v>11190.4</v>
      </c>
      <c r="AA301" s="30">
        <f t="shared" si="105"/>
        <v>4196.3999999999996</v>
      </c>
      <c r="AB301" s="31">
        <f t="shared" si="106"/>
        <v>419639.99999999994</v>
      </c>
      <c r="AC301" s="32">
        <f t="shared" si="107"/>
        <v>0.11132159037519321</v>
      </c>
      <c r="AD301" s="25">
        <v>6</v>
      </c>
      <c r="AE301" s="28">
        <f t="shared" si="110"/>
        <v>32.5</v>
      </c>
      <c r="AF301" s="28">
        <f t="shared" si="118"/>
        <v>195</v>
      </c>
      <c r="AG301" s="28">
        <f t="shared" si="111"/>
        <v>780</v>
      </c>
      <c r="AH301" s="30">
        <f t="shared" si="108"/>
        <v>8392.7999999999993</v>
      </c>
      <c r="AI301" s="28">
        <v>900</v>
      </c>
      <c r="AJ301" s="28">
        <v>800</v>
      </c>
      <c r="AK301" s="28">
        <v>800</v>
      </c>
      <c r="AL301" s="28">
        <v>800</v>
      </c>
      <c r="AM301" s="28">
        <v>800</v>
      </c>
      <c r="AN301" s="28">
        <v>800</v>
      </c>
      <c r="AO301" s="28">
        <v>4</v>
      </c>
      <c r="AP301" s="28">
        <v>28</v>
      </c>
      <c r="AQ301" s="28">
        <v>2</v>
      </c>
      <c r="AR301" s="28">
        <v>4</v>
      </c>
      <c r="AS301" s="28">
        <v>1</v>
      </c>
      <c r="AT301" s="28">
        <f t="shared" si="113"/>
        <v>230.75</v>
      </c>
      <c r="AU301" s="28">
        <f t="shared" si="114"/>
        <v>389</v>
      </c>
      <c r="AV301" s="28">
        <f t="shared" si="115"/>
        <v>325</v>
      </c>
      <c r="AW301" s="28">
        <v>200</v>
      </c>
      <c r="AX301" s="33" t="s">
        <v>91</v>
      </c>
      <c r="AY301" s="34" t="s">
        <v>196</v>
      </c>
      <c r="AZ301" s="35">
        <v>45895</v>
      </c>
      <c r="BA301" s="35">
        <f t="shared" si="117"/>
        <v>46260</v>
      </c>
      <c r="BB301" s="33" t="s">
        <v>92</v>
      </c>
      <c r="BC301" s="33" t="s">
        <v>127</v>
      </c>
      <c r="BD301" s="34"/>
      <c r="BE301" s="25" t="s">
        <v>83</v>
      </c>
      <c r="BF301" s="25" t="s">
        <v>83</v>
      </c>
      <c r="BG301" s="32" t="s">
        <v>83</v>
      </c>
      <c r="BH301" s="32" t="s">
        <v>83</v>
      </c>
      <c r="BI301" s="32">
        <f t="shared" si="116"/>
        <v>41.347776569888289</v>
      </c>
      <c r="BJ301" s="25" t="s">
        <v>116</v>
      </c>
      <c r="BK301" s="25">
        <v>3</v>
      </c>
      <c r="BP301" s="25" t="str">
        <f>IFERROR(VLOOKUP(Tabela24[[#This Row],[Código  CATMAT]],'[1]GRADE HFL'!A:K,1,0),"NÃO")</f>
        <v>NÃO</v>
      </c>
      <c r="BQ301" s="36"/>
      <c r="BR301" s="36" t="str">
        <f>IFERROR(VLOOKUP(Tabela24[[#This Row],[Código  CATMAT]],'[1]CMM E VALOR'!C:L,5,0),"NÃO HÁ")</f>
        <v>NÃO HÁ</v>
      </c>
      <c r="BS301" s="37" t="str">
        <f>IFERROR(VLOOKUP(Tabela24[[#This Row],[Código  CATMAT]],'[1]CMM E VALOR'!C:L,6,0),"NÃO HÁ")</f>
        <v>NÃO HÁ</v>
      </c>
      <c r="BT301" s="37" t="str">
        <f>IFERROR(VLOOKUP(Tabela24[[#This Row],[Código  CATMAT]],'[1]CMM E VALOR'!C:L,7,0),"NÃO HÁ")</f>
        <v>NÃO HÁ</v>
      </c>
      <c r="BU301" s="38" t="str">
        <f>IFERROR(VLOOKUP(Tabela24[[#This Row],[Código  CATMAT]],'[1]CMM E VALOR'!C:L,9,0),"NÃO HÁ")</f>
        <v>NÃO HÁ</v>
      </c>
      <c r="BV301" s="32" t="str">
        <f>IFERROR(VLOOKUP(Tabela24[[#This Row],[Código  CATMAT]],'[1]CMM E VALOR'!C:L,10,0),"NÃO HÁ")</f>
        <v>NÃO HÁ</v>
      </c>
    </row>
    <row r="302" spans="1:74" ht="25.5" hidden="1" x14ac:dyDescent="0.25">
      <c r="A302" s="25">
        <v>268487</v>
      </c>
      <c r="B302" s="25">
        <v>6790810</v>
      </c>
      <c r="C302" s="5" t="s">
        <v>910</v>
      </c>
      <c r="D302" s="5" t="s">
        <v>108</v>
      </c>
      <c r="E302" s="5"/>
      <c r="F302" s="25" t="s">
        <v>911</v>
      </c>
      <c r="G302" s="27" t="s">
        <v>912</v>
      </c>
      <c r="H302" s="27" t="s">
        <v>293</v>
      </c>
      <c r="I302" s="27" t="s">
        <v>109</v>
      </c>
      <c r="J302" s="28">
        <v>2487</v>
      </c>
      <c r="K302" s="28">
        <v>4416</v>
      </c>
      <c r="L302" s="28">
        <v>5731</v>
      </c>
      <c r="M302" s="28">
        <v>4043</v>
      </c>
      <c r="N302" s="28">
        <v>4435</v>
      </c>
      <c r="O302" s="28">
        <v>7329</v>
      </c>
      <c r="P302" s="28">
        <v>5856</v>
      </c>
      <c r="Q302" s="28">
        <v>2912</v>
      </c>
      <c r="R302" s="28">
        <f t="shared" si="102"/>
        <v>4651.125</v>
      </c>
      <c r="S302" s="28">
        <f t="shared" si="103"/>
        <v>1602.1713335791703</v>
      </c>
      <c r="T302" s="28">
        <f t="shared" si="119"/>
        <v>34.446963553531035</v>
      </c>
      <c r="U302" s="28">
        <f t="shared" si="109"/>
        <v>4425.5</v>
      </c>
      <c r="V302" s="28">
        <v>4000</v>
      </c>
      <c r="W302" s="25">
        <v>6505</v>
      </c>
      <c r="X302" s="51">
        <v>10.91</v>
      </c>
      <c r="Y302" s="30">
        <f t="shared" si="104"/>
        <v>14.183</v>
      </c>
      <c r="Z302" s="30">
        <f t="shared" si="101"/>
        <v>85098</v>
      </c>
      <c r="AA302" s="30">
        <f t="shared" si="105"/>
        <v>43640</v>
      </c>
      <c r="AB302" s="31">
        <f t="shared" si="106"/>
        <v>4364000</v>
      </c>
      <c r="AC302" s="32">
        <f t="shared" si="107"/>
        <v>1.1576766285324165</v>
      </c>
      <c r="AD302" s="25">
        <v>6</v>
      </c>
      <c r="AE302" s="28">
        <f t="shared" si="110"/>
        <v>333.33333333333331</v>
      </c>
      <c r="AF302" s="28">
        <f>AE302*1/3</f>
        <v>111.1111111111111</v>
      </c>
      <c r="AG302" s="28">
        <f t="shared" si="111"/>
        <v>6111.1111111111113</v>
      </c>
      <c r="AH302" s="30">
        <f t="shared" si="108"/>
        <v>66672.222222222219</v>
      </c>
      <c r="AI302" s="28">
        <v>9000</v>
      </c>
      <c r="AJ302" s="28">
        <v>8000</v>
      </c>
      <c r="AK302" s="28">
        <v>8000</v>
      </c>
      <c r="AL302" s="28">
        <v>8000</v>
      </c>
      <c r="AM302" s="28">
        <v>8000</v>
      </c>
      <c r="AN302" s="28">
        <v>6000</v>
      </c>
      <c r="AO302" s="28">
        <v>4</v>
      </c>
      <c r="AP302" s="28">
        <v>28</v>
      </c>
      <c r="AQ302" s="28">
        <v>2</v>
      </c>
      <c r="AR302" s="28">
        <v>4</v>
      </c>
      <c r="AT302" s="28">
        <f t="shared" si="113"/>
        <v>477.77777777777777</v>
      </c>
      <c r="AU302" s="28">
        <f t="shared" si="114"/>
        <v>2111.1111111111113</v>
      </c>
      <c r="AV302" s="28">
        <f t="shared" si="115"/>
        <v>1444.4444444444443</v>
      </c>
      <c r="AX302" s="33" t="s">
        <v>91</v>
      </c>
      <c r="AY302" s="34" t="s">
        <v>140</v>
      </c>
      <c r="AZ302" s="35">
        <v>45876</v>
      </c>
      <c r="BA302" s="35">
        <f t="shared" si="117"/>
        <v>46241</v>
      </c>
      <c r="BB302" s="33" t="s">
        <v>92</v>
      </c>
      <c r="BC302" s="33" t="s">
        <v>141</v>
      </c>
      <c r="BD302" s="34"/>
      <c r="BE302" s="25" t="s">
        <v>192</v>
      </c>
      <c r="BF302" s="25" t="s">
        <v>192</v>
      </c>
      <c r="BG302" s="32" t="s">
        <v>192</v>
      </c>
      <c r="BH302" s="32" t="s">
        <v>192</v>
      </c>
      <c r="BI302" s="32">
        <f t="shared" si="116"/>
        <v>42.505453198420703</v>
      </c>
      <c r="BJ302" s="25" t="s">
        <v>84</v>
      </c>
      <c r="BK302" s="25">
        <v>1802</v>
      </c>
      <c r="BP302" s="25" t="str">
        <f>IFERROR(VLOOKUP(Tabela24[[#This Row],[Código  CATMAT]],'[1]GRADE HFL'!A:K,1,0),"NÃO")</f>
        <v>NÃO</v>
      </c>
      <c r="BQ302" s="36" t="s">
        <v>913</v>
      </c>
      <c r="BR302" s="36" t="str">
        <f>IFERROR(VLOOKUP(Tabela24[[#This Row],[Código  CATMAT]],'[1]CMM E VALOR'!C:L,5,0),"NÃO HÁ")</f>
        <v>NÃO HÁ</v>
      </c>
      <c r="BS302" s="37" t="str">
        <f>IFERROR(VLOOKUP(Tabela24[[#This Row],[Código  CATMAT]],'[1]CMM E VALOR'!C:L,6,0),"NÃO HÁ")</f>
        <v>NÃO HÁ</v>
      </c>
      <c r="BT302" s="37" t="str">
        <f>IFERROR(VLOOKUP(Tabela24[[#This Row],[Código  CATMAT]],'[1]CMM E VALOR'!C:L,7,0),"NÃO HÁ")</f>
        <v>NÃO HÁ</v>
      </c>
      <c r="BU302" s="38" t="str">
        <f>IFERROR(VLOOKUP(Tabela24[[#This Row],[Código  CATMAT]],'[1]CMM E VALOR'!C:L,9,0),"NÃO HÁ")</f>
        <v>NÃO HÁ</v>
      </c>
      <c r="BV302" s="32" t="str">
        <f>IFERROR(VLOOKUP(Tabela24[[#This Row],[Código  CATMAT]],'[1]CMM E VALOR'!C:L,10,0),"NÃO HÁ")</f>
        <v>NÃO HÁ</v>
      </c>
    </row>
    <row r="303" spans="1:74" ht="25.5" x14ac:dyDescent="0.25">
      <c r="A303" s="25">
        <v>268094</v>
      </c>
      <c r="B303" s="25">
        <v>6825000</v>
      </c>
      <c r="C303" s="5" t="s">
        <v>914</v>
      </c>
      <c r="D303" s="5" t="s">
        <v>76</v>
      </c>
      <c r="E303" s="5"/>
      <c r="F303" s="5"/>
      <c r="G303" s="27" t="s">
        <v>915</v>
      </c>
      <c r="H303" s="27" t="s">
        <v>311</v>
      </c>
      <c r="I303" s="27" t="s">
        <v>79</v>
      </c>
      <c r="J303" s="28">
        <v>0</v>
      </c>
      <c r="K303" s="28">
        <v>0</v>
      </c>
      <c r="L303" s="28">
        <v>1</v>
      </c>
      <c r="N303" s="29">
        <v>0</v>
      </c>
      <c r="O303" s="29">
        <v>4</v>
      </c>
      <c r="P303" s="29">
        <v>7</v>
      </c>
      <c r="Q303" s="29">
        <v>2</v>
      </c>
      <c r="R303" s="28">
        <f t="shared" si="102"/>
        <v>2</v>
      </c>
      <c r="S303" s="28">
        <f t="shared" si="103"/>
        <v>2.6457513110645907</v>
      </c>
      <c r="T303" s="28">
        <f t="shared" si="119"/>
        <v>132.28756555322954</v>
      </c>
      <c r="U303" s="28">
        <f t="shared" si="109"/>
        <v>1</v>
      </c>
      <c r="V303" s="28">
        <v>6</v>
      </c>
      <c r="W303" s="25">
        <v>6505</v>
      </c>
      <c r="X303" s="30">
        <v>4.0199999999999996</v>
      </c>
      <c r="Y303" s="30">
        <f t="shared" si="104"/>
        <v>5.226</v>
      </c>
      <c r="Z303" s="30">
        <f t="shared" si="101"/>
        <v>261.3</v>
      </c>
      <c r="AA303" s="30">
        <f t="shared" si="105"/>
        <v>24.119999999999997</v>
      </c>
      <c r="AB303" s="31">
        <f t="shared" si="106"/>
        <v>2411.9999999999995</v>
      </c>
      <c r="AC303" s="32">
        <f t="shared" si="107"/>
        <v>6.3985243538501103E-4</v>
      </c>
      <c r="AD303" s="25">
        <v>6</v>
      </c>
      <c r="AE303" s="28">
        <f t="shared" si="110"/>
        <v>0.5</v>
      </c>
      <c r="AF303" s="28">
        <f t="shared" ref="AF303:AF308" si="120">AD303*AE303</f>
        <v>3</v>
      </c>
      <c r="AG303" s="28">
        <f t="shared" si="111"/>
        <v>12</v>
      </c>
      <c r="AH303" s="30">
        <f t="shared" si="108"/>
        <v>48.239999999999995</v>
      </c>
      <c r="AI303" s="28">
        <v>20</v>
      </c>
      <c r="AJ303" s="28">
        <v>50</v>
      </c>
      <c r="AK303" s="28">
        <v>50</v>
      </c>
      <c r="AL303" s="28">
        <v>50</v>
      </c>
      <c r="AM303" s="28">
        <v>50</v>
      </c>
      <c r="AN303" s="28">
        <v>50</v>
      </c>
      <c r="AO303" s="28">
        <v>4</v>
      </c>
      <c r="AP303" s="28">
        <v>28</v>
      </c>
      <c r="AQ303" s="28">
        <v>2</v>
      </c>
      <c r="AR303" s="28">
        <v>4</v>
      </c>
      <c r="AT303" s="28">
        <f t="shared" si="113"/>
        <v>3.55</v>
      </c>
      <c r="AU303" s="28">
        <f t="shared" si="114"/>
        <v>6</v>
      </c>
      <c r="AV303" s="28">
        <f t="shared" si="115"/>
        <v>5</v>
      </c>
      <c r="AX303" s="33" t="s">
        <v>91</v>
      </c>
      <c r="AY303" s="34" t="s">
        <v>247</v>
      </c>
      <c r="AZ303" s="35">
        <v>46008</v>
      </c>
      <c r="BA303" s="35">
        <f t="shared" si="117"/>
        <v>46373</v>
      </c>
      <c r="BB303" s="33" t="s">
        <v>92</v>
      </c>
      <c r="BC303" s="33" t="s">
        <v>248</v>
      </c>
      <c r="BD303" s="34"/>
      <c r="BE303" s="25" t="s">
        <v>83</v>
      </c>
      <c r="BF303" s="25" t="s">
        <v>83</v>
      </c>
      <c r="BG303" s="32" t="s">
        <v>83</v>
      </c>
      <c r="BH303" s="32" t="s">
        <v>83</v>
      </c>
      <c r="BI303" s="32">
        <f t="shared" si="116"/>
        <v>42.506093050856087</v>
      </c>
      <c r="BJ303" s="25" t="s">
        <v>84</v>
      </c>
      <c r="BK303" s="25">
        <v>1</v>
      </c>
      <c r="BP303" s="25">
        <f>IFERROR(VLOOKUP(Tabela24[[#This Row],[Código  CATMAT]],'[1]GRADE HFL'!A:K,1,0),"NÃO")</f>
        <v>268094</v>
      </c>
      <c r="BQ303" s="36"/>
      <c r="BR303" s="36">
        <f>IFERROR(VLOOKUP(Tabela24[[#This Row],[Código  CATMAT]],'[1]CMM E VALOR'!C:L,5,0),"NÃO HÁ")</f>
        <v>0</v>
      </c>
      <c r="BS303" s="37">
        <f>IFERROR(VLOOKUP(Tabela24[[#This Row],[Código  CATMAT]],'[1]CMM E VALOR'!C:L,6,0),"NÃO HÁ")</f>
        <v>150</v>
      </c>
      <c r="BT303" s="37">
        <f>IFERROR(VLOOKUP(Tabela24[[#This Row],[Código  CATMAT]],'[1]CMM E VALOR'!C:L,7,0),"NÃO HÁ")</f>
        <v>0</v>
      </c>
      <c r="BU303" s="38">
        <f>IFERROR(VLOOKUP(Tabela24[[#This Row],[Código  CATMAT]],'[1]CMM E VALOR'!C:L,9,0),"NÃO HÁ")</f>
        <v>6.99</v>
      </c>
      <c r="BV303" s="32">
        <f>IFERROR(VLOOKUP(Tabela24[[#This Row],[Código  CATMAT]],'[1]CMM E VALOR'!C:L,10,0),"NÃO HÁ")</f>
        <v>4.8766660000000002</v>
      </c>
    </row>
    <row r="304" spans="1:74" ht="25.5" x14ac:dyDescent="0.25">
      <c r="A304" s="25">
        <v>268092</v>
      </c>
      <c r="B304" s="25">
        <v>6821010</v>
      </c>
      <c r="C304" s="5" t="s">
        <v>916</v>
      </c>
      <c r="D304" s="5" t="s">
        <v>96</v>
      </c>
      <c r="E304" s="5"/>
      <c r="F304" s="5"/>
      <c r="G304" s="27" t="s">
        <v>915</v>
      </c>
      <c r="H304" s="27" t="s">
        <v>135</v>
      </c>
      <c r="I304" s="27" t="s">
        <v>96</v>
      </c>
      <c r="J304" s="28">
        <v>2400</v>
      </c>
      <c r="K304" s="28">
        <v>2658</v>
      </c>
      <c r="L304" s="28">
        <v>1997</v>
      </c>
      <c r="N304" s="28">
        <v>1310</v>
      </c>
      <c r="O304" s="28">
        <v>1237</v>
      </c>
      <c r="P304" s="28">
        <v>956</v>
      </c>
      <c r="R304" s="28">
        <f t="shared" si="102"/>
        <v>1759.6666666666667</v>
      </c>
      <c r="S304" s="28">
        <f t="shared" si="103"/>
        <v>692.04296591083596</v>
      </c>
      <c r="T304" s="28">
        <f t="shared" si="119"/>
        <v>39.328071561517483</v>
      </c>
      <c r="U304" s="28">
        <f t="shared" si="109"/>
        <v>1653.5</v>
      </c>
      <c r="V304" s="28">
        <v>2200</v>
      </c>
      <c r="W304" s="25">
        <v>6505</v>
      </c>
      <c r="X304" s="30">
        <v>0.61</v>
      </c>
      <c r="Y304" s="30">
        <f t="shared" si="104"/>
        <v>0.79300000000000004</v>
      </c>
      <c r="Z304" s="30">
        <f t="shared" si="101"/>
        <v>3568.5</v>
      </c>
      <c r="AA304" s="30">
        <f t="shared" si="105"/>
        <v>1342</v>
      </c>
      <c r="AB304" s="31">
        <f t="shared" si="106"/>
        <v>134200</v>
      </c>
      <c r="AC304" s="32">
        <f t="shared" si="107"/>
        <v>3.5600413278884115E-2</v>
      </c>
      <c r="AD304" s="25">
        <v>6</v>
      </c>
      <c r="AE304" s="28">
        <f t="shared" si="110"/>
        <v>183.33333333333334</v>
      </c>
      <c r="AF304" s="28">
        <f t="shared" si="120"/>
        <v>1100</v>
      </c>
      <c r="AG304" s="28">
        <f t="shared" si="111"/>
        <v>4400</v>
      </c>
      <c r="AH304" s="30">
        <f t="shared" si="108"/>
        <v>2684</v>
      </c>
      <c r="AI304" s="28">
        <v>5000</v>
      </c>
      <c r="AJ304" s="28">
        <v>4000</v>
      </c>
      <c r="AK304" s="28">
        <v>4000</v>
      </c>
      <c r="AL304" s="28">
        <v>4500</v>
      </c>
      <c r="AM304" s="28">
        <v>4500</v>
      </c>
      <c r="AN304" s="28">
        <v>4500</v>
      </c>
      <c r="AO304" s="28">
        <v>4</v>
      </c>
      <c r="AP304" s="28">
        <v>28</v>
      </c>
      <c r="AQ304" s="28">
        <v>2</v>
      </c>
      <c r="AR304" s="28">
        <v>4</v>
      </c>
      <c r="AT304" s="28">
        <f t="shared" si="113"/>
        <v>1301.6666666666667</v>
      </c>
      <c r="AU304" s="28">
        <f t="shared" si="114"/>
        <v>2200</v>
      </c>
      <c r="AV304" s="28">
        <f t="shared" si="115"/>
        <v>1833.3333333333335</v>
      </c>
      <c r="AX304" s="33" t="s">
        <v>91</v>
      </c>
      <c r="AY304" s="34" t="s">
        <v>247</v>
      </c>
      <c r="AZ304" s="35">
        <v>46008</v>
      </c>
      <c r="BA304" s="35">
        <f t="shared" si="117"/>
        <v>46373</v>
      </c>
      <c r="BB304" s="33" t="s">
        <v>92</v>
      </c>
      <c r="BC304" s="33" t="s">
        <v>248</v>
      </c>
      <c r="BD304" s="34"/>
      <c r="BE304" s="25" t="s">
        <v>83</v>
      </c>
      <c r="BF304" s="25" t="s">
        <v>83</v>
      </c>
      <c r="BG304" s="32" t="s">
        <v>83</v>
      </c>
      <c r="BH304" s="32" t="s">
        <v>83</v>
      </c>
      <c r="BI304" s="32">
        <f t="shared" si="116"/>
        <v>42.541693464134973</v>
      </c>
      <c r="BJ304" s="25" t="s">
        <v>84</v>
      </c>
      <c r="BK304" s="25">
        <v>433</v>
      </c>
      <c r="BP304" s="25">
        <f>IFERROR(VLOOKUP(Tabela24[[#This Row],[Código  CATMAT]],'[1]GRADE HFL'!A:K,1,0),"NÃO")</f>
        <v>268092</v>
      </c>
      <c r="BQ304" s="36"/>
      <c r="BR304" s="36">
        <f>IFERROR(VLOOKUP(Tabela24[[#This Row],[Código  CATMAT]],'[1]CMM E VALOR'!C:L,5,0),"NÃO HÁ")</f>
        <v>1000</v>
      </c>
      <c r="BS304" s="37">
        <f>IFERROR(VLOOKUP(Tabela24[[#This Row],[Código  CATMAT]],'[1]CMM E VALOR'!C:L,6,0),"NÃO HÁ")</f>
        <v>500</v>
      </c>
      <c r="BT304" s="37">
        <f>IFERROR(VLOOKUP(Tabela24[[#This Row],[Código  CATMAT]],'[1]CMM E VALOR'!C:L,7,0),"NÃO HÁ")</f>
        <v>833.33333333333337</v>
      </c>
      <c r="BU304" s="38">
        <f>IFERROR(VLOOKUP(Tabela24[[#This Row],[Código  CATMAT]],'[1]CMM E VALOR'!C:L,9,0),"NÃO HÁ")</f>
        <v>0.56999999999999995</v>
      </c>
      <c r="BV304" s="32">
        <f>IFERROR(VLOOKUP(Tabela24[[#This Row],[Código  CATMAT]],'[1]CMM E VALOR'!C:L,10,0),"NÃO HÁ")</f>
        <v>0.56999999999999995</v>
      </c>
    </row>
    <row r="305" spans="1:74" ht="25.5" x14ac:dyDescent="0.25">
      <c r="A305" s="25">
        <v>267691</v>
      </c>
      <c r="B305" s="25">
        <v>6831000</v>
      </c>
      <c r="C305" s="5" t="s">
        <v>917</v>
      </c>
      <c r="D305" s="5" t="s">
        <v>96</v>
      </c>
      <c r="E305" s="5"/>
      <c r="F305" s="5"/>
      <c r="G305" s="27" t="s">
        <v>918</v>
      </c>
      <c r="H305" s="27" t="s">
        <v>919</v>
      </c>
      <c r="I305" s="27" t="s">
        <v>96</v>
      </c>
      <c r="J305" s="28">
        <v>8000</v>
      </c>
      <c r="K305" s="28">
        <v>8405</v>
      </c>
      <c r="L305" s="28">
        <v>5006</v>
      </c>
      <c r="M305" s="28">
        <v>2087</v>
      </c>
      <c r="N305" s="28">
        <v>2333</v>
      </c>
      <c r="O305" s="28">
        <v>1927</v>
      </c>
      <c r="P305" s="28">
        <v>1324</v>
      </c>
      <c r="Q305" s="28">
        <v>801</v>
      </c>
      <c r="R305" s="28">
        <f t="shared" si="102"/>
        <v>3735.375</v>
      </c>
      <c r="S305" s="28">
        <f t="shared" si="103"/>
        <v>3023.3900999422108</v>
      </c>
      <c r="T305" s="28">
        <f t="shared" si="119"/>
        <v>80.939399657121726</v>
      </c>
      <c r="U305" s="28">
        <f t="shared" si="109"/>
        <v>2210</v>
      </c>
      <c r="V305" s="28">
        <v>2500</v>
      </c>
      <c r="W305" s="25">
        <v>6505</v>
      </c>
      <c r="X305" s="82">
        <v>0.13</v>
      </c>
      <c r="Y305" s="30">
        <f t="shared" si="104"/>
        <v>0.16900000000000001</v>
      </c>
      <c r="Z305" s="30">
        <f t="shared" si="101"/>
        <v>845</v>
      </c>
      <c r="AA305" s="30">
        <f t="shared" si="105"/>
        <v>325</v>
      </c>
      <c r="AB305" s="31">
        <f t="shared" si="106"/>
        <v>32500</v>
      </c>
      <c r="AC305" s="32">
        <f t="shared" si="107"/>
        <v>8.6215605928743212E-3</v>
      </c>
      <c r="AD305" s="25">
        <v>6</v>
      </c>
      <c r="AE305" s="28">
        <f t="shared" si="110"/>
        <v>208.33333333333334</v>
      </c>
      <c r="AF305" s="28">
        <f t="shared" si="120"/>
        <v>1250</v>
      </c>
      <c r="AG305" s="28">
        <f t="shared" si="111"/>
        <v>5000</v>
      </c>
      <c r="AH305" s="30">
        <f t="shared" si="108"/>
        <v>650</v>
      </c>
      <c r="AI305" s="28">
        <v>16000</v>
      </c>
      <c r="AJ305" s="28">
        <v>16000</v>
      </c>
      <c r="AK305" s="28">
        <v>16000</v>
      </c>
      <c r="AL305" s="28">
        <v>10000</v>
      </c>
      <c r="AM305" s="28">
        <v>6000</v>
      </c>
      <c r="AN305" s="28">
        <v>5000</v>
      </c>
      <c r="AO305" s="28">
        <v>4</v>
      </c>
      <c r="AP305" s="28">
        <v>28</v>
      </c>
      <c r="AQ305" s="28">
        <v>2</v>
      </c>
      <c r="AR305" s="28">
        <v>4</v>
      </c>
      <c r="AT305" s="28">
        <f t="shared" si="113"/>
        <v>1479.1666666666667</v>
      </c>
      <c r="AU305" s="28">
        <f t="shared" si="114"/>
        <v>2500</v>
      </c>
      <c r="AV305" s="28">
        <f t="shared" si="115"/>
        <v>2083.3333333333335</v>
      </c>
      <c r="AX305" s="33" t="s">
        <v>91</v>
      </c>
      <c r="AY305" s="34" t="s">
        <v>121</v>
      </c>
      <c r="AZ305" s="35">
        <v>45924</v>
      </c>
      <c r="BA305" s="35">
        <f t="shared" si="117"/>
        <v>46289</v>
      </c>
      <c r="BB305" s="33" t="s">
        <v>92</v>
      </c>
      <c r="BC305" s="33" t="s">
        <v>106</v>
      </c>
      <c r="BD305" s="34"/>
      <c r="BE305" s="25" t="s">
        <v>83</v>
      </c>
      <c r="BF305" s="25" t="s">
        <v>83</v>
      </c>
      <c r="BG305" s="32" t="s">
        <v>83</v>
      </c>
      <c r="BH305" s="32" t="s">
        <v>83</v>
      </c>
      <c r="BI305" s="32" t="e">
        <f>#REF!+AC305</f>
        <v>#REF!</v>
      </c>
      <c r="BJ305" s="25" t="s">
        <v>94</v>
      </c>
      <c r="BK305" s="25">
        <v>1023</v>
      </c>
      <c r="BP305" s="25">
        <f>IFERROR(VLOOKUP(Tabela24[[#This Row],[Código  CATMAT]],'[1]GRADE HFL'!A:K,1,0),"NÃO")</f>
        <v>267691</v>
      </c>
      <c r="BQ305" s="36"/>
      <c r="BR305" s="36">
        <f>IFERROR(VLOOKUP(Tabela24[[#This Row],[Código  CATMAT]],'[1]CMM E VALOR'!C:L,5,0),"NÃO HÁ")</f>
        <v>200</v>
      </c>
      <c r="BS305" s="37">
        <f>IFERROR(VLOOKUP(Tabela24[[#This Row],[Código  CATMAT]],'[1]CMM E VALOR'!C:L,6,0),"NÃO HÁ")</f>
        <v>0</v>
      </c>
      <c r="BT305" s="37">
        <f>IFERROR(VLOOKUP(Tabela24[[#This Row],[Código  CATMAT]],'[1]CMM E VALOR'!C:L,7,0),"NÃO HÁ")</f>
        <v>0</v>
      </c>
      <c r="BU305" s="38">
        <f>IFERROR(VLOOKUP(Tabela24[[#This Row],[Código  CATMAT]],'[1]CMM E VALOR'!C:L,9,0),"NÃO HÁ")</f>
        <v>9.5000000000000001E-2</v>
      </c>
      <c r="BV305" s="32">
        <f>IFERROR(VLOOKUP(Tabela24[[#This Row],[Código  CATMAT]],'[1]CMM E VALOR'!C:L,10,0),"NÃO HÁ")</f>
        <v>0</v>
      </c>
    </row>
    <row r="306" spans="1:74" x14ac:dyDescent="0.25">
      <c r="A306" s="25">
        <v>267689</v>
      </c>
      <c r="B306" s="25">
        <v>6841000</v>
      </c>
      <c r="C306" s="5" t="s">
        <v>920</v>
      </c>
      <c r="D306" s="5" t="s">
        <v>96</v>
      </c>
      <c r="E306" s="5"/>
      <c r="F306" s="5"/>
      <c r="G306" s="27" t="s">
        <v>921</v>
      </c>
      <c r="H306" s="27" t="s">
        <v>98</v>
      </c>
      <c r="I306" s="27" t="s">
        <v>136</v>
      </c>
      <c r="J306" s="28">
        <v>12610</v>
      </c>
      <c r="K306" s="28">
        <v>8977</v>
      </c>
      <c r="L306" s="28">
        <v>3268</v>
      </c>
      <c r="M306" s="28">
        <v>2260</v>
      </c>
      <c r="N306" s="28">
        <v>2079</v>
      </c>
      <c r="O306" s="28">
        <v>9639</v>
      </c>
      <c r="P306" s="28">
        <v>9391</v>
      </c>
      <c r="Q306" s="28">
        <v>6769</v>
      </c>
      <c r="R306" s="28">
        <f t="shared" si="102"/>
        <v>6874.125</v>
      </c>
      <c r="S306" s="28">
        <f t="shared" si="103"/>
        <v>3938.8196360077213</v>
      </c>
      <c r="T306" s="28">
        <f t="shared" si="119"/>
        <v>57.299214605607574</v>
      </c>
      <c r="U306" s="28">
        <f t="shared" si="109"/>
        <v>7873</v>
      </c>
      <c r="V306" s="28">
        <v>8000</v>
      </c>
      <c r="W306" s="25">
        <v>6505</v>
      </c>
      <c r="X306" s="83">
        <v>0.36499999999999999</v>
      </c>
      <c r="Y306" s="30">
        <f t="shared" si="104"/>
        <v>0.47449999999999998</v>
      </c>
      <c r="Z306" s="30">
        <f t="shared" si="101"/>
        <v>7592</v>
      </c>
      <c r="AA306" s="30">
        <f t="shared" si="105"/>
        <v>2920</v>
      </c>
      <c r="AB306" s="31">
        <f t="shared" si="106"/>
        <v>292000</v>
      </c>
      <c r="AC306" s="32">
        <f t="shared" si="107"/>
        <v>7.7461405942132355E-2</v>
      </c>
      <c r="AD306" s="25">
        <v>6</v>
      </c>
      <c r="AE306" s="28">
        <f t="shared" si="110"/>
        <v>666.66666666666663</v>
      </c>
      <c r="AF306" s="28">
        <f t="shared" si="120"/>
        <v>4000</v>
      </c>
      <c r="AG306" s="28">
        <f t="shared" si="111"/>
        <v>16000</v>
      </c>
      <c r="AH306" s="30">
        <f t="shared" si="108"/>
        <v>5840</v>
      </c>
      <c r="AI306" s="28">
        <v>23000</v>
      </c>
      <c r="AJ306" s="28">
        <v>20000</v>
      </c>
      <c r="AK306" s="28">
        <v>20000</v>
      </c>
      <c r="AL306" s="28">
        <v>20000</v>
      </c>
      <c r="AM306" s="28">
        <v>16000</v>
      </c>
      <c r="AN306" s="28">
        <v>16000</v>
      </c>
      <c r="AO306" s="28">
        <v>4</v>
      </c>
      <c r="AP306" s="28">
        <v>28</v>
      </c>
      <c r="AQ306" s="28">
        <v>2</v>
      </c>
      <c r="AR306" s="28">
        <v>4</v>
      </c>
      <c r="AT306" s="28">
        <f t="shared" si="113"/>
        <v>4733.333333333333</v>
      </c>
      <c r="AU306" s="28">
        <f t="shared" si="114"/>
        <v>8000</v>
      </c>
      <c r="AV306" s="28">
        <f t="shared" si="115"/>
        <v>6666.6666666666661</v>
      </c>
      <c r="AX306" s="33" t="s">
        <v>91</v>
      </c>
      <c r="AY306" s="34" t="s">
        <v>121</v>
      </c>
      <c r="AZ306" s="35">
        <v>45924</v>
      </c>
      <c r="BA306" s="35">
        <f t="shared" si="117"/>
        <v>46289</v>
      </c>
      <c r="BB306" s="33" t="s">
        <v>92</v>
      </c>
      <c r="BC306" s="33" t="s">
        <v>106</v>
      </c>
      <c r="BD306" s="34"/>
      <c r="BE306" s="25" t="s">
        <v>83</v>
      </c>
      <c r="BF306" s="25" t="s">
        <v>83</v>
      </c>
      <c r="BG306" s="32" t="s">
        <v>83</v>
      </c>
      <c r="BH306" s="32" t="s">
        <v>83</v>
      </c>
      <c r="BI306" s="32" t="e">
        <f t="shared" ref="BI306:BI343" si="121">BI305+AC306</f>
        <v>#REF!</v>
      </c>
      <c r="BJ306" s="25" t="s">
        <v>131</v>
      </c>
      <c r="BK306" s="25">
        <v>2685</v>
      </c>
      <c r="BP306" s="25">
        <f>IFERROR(VLOOKUP(Tabela24[[#This Row],[Código  CATMAT]],'[1]GRADE HFL'!A:K,1,0),"NÃO")</f>
        <v>267689</v>
      </c>
      <c r="BQ306" s="36"/>
      <c r="BR306" s="36">
        <f>IFERROR(VLOOKUP(Tabela24[[#This Row],[Código  CATMAT]],'[1]CMM E VALOR'!C:L,5,0),"NÃO HÁ")</f>
        <v>40</v>
      </c>
      <c r="BS306" s="37">
        <f>IFERROR(VLOOKUP(Tabela24[[#This Row],[Código  CATMAT]],'[1]CMM E VALOR'!C:L,6,0),"NÃO HÁ")</f>
        <v>240</v>
      </c>
      <c r="BT306" s="37">
        <f>IFERROR(VLOOKUP(Tabela24[[#This Row],[Código  CATMAT]],'[1]CMM E VALOR'!C:L,7,0),"NÃO HÁ")</f>
        <v>80</v>
      </c>
      <c r="BU306" s="38">
        <f>IFERROR(VLOOKUP(Tabela24[[#This Row],[Código  CATMAT]],'[1]CMM E VALOR'!C:L,9,0),"NÃO HÁ")</f>
        <v>0.41</v>
      </c>
      <c r="BV306" s="32">
        <f>IFERROR(VLOOKUP(Tabela24[[#This Row],[Código  CATMAT]],'[1]CMM E VALOR'!C:L,10,0),"NÃO HÁ")</f>
        <v>0.41</v>
      </c>
    </row>
    <row r="307" spans="1:74" ht="25.5" hidden="1" x14ac:dyDescent="0.25">
      <c r="A307" s="25">
        <v>267688</v>
      </c>
      <c r="B307" s="25">
        <v>6841010</v>
      </c>
      <c r="C307" s="5" t="s">
        <v>922</v>
      </c>
      <c r="D307" s="5" t="s">
        <v>96</v>
      </c>
      <c r="E307" s="5"/>
      <c r="F307" s="5"/>
      <c r="G307" s="27" t="s">
        <v>921</v>
      </c>
      <c r="H307" s="27" t="s">
        <v>293</v>
      </c>
      <c r="I307" s="27" t="s">
        <v>136</v>
      </c>
      <c r="J307" s="28">
        <v>4500</v>
      </c>
      <c r="K307" s="28">
        <v>4472</v>
      </c>
      <c r="L307" s="28">
        <v>3570</v>
      </c>
      <c r="M307" s="28">
        <v>3275</v>
      </c>
      <c r="N307" s="28">
        <v>4749</v>
      </c>
      <c r="O307" s="28">
        <v>5457</v>
      </c>
      <c r="P307" s="28">
        <v>4235</v>
      </c>
      <c r="Q307" s="28">
        <v>3136</v>
      </c>
      <c r="R307" s="28">
        <f t="shared" si="102"/>
        <v>4174.25</v>
      </c>
      <c r="S307" s="28">
        <f t="shared" si="103"/>
        <v>795.16175353553967</v>
      </c>
      <c r="T307" s="28">
        <f t="shared" si="119"/>
        <v>19.049212518070064</v>
      </c>
      <c r="U307" s="28">
        <f t="shared" si="109"/>
        <v>4353.5</v>
      </c>
      <c r="V307" s="28">
        <v>4500</v>
      </c>
      <c r="W307" s="25">
        <v>6505</v>
      </c>
      <c r="X307" s="43">
        <v>0.67</v>
      </c>
      <c r="Y307" s="30">
        <f t="shared" si="104"/>
        <v>0.87100000000000011</v>
      </c>
      <c r="Z307" s="30">
        <f t="shared" si="101"/>
        <v>7839.0000000000009</v>
      </c>
      <c r="AA307" s="30">
        <f t="shared" si="105"/>
        <v>3015</v>
      </c>
      <c r="AB307" s="31">
        <f t="shared" si="106"/>
        <v>301500</v>
      </c>
      <c r="AC307" s="32">
        <f t="shared" si="107"/>
        <v>7.9981554423126391E-2</v>
      </c>
      <c r="AD307" s="25">
        <v>6</v>
      </c>
      <c r="AE307" s="28">
        <f t="shared" si="110"/>
        <v>375</v>
      </c>
      <c r="AF307" s="28">
        <f t="shared" si="120"/>
        <v>2250</v>
      </c>
      <c r="AG307" s="28">
        <f t="shared" si="111"/>
        <v>9000</v>
      </c>
      <c r="AH307" s="30">
        <f t="shared" si="108"/>
        <v>6030</v>
      </c>
      <c r="AI307" s="28">
        <v>9000</v>
      </c>
      <c r="AJ307" s="28">
        <v>9000</v>
      </c>
      <c r="AK307" s="28">
        <v>9000</v>
      </c>
      <c r="AL307" s="28">
        <v>10000</v>
      </c>
      <c r="AM307" s="28">
        <v>10000</v>
      </c>
      <c r="AN307" s="28">
        <v>9000</v>
      </c>
      <c r="AO307" s="28">
        <v>4</v>
      </c>
      <c r="AP307" s="28">
        <v>28</v>
      </c>
      <c r="AQ307" s="28">
        <v>2</v>
      </c>
      <c r="AR307" s="28">
        <v>4</v>
      </c>
      <c r="AT307" s="28">
        <f t="shared" si="113"/>
        <v>2662.5</v>
      </c>
      <c r="AU307" s="28">
        <f t="shared" si="114"/>
        <v>4500</v>
      </c>
      <c r="AV307" s="28">
        <f t="shared" si="115"/>
        <v>3750</v>
      </c>
      <c r="AX307" s="33" t="s">
        <v>91</v>
      </c>
      <c r="AY307" s="34" t="s">
        <v>121</v>
      </c>
      <c r="AZ307" s="35">
        <v>45924</v>
      </c>
      <c r="BA307" s="35">
        <f t="shared" si="117"/>
        <v>46289</v>
      </c>
      <c r="BB307" s="33" t="s">
        <v>92</v>
      </c>
      <c r="BC307" s="33" t="s">
        <v>106</v>
      </c>
      <c r="BD307" s="34"/>
      <c r="BE307" s="25" t="s">
        <v>83</v>
      </c>
      <c r="BF307" s="25" t="s">
        <v>83</v>
      </c>
      <c r="BG307" s="32" t="s">
        <v>83</v>
      </c>
      <c r="BH307" s="32" t="s">
        <v>83</v>
      </c>
      <c r="BI307" s="32" t="e">
        <f t="shared" si="121"/>
        <v>#REF!</v>
      </c>
      <c r="BJ307" s="25" t="s">
        <v>94</v>
      </c>
      <c r="BK307" s="25">
        <v>92</v>
      </c>
      <c r="BP307" s="25" t="str">
        <f>IFERROR(VLOOKUP(Tabela24[[#This Row],[Código  CATMAT]],'[1]GRADE HFL'!A:K,1,0),"NÃO")</f>
        <v>NÃO</v>
      </c>
      <c r="BQ307" s="36" t="s">
        <v>923</v>
      </c>
      <c r="BR307" s="36" t="str">
        <f>IFERROR(VLOOKUP(Tabela24[[#This Row],[Código  CATMAT]],'[1]CMM E VALOR'!C:L,5,0),"NÃO HÁ")</f>
        <v>NÃO HÁ</v>
      </c>
      <c r="BS307" s="37" t="str">
        <f>IFERROR(VLOOKUP(Tabela24[[#This Row],[Código  CATMAT]],'[1]CMM E VALOR'!C:L,6,0),"NÃO HÁ")</f>
        <v>NÃO HÁ</v>
      </c>
      <c r="BT307" s="37" t="str">
        <f>IFERROR(VLOOKUP(Tabela24[[#This Row],[Código  CATMAT]],'[1]CMM E VALOR'!C:L,7,0),"NÃO HÁ")</f>
        <v>NÃO HÁ</v>
      </c>
      <c r="BU307" s="38" t="str">
        <f>IFERROR(VLOOKUP(Tabela24[[#This Row],[Código  CATMAT]],'[1]CMM E VALOR'!C:L,9,0),"NÃO HÁ")</f>
        <v>NÃO HÁ</v>
      </c>
      <c r="BV307" s="32" t="str">
        <f>IFERROR(VLOOKUP(Tabela24[[#This Row],[Código  CATMAT]],'[1]CMM E VALOR'!C:L,10,0),"NÃO HÁ")</f>
        <v>NÃO HÁ</v>
      </c>
    </row>
    <row r="308" spans="1:74" ht="25.5" hidden="1" x14ac:dyDescent="0.25">
      <c r="A308" s="25">
        <v>268264</v>
      </c>
      <c r="B308" s="25">
        <v>6855000</v>
      </c>
      <c r="C308" s="5" t="s">
        <v>924</v>
      </c>
      <c r="D308" s="5" t="s">
        <v>76</v>
      </c>
      <c r="E308" s="5"/>
      <c r="F308" s="25">
        <v>50</v>
      </c>
      <c r="G308" s="27" t="s">
        <v>925</v>
      </c>
      <c r="H308" s="27" t="s">
        <v>926</v>
      </c>
      <c r="I308" s="27" t="s">
        <v>79</v>
      </c>
      <c r="J308" s="28">
        <v>360</v>
      </c>
      <c r="K308" s="28">
        <v>242</v>
      </c>
      <c r="L308" s="28">
        <v>170</v>
      </c>
      <c r="M308" s="28">
        <v>281</v>
      </c>
      <c r="N308" s="28">
        <v>326</v>
      </c>
      <c r="O308" s="28">
        <v>337</v>
      </c>
      <c r="P308" s="28">
        <v>202</v>
      </c>
      <c r="Q308" s="28">
        <v>179</v>
      </c>
      <c r="R308" s="28">
        <f t="shared" si="102"/>
        <v>262.125</v>
      </c>
      <c r="S308" s="28">
        <f t="shared" si="103"/>
        <v>74.679194846069024</v>
      </c>
      <c r="T308" s="28">
        <f t="shared" si="119"/>
        <v>28.489916965596194</v>
      </c>
      <c r="U308" s="28">
        <f t="shared" si="109"/>
        <v>261.5</v>
      </c>
      <c r="V308" s="28">
        <v>300</v>
      </c>
      <c r="W308" s="25">
        <v>6505</v>
      </c>
      <c r="X308" s="30">
        <v>3.97</v>
      </c>
      <c r="Y308" s="30">
        <f t="shared" si="104"/>
        <v>5.1610000000000005</v>
      </c>
      <c r="Z308" s="30">
        <f t="shared" si="101"/>
        <v>3096.6000000000004</v>
      </c>
      <c r="AA308" s="30">
        <f t="shared" si="105"/>
        <v>1191</v>
      </c>
      <c r="AB308" s="31">
        <f t="shared" si="106"/>
        <v>119100</v>
      </c>
      <c r="AC308" s="32">
        <f t="shared" si="107"/>
        <v>3.1594703588040972E-2</v>
      </c>
      <c r="AD308" s="25">
        <v>6</v>
      </c>
      <c r="AE308" s="28">
        <f t="shared" si="110"/>
        <v>25</v>
      </c>
      <c r="AF308" s="28">
        <f t="shared" si="120"/>
        <v>150</v>
      </c>
      <c r="AG308" s="28">
        <f t="shared" si="111"/>
        <v>600</v>
      </c>
      <c r="AH308" s="30">
        <f t="shared" si="108"/>
        <v>2382</v>
      </c>
      <c r="AI308" s="28">
        <f>11*50</f>
        <v>550</v>
      </c>
      <c r="AJ308" s="28">
        <v>500</v>
      </c>
      <c r="AK308" s="28">
        <v>500</v>
      </c>
      <c r="AL308" s="28">
        <v>500</v>
      </c>
      <c r="AM308" s="28">
        <v>500</v>
      </c>
      <c r="AN308" s="28">
        <v>600</v>
      </c>
      <c r="AO308" s="28">
        <v>4</v>
      </c>
      <c r="AP308" s="28">
        <v>28</v>
      </c>
      <c r="AQ308" s="28">
        <v>2</v>
      </c>
      <c r="AR308" s="28">
        <v>4</v>
      </c>
      <c r="AS308" s="28">
        <v>100</v>
      </c>
      <c r="AT308" s="28">
        <f t="shared" si="113"/>
        <v>177.5</v>
      </c>
      <c r="AU308" s="28">
        <f t="shared" si="114"/>
        <v>200</v>
      </c>
      <c r="AV308" s="28">
        <f t="shared" si="115"/>
        <v>250</v>
      </c>
      <c r="AW308" s="28">
        <v>250</v>
      </c>
      <c r="AX308" s="33" t="s">
        <v>80</v>
      </c>
      <c r="AY308" s="34"/>
      <c r="BA308" s="35">
        <f t="shared" si="117"/>
        <v>365</v>
      </c>
      <c r="BB308" s="33" t="s">
        <v>81</v>
      </c>
      <c r="BC308" s="33" t="s">
        <v>130</v>
      </c>
      <c r="BD308" s="34"/>
      <c r="BE308" s="25" t="s">
        <v>83</v>
      </c>
      <c r="BF308" s="25" t="s">
        <v>83</v>
      </c>
      <c r="BG308" s="32" t="s">
        <v>83</v>
      </c>
      <c r="BH308" s="32" t="s">
        <v>83</v>
      </c>
      <c r="BI308" s="32" t="e">
        <f t="shared" si="121"/>
        <v>#REF!</v>
      </c>
      <c r="BJ308" s="25" t="s">
        <v>84</v>
      </c>
      <c r="BK308" s="25">
        <v>19</v>
      </c>
      <c r="BP308" s="25" t="str">
        <f>IFERROR(VLOOKUP(Tabela24[[#This Row],[Código  CATMAT]],'[1]GRADE HFL'!A:K,1,0),"NÃO")</f>
        <v>NÃO</v>
      </c>
      <c r="BQ308" s="36"/>
      <c r="BR308" s="36" t="str">
        <f>IFERROR(VLOOKUP(Tabela24[[#This Row],[Código  CATMAT]],'[1]CMM E VALOR'!C:L,5,0),"NÃO HÁ")</f>
        <v>NÃO HÁ</v>
      </c>
      <c r="BS308" s="37" t="str">
        <f>IFERROR(VLOOKUP(Tabela24[[#This Row],[Código  CATMAT]],'[1]CMM E VALOR'!C:L,6,0),"NÃO HÁ")</f>
        <v>NÃO HÁ</v>
      </c>
      <c r="BT308" s="37" t="str">
        <f>IFERROR(VLOOKUP(Tabela24[[#This Row],[Código  CATMAT]],'[1]CMM E VALOR'!C:L,7,0),"NÃO HÁ")</f>
        <v>NÃO HÁ</v>
      </c>
      <c r="BU308" s="38" t="str">
        <f>IFERROR(VLOOKUP(Tabela24[[#This Row],[Código  CATMAT]],'[1]CMM E VALOR'!C:L,9,0),"NÃO HÁ")</f>
        <v>NÃO HÁ</v>
      </c>
      <c r="BV308" s="32" t="str">
        <f>IFERROR(VLOOKUP(Tabela24[[#This Row],[Código  CATMAT]],'[1]CMM E VALOR'!C:L,10,0),"NÃO HÁ")</f>
        <v>NÃO HÁ</v>
      </c>
    </row>
    <row r="309" spans="1:74" ht="25.5" hidden="1" x14ac:dyDescent="0.25">
      <c r="A309" s="25">
        <v>272320</v>
      </c>
      <c r="B309" s="25">
        <v>6861000</v>
      </c>
      <c r="C309" s="5" t="s">
        <v>927</v>
      </c>
      <c r="D309" s="5" t="s">
        <v>96</v>
      </c>
      <c r="E309" s="5"/>
      <c r="F309" s="5"/>
      <c r="G309" s="27" t="s">
        <v>928</v>
      </c>
      <c r="H309" s="27" t="s">
        <v>258</v>
      </c>
      <c r="I309" s="27" t="s">
        <v>96</v>
      </c>
      <c r="J309" s="28">
        <v>30060</v>
      </c>
      <c r="K309" s="28">
        <v>16950</v>
      </c>
      <c r="L309" s="28">
        <v>35790</v>
      </c>
      <c r="M309" s="28">
        <v>10605</v>
      </c>
      <c r="N309" s="28">
        <v>10920</v>
      </c>
      <c r="O309" s="28">
        <v>9990</v>
      </c>
      <c r="P309" s="28">
        <v>10860</v>
      </c>
      <c r="Q309" s="28">
        <v>5700</v>
      </c>
      <c r="R309" s="28">
        <f t="shared" si="102"/>
        <v>16359.375</v>
      </c>
      <c r="S309" s="28">
        <f t="shared" si="103"/>
        <v>10775.230338108124</v>
      </c>
      <c r="T309" s="28">
        <f t="shared" si="119"/>
        <v>65.865782391491877</v>
      </c>
      <c r="U309" s="28">
        <f t="shared" si="109"/>
        <v>10890</v>
      </c>
      <c r="V309" s="28">
        <v>12000</v>
      </c>
      <c r="W309" s="25">
        <v>6505</v>
      </c>
      <c r="X309" s="30">
        <v>0.26</v>
      </c>
      <c r="Y309" s="30">
        <f t="shared" si="104"/>
        <v>0.33800000000000002</v>
      </c>
      <c r="Z309" s="30">
        <f t="shared" si="101"/>
        <v>7436.0000000000009</v>
      </c>
      <c r="AA309" s="30">
        <f t="shared" si="105"/>
        <v>3120</v>
      </c>
      <c r="AB309" s="31">
        <f t="shared" si="106"/>
        <v>312000</v>
      </c>
      <c r="AC309" s="32">
        <f t="shared" si="107"/>
        <v>8.276698169159348E-2</v>
      </c>
      <c r="AD309" s="25">
        <v>6</v>
      </c>
      <c r="AE309" s="28">
        <f t="shared" si="110"/>
        <v>1000</v>
      </c>
      <c r="AF309" s="28">
        <f>AE309*((1/2)*AD309)</f>
        <v>3000</v>
      </c>
      <c r="AG309" s="28">
        <f t="shared" si="111"/>
        <v>21000</v>
      </c>
      <c r="AH309" s="30">
        <f t="shared" si="108"/>
        <v>5460</v>
      </c>
      <c r="AI309" s="28">
        <v>72000</v>
      </c>
      <c r="AJ309" s="28">
        <v>50000</v>
      </c>
      <c r="AK309" s="28">
        <v>50000</v>
      </c>
      <c r="AL309" s="28">
        <v>35000</v>
      </c>
      <c r="AM309" s="28">
        <v>30000</v>
      </c>
      <c r="AN309" s="28">
        <v>22000</v>
      </c>
      <c r="AO309" s="28">
        <v>4</v>
      </c>
      <c r="AP309" s="28">
        <v>28</v>
      </c>
      <c r="AQ309" s="28">
        <v>2</v>
      </c>
      <c r="AR309" s="28">
        <v>4</v>
      </c>
      <c r="AT309" s="28">
        <f t="shared" si="113"/>
        <v>4100</v>
      </c>
      <c r="AU309" s="28">
        <f t="shared" si="114"/>
        <v>9000</v>
      </c>
      <c r="AV309" s="28">
        <f t="shared" si="115"/>
        <v>7000</v>
      </c>
      <c r="AX309" s="33" t="s">
        <v>91</v>
      </c>
      <c r="AY309" s="34" t="s">
        <v>395</v>
      </c>
      <c r="AZ309" s="35">
        <v>46111</v>
      </c>
      <c r="BA309" s="35">
        <f t="shared" si="117"/>
        <v>46476</v>
      </c>
      <c r="BB309" s="33" t="s">
        <v>92</v>
      </c>
      <c r="BC309" s="33" t="s">
        <v>396</v>
      </c>
      <c r="BD309" s="34"/>
      <c r="BE309" s="25" t="s">
        <v>192</v>
      </c>
      <c r="BF309" s="25" t="s">
        <v>112</v>
      </c>
      <c r="BG309" s="32" t="s">
        <v>83</v>
      </c>
      <c r="BH309" s="32" t="s">
        <v>112</v>
      </c>
      <c r="BI309" s="32" t="e">
        <f t="shared" si="121"/>
        <v>#REF!</v>
      </c>
      <c r="BJ309" s="25" t="s">
        <v>116</v>
      </c>
      <c r="BK309" s="25">
        <v>8610</v>
      </c>
      <c r="BP309" s="25" t="str">
        <f>IFERROR(VLOOKUP(Tabela24[[#This Row],[Código  CATMAT]],'[1]GRADE HFL'!A:K,1,0),"NÃO")</f>
        <v>NÃO</v>
      </c>
      <c r="BQ309" s="36"/>
      <c r="BR309" s="36" t="str">
        <f>IFERROR(VLOOKUP(Tabela24[[#This Row],[Código  CATMAT]],'[1]CMM E VALOR'!C:L,5,0),"NÃO HÁ")</f>
        <v>NÃO HÁ</v>
      </c>
      <c r="BS309" s="37" t="str">
        <f>IFERROR(VLOOKUP(Tabela24[[#This Row],[Código  CATMAT]],'[1]CMM E VALOR'!C:L,6,0),"NÃO HÁ")</f>
        <v>NÃO HÁ</v>
      </c>
      <c r="BT309" s="37" t="str">
        <f>IFERROR(VLOOKUP(Tabela24[[#This Row],[Código  CATMAT]],'[1]CMM E VALOR'!C:L,7,0),"NÃO HÁ")</f>
        <v>NÃO HÁ</v>
      </c>
      <c r="BU309" s="38" t="str">
        <f>IFERROR(VLOOKUP(Tabela24[[#This Row],[Código  CATMAT]],'[1]CMM E VALOR'!C:L,9,0),"NÃO HÁ")</f>
        <v>NÃO HÁ</v>
      </c>
      <c r="BV309" s="32" t="str">
        <f>IFERROR(VLOOKUP(Tabela24[[#This Row],[Código  CATMAT]],'[1]CMM E VALOR'!C:L,10,0),"NÃO HÁ")</f>
        <v>NÃO HÁ</v>
      </c>
    </row>
    <row r="310" spans="1:74" ht="25.5" x14ac:dyDescent="0.25">
      <c r="A310" s="25">
        <v>271599</v>
      </c>
      <c r="B310" s="25">
        <v>6870800</v>
      </c>
      <c r="C310" s="5" t="s">
        <v>929</v>
      </c>
      <c r="D310" s="40" t="s">
        <v>108</v>
      </c>
      <c r="E310" s="40"/>
      <c r="F310" s="5"/>
      <c r="G310" s="27" t="s">
        <v>930</v>
      </c>
      <c r="H310" s="27" t="s">
        <v>293</v>
      </c>
      <c r="I310" s="27" t="s">
        <v>109</v>
      </c>
      <c r="J310" s="28">
        <v>223</v>
      </c>
      <c r="K310" s="28">
        <v>130</v>
      </c>
      <c r="L310" s="28">
        <v>258</v>
      </c>
      <c r="M310" s="28">
        <v>182</v>
      </c>
      <c r="N310" s="28">
        <v>334</v>
      </c>
      <c r="O310" s="28">
        <v>458</v>
      </c>
      <c r="P310" s="28">
        <v>336</v>
      </c>
      <c r="Q310" s="28">
        <v>296</v>
      </c>
      <c r="R310" s="28">
        <f t="shared" si="102"/>
        <v>277.125</v>
      </c>
      <c r="S310" s="28">
        <f t="shared" si="103"/>
        <v>102.65258677417033</v>
      </c>
      <c r="T310" s="28">
        <f t="shared" si="119"/>
        <v>37.041979891446218</v>
      </c>
      <c r="U310" s="28">
        <f t="shared" si="109"/>
        <v>277</v>
      </c>
      <c r="V310" s="28">
        <v>230</v>
      </c>
      <c r="W310" s="25">
        <v>6505</v>
      </c>
      <c r="X310" s="30">
        <v>20</v>
      </c>
      <c r="Y310" s="30">
        <f t="shared" si="104"/>
        <v>26</v>
      </c>
      <c r="Z310" s="30">
        <f t="shared" si="101"/>
        <v>15600</v>
      </c>
      <c r="AA310" s="30">
        <f t="shared" si="105"/>
        <v>4600</v>
      </c>
      <c r="AB310" s="31">
        <f t="shared" si="106"/>
        <v>460000</v>
      </c>
      <c r="AC310" s="32">
        <f t="shared" si="107"/>
        <v>0.12202824223760576</v>
      </c>
      <c r="AD310" s="25">
        <v>6</v>
      </c>
      <c r="AE310" s="28">
        <f t="shared" si="110"/>
        <v>19.166666666666668</v>
      </c>
      <c r="AF310" s="28">
        <f t="shared" ref="AF310:AF317" si="122">AD310*AE310</f>
        <v>115</v>
      </c>
      <c r="AG310" s="28">
        <f t="shared" si="111"/>
        <v>460</v>
      </c>
      <c r="AH310" s="30">
        <f t="shared" si="108"/>
        <v>9200</v>
      </c>
      <c r="AI310" s="28">
        <v>700</v>
      </c>
      <c r="AJ310" s="28">
        <v>600</v>
      </c>
      <c r="AK310" s="28">
        <v>600</v>
      </c>
      <c r="AL310" s="28">
        <v>600</v>
      </c>
      <c r="AM310" s="42">
        <v>600</v>
      </c>
      <c r="AN310" s="42">
        <v>600</v>
      </c>
      <c r="AO310" s="28">
        <v>4</v>
      </c>
      <c r="AP310" s="28">
        <v>28</v>
      </c>
      <c r="AQ310" s="28">
        <v>2</v>
      </c>
      <c r="AR310" s="28">
        <v>4</v>
      </c>
      <c r="AT310" s="28">
        <f t="shared" si="113"/>
        <v>136.08333333333334</v>
      </c>
      <c r="AU310" s="28">
        <f t="shared" si="114"/>
        <v>230</v>
      </c>
      <c r="AV310" s="28">
        <f t="shared" si="115"/>
        <v>191.66666666666669</v>
      </c>
      <c r="AX310" s="33" t="s">
        <v>91</v>
      </c>
      <c r="AY310" s="34" t="s">
        <v>110</v>
      </c>
      <c r="AZ310" s="35">
        <v>46049</v>
      </c>
      <c r="BA310" s="35">
        <f t="shared" si="117"/>
        <v>46414</v>
      </c>
      <c r="BB310" s="33" t="s">
        <v>92</v>
      </c>
      <c r="BC310" s="33" t="s">
        <v>111</v>
      </c>
      <c r="BD310" s="34"/>
      <c r="BE310" s="25" t="s">
        <v>83</v>
      </c>
      <c r="BF310" s="25" t="s">
        <v>83</v>
      </c>
      <c r="BG310" s="32" t="s">
        <v>83</v>
      </c>
      <c r="BH310" s="32" t="s">
        <v>83</v>
      </c>
      <c r="BI310" s="32" t="e">
        <f t="shared" si="121"/>
        <v>#REF!</v>
      </c>
      <c r="BJ310" s="25" t="s">
        <v>84</v>
      </c>
      <c r="BK310" s="25">
        <v>37</v>
      </c>
      <c r="BP310" s="25">
        <f>IFERROR(VLOOKUP(Tabela24[[#This Row],[Código  CATMAT]],'[1]GRADE HFL'!A:K,1,0),"NÃO")</f>
        <v>271599</v>
      </c>
      <c r="BQ310" s="36"/>
      <c r="BR310" s="36">
        <f>IFERROR(VLOOKUP(Tabela24[[#This Row],[Código  CATMAT]],'[1]CMM E VALOR'!C:L,5,0),"NÃO HÁ")</f>
        <v>400</v>
      </c>
      <c r="BS310" s="37">
        <f>IFERROR(VLOOKUP(Tabela24[[#This Row],[Código  CATMAT]],'[1]CMM E VALOR'!C:L,6,0),"NÃO HÁ")</f>
        <v>212.71428571428572</v>
      </c>
      <c r="BT310" s="37">
        <f>IFERROR(VLOOKUP(Tabela24[[#This Row],[Código  CATMAT]],'[1]CMM E VALOR'!C:L,7,0),"NÃO HÁ")</f>
        <v>133.33333333333334</v>
      </c>
      <c r="BU310" s="38">
        <f>IFERROR(VLOOKUP(Tabela24[[#This Row],[Código  CATMAT]],'[1]CMM E VALOR'!C:L,9,0),"NÃO HÁ")</f>
        <v>20</v>
      </c>
      <c r="BV310" s="32">
        <f>IFERROR(VLOOKUP(Tabela24[[#This Row],[Código  CATMAT]],'[1]CMM E VALOR'!C:L,10,0),"NÃO HÁ")</f>
        <v>19.948205000000002</v>
      </c>
    </row>
    <row r="311" spans="1:74" x14ac:dyDescent="0.25">
      <c r="A311" s="25">
        <v>267312</v>
      </c>
      <c r="B311" s="25">
        <v>6881000</v>
      </c>
      <c r="C311" s="5" t="s">
        <v>931</v>
      </c>
      <c r="D311" s="5" t="s">
        <v>96</v>
      </c>
      <c r="E311" s="5"/>
      <c r="F311" s="5"/>
      <c r="G311" s="27" t="s">
        <v>932</v>
      </c>
      <c r="H311" s="27" t="s">
        <v>258</v>
      </c>
      <c r="I311" s="27" t="s">
        <v>96</v>
      </c>
      <c r="J311" s="28">
        <v>3500</v>
      </c>
      <c r="K311" s="28">
        <v>3439</v>
      </c>
      <c r="L311" s="28">
        <v>4723</v>
      </c>
      <c r="M311" s="28">
        <v>7083</v>
      </c>
      <c r="N311" s="28">
        <v>8601</v>
      </c>
      <c r="O311" s="28">
        <v>7008</v>
      </c>
      <c r="P311" s="28">
        <v>7554</v>
      </c>
      <c r="Q311" s="28">
        <v>6823</v>
      </c>
      <c r="R311" s="28">
        <f t="shared" si="102"/>
        <v>6091.375</v>
      </c>
      <c r="S311" s="28">
        <f t="shared" si="103"/>
        <v>1942.7173118010321</v>
      </c>
      <c r="T311" s="28">
        <f t="shared" si="119"/>
        <v>31.892919280146636</v>
      </c>
      <c r="U311" s="28">
        <f t="shared" si="109"/>
        <v>6915.5</v>
      </c>
      <c r="V311" s="28">
        <v>6000</v>
      </c>
      <c r="W311" s="25">
        <v>6505</v>
      </c>
      <c r="X311" s="50">
        <v>7.0000000000000007E-2</v>
      </c>
      <c r="Y311" s="30">
        <f t="shared" si="104"/>
        <v>9.1000000000000011E-2</v>
      </c>
      <c r="Z311" s="30">
        <f t="shared" si="101"/>
        <v>1092.0000000000002</v>
      </c>
      <c r="AA311" s="30">
        <f t="shared" si="105"/>
        <v>420.00000000000006</v>
      </c>
      <c r="AB311" s="31">
        <f t="shared" si="106"/>
        <v>42000.000000000007</v>
      </c>
      <c r="AC311" s="32">
        <f t="shared" si="107"/>
        <v>1.1141709073868356E-2</v>
      </c>
      <c r="AD311" s="25">
        <v>6</v>
      </c>
      <c r="AE311" s="28">
        <f t="shared" si="110"/>
        <v>500</v>
      </c>
      <c r="AF311" s="28">
        <f t="shared" si="122"/>
        <v>3000</v>
      </c>
      <c r="AG311" s="28">
        <f t="shared" si="111"/>
        <v>12000</v>
      </c>
      <c r="AH311" s="30">
        <f t="shared" si="108"/>
        <v>840.00000000000011</v>
      </c>
      <c r="AI311" s="28">
        <v>8000</v>
      </c>
      <c r="AJ311" s="28">
        <v>8000</v>
      </c>
      <c r="AK311" s="28">
        <v>8000</v>
      </c>
      <c r="AL311" s="28">
        <v>10000</v>
      </c>
      <c r="AM311" s="28">
        <v>12000</v>
      </c>
      <c r="AN311" s="28">
        <v>12000</v>
      </c>
      <c r="AO311" s="28">
        <v>4</v>
      </c>
      <c r="AP311" s="28">
        <v>28</v>
      </c>
      <c r="AQ311" s="28">
        <v>2</v>
      </c>
      <c r="AR311" s="28">
        <v>4</v>
      </c>
      <c r="AT311" s="28">
        <f t="shared" si="113"/>
        <v>3550</v>
      </c>
      <c r="AU311" s="28">
        <f t="shared" si="114"/>
        <v>6000</v>
      </c>
      <c r="AV311" s="28">
        <f t="shared" si="115"/>
        <v>5000</v>
      </c>
      <c r="AX311" s="33" t="s">
        <v>91</v>
      </c>
      <c r="AY311" s="34" t="s">
        <v>121</v>
      </c>
      <c r="AZ311" s="35">
        <v>45924</v>
      </c>
      <c r="BA311" s="35">
        <f t="shared" si="117"/>
        <v>46289</v>
      </c>
      <c r="BB311" s="33" t="s">
        <v>92</v>
      </c>
      <c r="BC311" s="33" t="s">
        <v>106</v>
      </c>
      <c r="BD311" s="34"/>
      <c r="BE311" s="25" t="s">
        <v>83</v>
      </c>
      <c r="BF311" s="25" t="s">
        <v>83</v>
      </c>
      <c r="BG311" s="32" t="s">
        <v>83</v>
      </c>
      <c r="BH311" s="32" t="s">
        <v>83</v>
      </c>
      <c r="BI311" s="32" t="e">
        <f t="shared" si="121"/>
        <v>#REF!</v>
      </c>
      <c r="BJ311" s="25" t="s">
        <v>94</v>
      </c>
      <c r="BK311" s="25">
        <v>1247</v>
      </c>
      <c r="BP311" s="25">
        <f>IFERROR(VLOOKUP(Tabela24[[#This Row],[Código  CATMAT]],'[1]GRADE HFL'!A:K,1,0),"NÃO")</f>
        <v>267312</v>
      </c>
      <c r="BQ311" s="36"/>
      <c r="BR311" s="36">
        <f>IFERROR(VLOOKUP(Tabela24[[#This Row],[Código  CATMAT]],'[1]CMM E VALOR'!C:L,5,0),"NÃO HÁ")</f>
        <v>3200</v>
      </c>
      <c r="BS311" s="37">
        <f>IFERROR(VLOOKUP(Tabela24[[#This Row],[Código  CATMAT]],'[1]CMM E VALOR'!C:L,6,0),"NÃO HÁ")</f>
        <v>1500</v>
      </c>
      <c r="BT311" s="37">
        <f>IFERROR(VLOOKUP(Tabela24[[#This Row],[Código  CATMAT]],'[1]CMM E VALOR'!C:L,7,0),"NÃO HÁ")</f>
        <v>1666.6666666666667</v>
      </c>
      <c r="BU311" s="38">
        <f>IFERROR(VLOOKUP(Tabela24[[#This Row],[Código  CATMAT]],'[1]CMM E VALOR'!C:L,9,0),"NÃO HÁ")</f>
        <v>7.0000000000000007E-2</v>
      </c>
      <c r="BV311" s="32">
        <f>IFERROR(VLOOKUP(Tabela24[[#This Row],[Código  CATMAT]],'[1]CMM E VALOR'!C:L,10,0),"NÃO HÁ")</f>
        <v>7.0000000000000007E-2</v>
      </c>
    </row>
    <row r="312" spans="1:74" ht="25.5" x14ac:dyDescent="0.25">
      <c r="A312" s="25">
        <v>267310</v>
      </c>
      <c r="B312" s="25">
        <v>6885000</v>
      </c>
      <c r="C312" s="5" t="s">
        <v>933</v>
      </c>
      <c r="D312" s="5" t="s">
        <v>76</v>
      </c>
      <c r="E312" s="5"/>
      <c r="F312" s="25">
        <v>100</v>
      </c>
      <c r="G312" s="27" t="s">
        <v>932</v>
      </c>
      <c r="H312" s="27" t="s">
        <v>143</v>
      </c>
      <c r="I312" s="27" t="s">
        <v>79</v>
      </c>
      <c r="J312" s="28">
        <v>704</v>
      </c>
      <c r="K312" s="28">
        <v>764</v>
      </c>
      <c r="L312" s="28">
        <v>804</v>
      </c>
      <c r="M312" s="28">
        <v>554</v>
      </c>
      <c r="N312" s="28">
        <v>786</v>
      </c>
      <c r="O312" s="28">
        <v>245</v>
      </c>
      <c r="P312" s="28">
        <v>325</v>
      </c>
      <c r="Q312" s="28">
        <v>386</v>
      </c>
      <c r="R312" s="28">
        <f t="shared" si="102"/>
        <v>571</v>
      </c>
      <c r="S312" s="28">
        <f t="shared" si="103"/>
        <v>225.75524040745671</v>
      </c>
      <c r="T312" s="28">
        <f t="shared" si="119"/>
        <v>39.536819686069471</v>
      </c>
      <c r="U312" s="28">
        <f t="shared" si="109"/>
        <v>629</v>
      </c>
      <c r="V312" s="28">
        <v>770</v>
      </c>
      <c r="W312" s="25">
        <v>6505</v>
      </c>
      <c r="X312" s="30">
        <v>0.7</v>
      </c>
      <c r="Y312" s="30">
        <f t="shared" si="104"/>
        <v>0.90999999999999992</v>
      </c>
      <c r="Z312" s="30">
        <f t="shared" si="101"/>
        <v>1455.9999999999998</v>
      </c>
      <c r="AA312" s="30">
        <f t="shared" si="105"/>
        <v>539</v>
      </c>
      <c r="AB312" s="31">
        <f t="shared" si="106"/>
        <v>53900</v>
      </c>
      <c r="AC312" s="32">
        <f t="shared" si="107"/>
        <v>1.4298526644797719E-2</v>
      </c>
      <c r="AD312" s="25">
        <v>6</v>
      </c>
      <c r="AE312" s="28">
        <f t="shared" si="110"/>
        <v>64.166666666666671</v>
      </c>
      <c r="AF312" s="28">
        <f t="shared" si="122"/>
        <v>385</v>
      </c>
      <c r="AG312" s="28">
        <f t="shared" si="111"/>
        <v>1540</v>
      </c>
      <c r="AH312" s="30">
        <f t="shared" si="108"/>
        <v>1078</v>
      </c>
      <c r="AI312" s="28">
        <v>1500</v>
      </c>
      <c r="AJ312" s="28">
        <v>1500</v>
      </c>
      <c r="AK312" s="28">
        <v>1500</v>
      </c>
      <c r="AL312" s="28">
        <v>1500</v>
      </c>
      <c r="AM312" s="28">
        <v>1600</v>
      </c>
      <c r="AN312" s="28">
        <v>1600</v>
      </c>
      <c r="AO312" s="28">
        <v>4</v>
      </c>
      <c r="AP312" s="28">
        <v>28</v>
      </c>
      <c r="AQ312" s="28">
        <v>2</v>
      </c>
      <c r="AR312" s="28">
        <v>4</v>
      </c>
      <c r="AT312" s="28">
        <f t="shared" si="113"/>
        <v>455.58333333333337</v>
      </c>
      <c r="AU312" s="28">
        <f t="shared" si="114"/>
        <v>770</v>
      </c>
      <c r="AV312" s="28">
        <f t="shared" si="115"/>
        <v>641.66666666666674</v>
      </c>
      <c r="AX312" s="33" t="s">
        <v>91</v>
      </c>
      <c r="AY312" s="34" t="s">
        <v>259</v>
      </c>
      <c r="AZ312" s="35">
        <v>46000</v>
      </c>
      <c r="BA312" s="35">
        <f t="shared" si="117"/>
        <v>46365</v>
      </c>
      <c r="BB312" s="33" t="s">
        <v>92</v>
      </c>
      <c r="BC312" s="33" t="s">
        <v>141</v>
      </c>
      <c r="BD312" s="34"/>
      <c r="BE312" s="25" t="s">
        <v>83</v>
      </c>
      <c r="BF312" s="25" t="s">
        <v>83</v>
      </c>
      <c r="BG312" s="32" t="s">
        <v>83</v>
      </c>
      <c r="BH312" s="32" t="s">
        <v>83</v>
      </c>
      <c r="BI312" s="32" t="e">
        <f t="shared" si="121"/>
        <v>#REF!</v>
      </c>
      <c r="BJ312" s="25" t="s">
        <v>94</v>
      </c>
      <c r="BK312" s="25">
        <v>332</v>
      </c>
      <c r="BP312" s="25">
        <f>IFERROR(VLOOKUP(Tabela24[[#This Row],[Código  CATMAT]],'[1]GRADE HFL'!A:K,1,0),"NÃO")</f>
        <v>267310</v>
      </c>
      <c r="BQ312" s="36"/>
      <c r="BR312" s="36">
        <f>IFERROR(VLOOKUP(Tabela24[[#This Row],[Código  CATMAT]],'[1]CMM E VALOR'!C:L,5,0),"NÃO HÁ")</f>
        <v>300</v>
      </c>
      <c r="BS312" s="37">
        <f>IFERROR(VLOOKUP(Tabela24[[#This Row],[Código  CATMAT]],'[1]CMM E VALOR'!C:L,6,0),"NÃO HÁ")</f>
        <v>626.83333333333337</v>
      </c>
      <c r="BT312" s="37">
        <f>IFERROR(VLOOKUP(Tabela24[[#This Row],[Código  CATMAT]],'[1]CMM E VALOR'!C:L,7,0),"NÃO HÁ")</f>
        <v>400</v>
      </c>
      <c r="BU312" s="38">
        <f>IFERROR(VLOOKUP(Tabela24[[#This Row],[Código  CATMAT]],'[1]CMM E VALOR'!C:L,9,0),"NÃO HÁ")</f>
        <v>0.6</v>
      </c>
      <c r="BV312" s="32">
        <f>IFERROR(VLOOKUP(Tabela24[[#This Row],[Código  CATMAT]],'[1]CMM E VALOR'!C:L,10,0),"NÃO HÁ")</f>
        <v>0.62857099999999999</v>
      </c>
    </row>
    <row r="313" spans="1:74" ht="25.5" x14ac:dyDescent="0.25">
      <c r="A313" s="25">
        <v>345259</v>
      </c>
      <c r="B313" s="25">
        <v>6895000</v>
      </c>
      <c r="C313" s="5" t="s">
        <v>934</v>
      </c>
      <c r="D313" s="5" t="s">
        <v>76</v>
      </c>
      <c r="E313" s="5"/>
      <c r="F313" s="5"/>
      <c r="G313" s="27" t="s">
        <v>935</v>
      </c>
      <c r="H313" s="27" t="s">
        <v>936</v>
      </c>
      <c r="I313" s="27" t="s">
        <v>79</v>
      </c>
      <c r="J313" s="28">
        <v>30</v>
      </c>
      <c r="K313" s="28">
        <v>3</v>
      </c>
      <c r="L313" s="28">
        <v>6</v>
      </c>
      <c r="M313" s="28">
        <v>8</v>
      </c>
      <c r="N313" s="28">
        <v>4</v>
      </c>
      <c r="O313" s="28">
        <v>5</v>
      </c>
      <c r="P313" s="28">
        <v>3</v>
      </c>
      <c r="Q313" s="28">
        <v>1</v>
      </c>
      <c r="R313" s="28">
        <f t="shared" si="102"/>
        <v>7.5</v>
      </c>
      <c r="S313" s="28">
        <f t="shared" si="103"/>
        <v>9.335033858688309</v>
      </c>
      <c r="T313" s="28">
        <f t="shared" si="119"/>
        <v>124.46711811584412</v>
      </c>
      <c r="U313" s="28">
        <f t="shared" si="109"/>
        <v>4.5</v>
      </c>
      <c r="V313" s="28">
        <v>10</v>
      </c>
      <c r="W313" s="25">
        <v>6505</v>
      </c>
      <c r="X313" s="30">
        <v>14.5</v>
      </c>
      <c r="Y313" s="30">
        <f t="shared" si="104"/>
        <v>18.850000000000001</v>
      </c>
      <c r="Z313" s="30">
        <f t="shared" si="101"/>
        <v>565.5</v>
      </c>
      <c r="AA313" s="30">
        <f t="shared" si="105"/>
        <v>145</v>
      </c>
      <c r="AB313" s="31">
        <f t="shared" si="106"/>
        <v>14500</v>
      </c>
      <c r="AC313" s="32">
        <f t="shared" si="107"/>
        <v>3.8465424183593121E-3</v>
      </c>
      <c r="AD313" s="25">
        <v>6</v>
      </c>
      <c r="AE313" s="28">
        <f t="shared" si="110"/>
        <v>0.83333333333333337</v>
      </c>
      <c r="AF313" s="28">
        <f t="shared" si="122"/>
        <v>5</v>
      </c>
      <c r="AG313" s="28">
        <f t="shared" si="111"/>
        <v>20</v>
      </c>
      <c r="AH313" s="30">
        <f t="shared" si="108"/>
        <v>290</v>
      </c>
      <c r="AI313" s="28">
        <v>48</v>
      </c>
      <c r="AJ313" s="28">
        <v>48</v>
      </c>
      <c r="AK313" s="28">
        <v>48</v>
      </c>
      <c r="AL313" s="28">
        <v>48</v>
      </c>
      <c r="AM313" s="28">
        <v>48</v>
      </c>
      <c r="AN313" s="28">
        <v>30</v>
      </c>
      <c r="AO313" s="28">
        <v>4</v>
      </c>
      <c r="AP313" s="28">
        <v>28</v>
      </c>
      <c r="AQ313" s="28">
        <v>2</v>
      </c>
      <c r="AR313" s="28">
        <v>4</v>
      </c>
      <c r="AT313" s="28">
        <f t="shared" si="113"/>
        <v>5.916666666666667</v>
      </c>
      <c r="AU313" s="28">
        <f t="shared" si="114"/>
        <v>10</v>
      </c>
      <c r="AV313" s="28">
        <f t="shared" si="115"/>
        <v>8.3333333333333339</v>
      </c>
      <c r="AX313" s="33" t="s">
        <v>91</v>
      </c>
      <c r="AY313" s="34" t="s">
        <v>110</v>
      </c>
      <c r="AZ313" s="35">
        <v>46049</v>
      </c>
      <c r="BA313" s="35">
        <f t="shared" si="117"/>
        <v>46414</v>
      </c>
      <c r="BB313" s="33" t="s">
        <v>92</v>
      </c>
      <c r="BC313" s="33" t="s">
        <v>111</v>
      </c>
      <c r="BD313" s="34"/>
      <c r="BE313" s="25" t="s">
        <v>83</v>
      </c>
      <c r="BF313" s="25" t="s">
        <v>83</v>
      </c>
      <c r="BG313" s="32" t="s">
        <v>83</v>
      </c>
      <c r="BH313" s="32" t="s">
        <v>83</v>
      </c>
      <c r="BI313" s="32" t="e">
        <f t="shared" si="121"/>
        <v>#REF!</v>
      </c>
      <c r="BJ313" s="25" t="s">
        <v>84</v>
      </c>
      <c r="BK313" s="25">
        <v>1</v>
      </c>
      <c r="BP313" s="25">
        <f>IFERROR(VLOOKUP(Tabela24[[#This Row],[Código  CATMAT]],'[1]GRADE HFL'!A:K,1,0),"NÃO")</f>
        <v>345259</v>
      </c>
      <c r="BQ313" s="36"/>
      <c r="BR313" s="36">
        <f>IFERROR(VLOOKUP(Tabela24[[#This Row],[Código  CATMAT]],'[1]CMM E VALOR'!C:L,5,0),"NÃO HÁ")</f>
        <v>20</v>
      </c>
      <c r="BS313" s="37">
        <f>IFERROR(VLOOKUP(Tabela24[[#This Row],[Código  CATMAT]],'[1]CMM E VALOR'!C:L,6,0),"NÃO HÁ")</f>
        <v>47.5</v>
      </c>
      <c r="BT313" s="37">
        <f>IFERROR(VLOOKUP(Tabela24[[#This Row],[Código  CATMAT]],'[1]CMM E VALOR'!C:L,7,0),"NÃO HÁ")</f>
        <v>0</v>
      </c>
      <c r="BU313" s="38">
        <f>IFERROR(VLOOKUP(Tabela24[[#This Row],[Código  CATMAT]],'[1]CMM E VALOR'!C:L,9,0),"NÃO HÁ")</f>
        <v>12.1</v>
      </c>
      <c r="BV313" s="32">
        <f>IFERROR(VLOOKUP(Tabela24[[#This Row],[Código  CATMAT]],'[1]CMM E VALOR'!C:L,10,0),"NÃO HÁ")</f>
        <v>12.1</v>
      </c>
    </row>
    <row r="314" spans="1:74" ht="25.5" hidden="1" x14ac:dyDescent="0.25">
      <c r="A314" s="25">
        <v>372335</v>
      </c>
      <c r="B314" s="25">
        <v>6912700</v>
      </c>
      <c r="C314" s="5" t="s">
        <v>937</v>
      </c>
      <c r="D314" s="5" t="s">
        <v>152</v>
      </c>
      <c r="E314" s="5"/>
      <c r="F314" s="25">
        <v>50</v>
      </c>
      <c r="G314" s="27" t="s">
        <v>938</v>
      </c>
      <c r="H314" s="27" t="s">
        <v>939</v>
      </c>
      <c r="I314" s="27" t="s">
        <v>940</v>
      </c>
      <c r="J314" s="28">
        <v>220</v>
      </c>
      <c r="K314" s="28">
        <v>160</v>
      </c>
      <c r="L314" s="28">
        <v>140</v>
      </c>
      <c r="N314" s="28">
        <v>101</v>
      </c>
      <c r="O314" s="28">
        <v>50</v>
      </c>
      <c r="P314" s="28">
        <v>51</v>
      </c>
      <c r="Q314" s="28">
        <v>57</v>
      </c>
      <c r="R314" s="28">
        <f t="shared" si="102"/>
        <v>111.28571428571429</v>
      </c>
      <c r="S314" s="28">
        <f t="shared" si="103"/>
        <v>65.140141965136166</v>
      </c>
      <c r="T314" s="28">
        <f t="shared" si="119"/>
        <v>58.534145539916963</v>
      </c>
      <c r="U314" s="28">
        <f t="shared" si="109"/>
        <v>101</v>
      </c>
      <c r="V314" s="28">
        <v>150</v>
      </c>
      <c r="W314" s="25">
        <v>6505</v>
      </c>
      <c r="X314" s="41">
        <v>6.7</v>
      </c>
      <c r="Y314" s="30">
        <f t="shared" si="104"/>
        <v>8.7100000000000009</v>
      </c>
      <c r="Z314" s="30">
        <f t="shared" si="101"/>
        <v>2613.0000000000005</v>
      </c>
      <c r="AA314" s="30">
        <f t="shared" si="105"/>
        <v>1005</v>
      </c>
      <c r="AB314" s="31">
        <f t="shared" si="106"/>
        <v>100500</v>
      </c>
      <c r="AC314" s="32">
        <f t="shared" si="107"/>
        <v>2.666051814104213E-2</v>
      </c>
      <c r="AD314" s="25">
        <v>6</v>
      </c>
      <c r="AE314" s="28">
        <f t="shared" si="110"/>
        <v>12.5</v>
      </c>
      <c r="AF314" s="28">
        <f t="shared" si="122"/>
        <v>75</v>
      </c>
      <c r="AG314" s="28">
        <f t="shared" si="111"/>
        <v>300</v>
      </c>
      <c r="AH314" s="30">
        <f t="shared" si="108"/>
        <v>2010</v>
      </c>
      <c r="AI314" s="28">
        <v>400</v>
      </c>
      <c r="AJ314" s="28">
        <v>400</v>
      </c>
      <c r="AK314" s="28">
        <v>400</v>
      </c>
      <c r="AL314" s="28">
        <v>400</v>
      </c>
      <c r="AM314" s="28">
        <v>400</v>
      </c>
      <c r="AN314" s="28">
        <v>300</v>
      </c>
      <c r="AO314" s="28">
        <v>4</v>
      </c>
      <c r="AP314" s="28">
        <v>28</v>
      </c>
      <c r="AQ314" s="28">
        <v>2</v>
      </c>
      <c r="AR314" s="28">
        <v>4</v>
      </c>
      <c r="AT314" s="28">
        <f t="shared" si="113"/>
        <v>88.75</v>
      </c>
      <c r="AU314" s="28">
        <f t="shared" si="114"/>
        <v>150</v>
      </c>
      <c r="AV314" s="28">
        <f t="shared" si="115"/>
        <v>125</v>
      </c>
      <c r="AX314" s="33" t="s">
        <v>91</v>
      </c>
      <c r="AY314" s="34" t="s">
        <v>320</v>
      </c>
      <c r="AZ314" s="35">
        <v>46125</v>
      </c>
      <c r="BA314" s="35">
        <f t="shared" si="117"/>
        <v>46490</v>
      </c>
      <c r="BB314" s="33" t="s">
        <v>92</v>
      </c>
      <c r="BC314" s="33" t="s">
        <v>127</v>
      </c>
      <c r="BD314" s="34"/>
      <c r="BE314" s="25" t="s">
        <v>83</v>
      </c>
      <c r="BF314" s="25" t="s">
        <v>83</v>
      </c>
      <c r="BG314" s="32" t="s">
        <v>83</v>
      </c>
      <c r="BH314" s="32" t="s">
        <v>83</v>
      </c>
      <c r="BI314" s="32" t="e">
        <f t="shared" si="121"/>
        <v>#REF!</v>
      </c>
      <c r="BJ314" s="25" t="s">
        <v>84</v>
      </c>
      <c r="BK314" s="25">
        <v>52</v>
      </c>
      <c r="BP314" s="25" t="str">
        <f>IFERROR(VLOOKUP(Tabela24[[#This Row],[Código  CATMAT]],'[1]GRADE HFL'!A:K,1,0),"NÃO")</f>
        <v>NÃO</v>
      </c>
      <c r="BQ314" s="36" t="s">
        <v>941</v>
      </c>
      <c r="BR314" s="36" t="str">
        <f>IFERROR(VLOOKUP(Tabela24[[#This Row],[Código  CATMAT]],'[1]CMM E VALOR'!C:L,5,0),"NÃO HÁ")</f>
        <v>NÃO HÁ</v>
      </c>
      <c r="BS314" s="37" t="str">
        <f>IFERROR(VLOOKUP(Tabela24[[#This Row],[Código  CATMAT]],'[1]CMM E VALOR'!C:L,6,0),"NÃO HÁ")</f>
        <v>NÃO HÁ</v>
      </c>
      <c r="BT314" s="37" t="str">
        <f>IFERROR(VLOOKUP(Tabela24[[#This Row],[Código  CATMAT]],'[1]CMM E VALOR'!C:L,7,0),"NÃO HÁ")</f>
        <v>NÃO HÁ</v>
      </c>
      <c r="BU314" s="38" t="str">
        <f>IFERROR(VLOOKUP(Tabela24[[#This Row],[Código  CATMAT]],'[1]CMM E VALOR'!C:L,9,0),"NÃO HÁ")</f>
        <v>NÃO HÁ</v>
      </c>
      <c r="BV314" s="32" t="str">
        <f>IFERROR(VLOOKUP(Tabela24[[#This Row],[Código  CATMAT]],'[1]CMM E VALOR'!C:L,10,0),"NÃO HÁ")</f>
        <v>NÃO HÁ</v>
      </c>
    </row>
    <row r="315" spans="1:74" ht="25.5" x14ac:dyDescent="0.25">
      <c r="A315" s="25">
        <v>266863</v>
      </c>
      <c r="B315" s="25">
        <v>6915900</v>
      </c>
      <c r="C315" s="5" t="s">
        <v>942</v>
      </c>
      <c r="D315" s="5" t="s">
        <v>86</v>
      </c>
      <c r="E315" s="5"/>
      <c r="F315" s="5"/>
      <c r="G315" s="27" t="s">
        <v>938</v>
      </c>
      <c r="H315" s="27" t="s">
        <v>204</v>
      </c>
      <c r="I315" s="27" t="s">
        <v>144</v>
      </c>
      <c r="J315" s="28">
        <v>154</v>
      </c>
      <c r="K315" s="28">
        <v>55</v>
      </c>
      <c r="L315" s="28">
        <v>17</v>
      </c>
      <c r="M315" s="28">
        <v>46</v>
      </c>
      <c r="N315" s="28">
        <v>41</v>
      </c>
      <c r="O315" s="28">
        <v>44</v>
      </c>
      <c r="P315" s="28">
        <v>42</v>
      </c>
      <c r="Q315" s="28">
        <v>56</v>
      </c>
      <c r="R315" s="28">
        <f t="shared" si="102"/>
        <v>56.875</v>
      </c>
      <c r="S315" s="28">
        <f t="shared" si="103"/>
        <v>41.031129297504975</v>
      </c>
      <c r="T315" s="28">
        <f t="shared" si="119"/>
        <v>72.142644918690067</v>
      </c>
      <c r="U315" s="28">
        <f t="shared" si="109"/>
        <v>45</v>
      </c>
      <c r="V315" s="28">
        <v>100</v>
      </c>
      <c r="W315" s="25">
        <v>6505</v>
      </c>
      <c r="X315" s="48">
        <v>9</v>
      </c>
      <c r="Y315" s="30">
        <f t="shared" si="104"/>
        <v>11.700000000000001</v>
      </c>
      <c r="Z315" s="30">
        <f t="shared" si="101"/>
        <v>2340</v>
      </c>
      <c r="AA315" s="30">
        <f t="shared" si="105"/>
        <v>900</v>
      </c>
      <c r="AB315" s="31">
        <f t="shared" si="106"/>
        <v>90000</v>
      </c>
      <c r="AC315" s="32">
        <f t="shared" si="107"/>
        <v>2.3875090872575042E-2</v>
      </c>
      <c r="AD315" s="25">
        <v>6</v>
      </c>
      <c r="AE315" s="28">
        <f t="shared" si="110"/>
        <v>8.3333333333333339</v>
      </c>
      <c r="AF315" s="28">
        <f t="shared" si="122"/>
        <v>50</v>
      </c>
      <c r="AG315" s="28">
        <f t="shared" si="111"/>
        <v>200</v>
      </c>
      <c r="AH315" s="30">
        <f t="shared" si="108"/>
        <v>1800</v>
      </c>
      <c r="AI315" s="28">
        <v>350</v>
      </c>
      <c r="AJ315" s="28">
        <v>350</v>
      </c>
      <c r="AK315" s="28">
        <v>350</v>
      </c>
      <c r="AL315" s="28">
        <v>250</v>
      </c>
      <c r="AM315" s="28">
        <v>250</v>
      </c>
      <c r="AN315" s="28">
        <v>200</v>
      </c>
      <c r="AO315" s="28">
        <v>4</v>
      </c>
      <c r="AP315" s="28">
        <v>28</v>
      </c>
      <c r="AQ315" s="28">
        <v>2</v>
      </c>
      <c r="AR315" s="28">
        <v>4</v>
      </c>
      <c r="AT315" s="28">
        <f t="shared" si="113"/>
        <v>59.166666666666671</v>
      </c>
      <c r="AU315" s="28">
        <f t="shared" si="114"/>
        <v>100</v>
      </c>
      <c r="AV315" s="28">
        <f t="shared" si="115"/>
        <v>83.333333333333343</v>
      </c>
      <c r="AX315" s="33" t="s">
        <v>91</v>
      </c>
      <c r="AY315" s="34" t="s">
        <v>105</v>
      </c>
      <c r="AZ315" s="35">
        <v>46055</v>
      </c>
      <c r="BA315" s="35">
        <f t="shared" si="117"/>
        <v>46420</v>
      </c>
      <c r="BB315" s="33" t="s">
        <v>92</v>
      </c>
      <c r="BC315" s="33" t="s">
        <v>106</v>
      </c>
      <c r="BD315" s="34"/>
      <c r="BE315" s="25" t="s">
        <v>83</v>
      </c>
      <c r="BF315" s="25" t="s">
        <v>83</v>
      </c>
      <c r="BG315" s="32" t="s">
        <v>83</v>
      </c>
      <c r="BH315" s="32" t="s">
        <v>83</v>
      </c>
      <c r="BI315" s="32" t="e">
        <f t="shared" si="121"/>
        <v>#REF!</v>
      </c>
      <c r="BJ315" s="25" t="s">
        <v>84</v>
      </c>
      <c r="BK315" s="25">
        <v>9</v>
      </c>
      <c r="BP315" s="25">
        <f>IFERROR(VLOOKUP(Tabela24[[#This Row],[Código  CATMAT]],'[1]GRADE HFL'!A:K,1,0),"NÃO")</f>
        <v>266863</v>
      </c>
      <c r="BQ315" s="36"/>
      <c r="BR315" s="36">
        <f>IFERROR(VLOOKUP(Tabela24[[#This Row],[Código  CATMAT]],'[1]CMM E VALOR'!C:L,5,0),"NÃO HÁ")</f>
        <v>0</v>
      </c>
      <c r="BS315" s="37">
        <f>IFERROR(VLOOKUP(Tabela24[[#This Row],[Código  CATMAT]],'[1]CMM E VALOR'!C:L,6,0),"NÃO HÁ")</f>
        <v>10</v>
      </c>
      <c r="BT315" s="37">
        <f>IFERROR(VLOOKUP(Tabela24[[#This Row],[Código  CATMAT]],'[1]CMM E VALOR'!C:L,7,0),"NÃO HÁ")</f>
        <v>0</v>
      </c>
      <c r="BU315" s="38">
        <f>IFERROR(VLOOKUP(Tabela24[[#This Row],[Código  CATMAT]],'[1]CMM E VALOR'!C:L,9,0),"NÃO HÁ")</f>
        <v>7.92</v>
      </c>
      <c r="BV315" s="32">
        <f>IFERROR(VLOOKUP(Tabela24[[#This Row],[Código  CATMAT]],'[1]CMM E VALOR'!C:L,10,0),"NÃO HÁ")</f>
        <v>0</v>
      </c>
    </row>
    <row r="316" spans="1:74" x14ac:dyDescent="0.25">
      <c r="A316" s="25">
        <v>267717</v>
      </c>
      <c r="B316" s="25">
        <v>6911000</v>
      </c>
      <c r="C316" s="5" t="s">
        <v>943</v>
      </c>
      <c r="D316" s="5" t="s">
        <v>96</v>
      </c>
      <c r="E316" s="5"/>
      <c r="F316" s="5"/>
      <c r="G316" s="27" t="s">
        <v>938</v>
      </c>
      <c r="H316" s="27" t="s">
        <v>98</v>
      </c>
      <c r="I316" s="27" t="s">
        <v>96</v>
      </c>
      <c r="J316" s="28">
        <v>6770</v>
      </c>
      <c r="K316" s="28">
        <v>5733</v>
      </c>
      <c r="L316" s="28">
        <v>3890</v>
      </c>
      <c r="M316" s="28">
        <v>6163</v>
      </c>
      <c r="N316" s="28">
        <v>7083</v>
      </c>
      <c r="O316" s="28">
        <v>8066</v>
      </c>
      <c r="P316" s="28">
        <v>7242</v>
      </c>
      <c r="Q316" s="28">
        <v>3902</v>
      </c>
      <c r="R316" s="28">
        <f t="shared" si="102"/>
        <v>6106.125</v>
      </c>
      <c r="S316" s="28">
        <f t="shared" si="103"/>
        <v>1532.4196961015607</v>
      </c>
      <c r="T316" s="28">
        <f t="shared" si="119"/>
        <v>25.096435073005559</v>
      </c>
      <c r="U316" s="28">
        <f t="shared" si="109"/>
        <v>6466.5</v>
      </c>
      <c r="V316" s="28">
        <v>6200</v>
      </c>
      <c r="W316" s="25">
        <v>6505</v>
      </c>
      <c r="X316" s="50">
        <v>0.192</v>
      </c>
      <c r="Y316" s="30">
        <f t="shared" si="104"/>
        <v>0.24960000000000002</v>
      </c>
      <c r="Z316" s="30">
        <f t="shared" si="101"/>
        <v>2995.2000000000003</v>
      </c>
      <c r="AA316" s="30">
        <f t="shared" si="105"/>
        <v>1190.4000000000001</v>
      </c>
      <c r="AB316" s="31">
        <f t="shared" si="106"/>
        <v>119040.00000000001</v>
      </c>
      <c r="AC316" s="32">
        <f t="shared" si="107"/>
        <v>3.1578786860792595E-2</v>
      </c>
      <c r="AD316" s="25">
        <v>6</v>
      </c>
      <c r="AE316" s="28">
        <f t="shared" si="110"/>
        <v>516.66666666666663</v>
      </c>
      <c r="AF316" s="28">
        <f t="shared" si="122"/>
        <v>3100</v>
      </c>
      <c r="AG316" s="28">
        <f t="shared" si="111"/>
        <v>12400</v>
      </c>
      <c r="AH316" s="30">
        <f t="shared" si="108"/>
        <v>2380.8000000000002</v>
      </c>
      <c r="AI316" s="28">
        <v>13000</v>
      </c>
      <c r="AJ316" s="28">
        <v>10000</v>
      </c>
      <c r="AK316" s="28">
        <v>10000</v>
      </c>
      <c r="AL316" s="28">
        <v>12000</v>
      </c>
      <c r="AM316" s="28">
        <v>12000</v>
      </c>
      <c r="AN316" s="28">
        <v>12000</v>
      </c>
      <c r="AO316" s="28">
        <v>4</v>
      </c>
      <c r="AP316" s="28">
        <v>28</v>
      </c>
      <c r="AQ316" s="28">
        <v>2</v>
      </c>
      <c r="AR316" s="28">
        <v>4</v>
      </c>
      <c r="AT316" s="28">
        <f t="shared" si="113"/>
        <v>3668.3333333333335</v>
      </c>
      <c r="AU316" s="28">
        <f t="shared" si="114"/>
        <v>6200</v>
      </c>
      <c r="AV316" s="28">
        <f t="shared" si="115"/>
        <v>5166.6666666666661</v>
      </c>
      <c r="AX316" s="33" t="s">
        <v>91</v>
      </c>
      <c r="AY316" s="34" t="s">
        <v>121</v>
      </c>
      <c r="AZ316" s="35">
        <v>45960</v>
      </c>
      <c r="BA316" s="35">
        <f t="shared" si="117"/>
        <v>46325</v>
      </c>
      <c r="BB316" s="33" t="s">
        <v>92</v>
      </c>
      <c r="BC316" s="33" t="s">
        <v>106</v>
      </c>
      <c r="BD316" s="34"/>
      <c r="BE316" s="25" t="s">
        <v>83</v>
      </c>
      <c r="BF316" s="25" t="s">
        <v>83</v>
      </c>
      <c r="BG316" s="32" t="s">
        <v>83</v>
      </c>
      <c r="BH316" s="32" t="s">
        <v>83</v>
      </c>
      <c r="BI316" s="32" t="e">
        <f t="shared" si="121"/>
        <v>#REF!</v>
      </c>
      <c r="BJ316" s="25" t="s">
        <v>84</v>
      </c>
      <c r="BK316" s="25">
        <v>915</v>
      </c>
      <c r="BP316" s="25">
        <f>IFERROR(VLOOKUP(Tabela24[[#This Row],[Código  CATMAT]],'[1]GRADE HFL'!A:K,1,0),"NÃO")</f>
        <v>267717</v>
      </c>
      <c r="BQ316" s="36"/>
      <c r="BR316" s="36">
        <f>IFERROR(VLOOKUP(Tabela24[[#This Row],[Código  CATMAT]],'[1]CMM E VALOR'!C:L,5,0),"NÃO HÁ")</f>
        <v>1080</v>
      </c>
      <c r="BS316" s="37">
        <f>IFERROR(VLOOKUP(Tabela24[[#This Row],[Código  CATMAT]],'[1]CMM E VALOR'!C:L,6,0),"NÃO HÁ")</f>
        <v>1390</v>
      </c>
      <c r="BT316" s="37">
        <f>IFERROR(VLOOKUP(Tabela24[[#This Row],[Código  CATMAT]],'[1]CMM E VALOR'!C:L,7,0),"NÃO HÁ")</f>
        <v>1633.3333333333333</v>
      </c>
      <c r="BU316" s="38">
        <f>IFERROR(VLOOKUP(Tabela24[[#This Row],[Código  CATMAT]],'[1]CMM E VALOR'!C:L,9,0),"NÃO HÁ")</f>
        <v>0.21</v>
      </c>
      <c r="BV316" s="32">
        <f>IFERROR(VLOOKUP(Tabela24[[#This Row],[Código  CATMAT]],'[1]CMM E VALOR'!C:L,10,0),"NÃO HÁ")</f>
        <v>0.20714199999999999</v>
      </c>
    </row>
    <row r="317" spans="1:74" ht="25.5" x14ac:dyDescent="0.25">
      <c r="A317" s="25">
        <v>268498</v>
      </c>
      <c r="B317" s="25">
        <v>6915000</v>
      </c>
      <c r="C317" s="5" t="s">
        <v>944</v>
      </c>
      <c r="D317" s="5" t="s">
        <v>108</v>
      </c>
      <c r="E317" s="5"/>
      <c r="F317" s="25">
        <v>80</v>
      </c>
      <c r="G317" s="27" t="s">
        <v>938</v>
      </c>
      <c r="H317" s="27" t="s">
        <v>143</v>
      </c>
      <c r="I317" s="27" t="s">
        <v>79</v>
      </c>
      <c r="J317" s="28">
        <v>554</v>
      </c>
      <c r="K317" s="28">
        <v>381</v>
      </c>
      <c r="L317" s="28">
        <v>562</v>
      </c>
      <c r="M317" s="28">
        <v>477</v>
      </c>
      <c r="N317" s="28">
        <v>571</v>
      </c>
      <c r="O317" s="28">
        <v>324</v>
      </c>
      <c r="P317" s="28">
        <v>334</v>
      </c>
      <c r="Q317" s="28">
        <v>374</v>
      </c>
      <c r="R317" s="28">
        <f t="shared" si="102"/>
        <v>447.125</v>
      </c>
      <c r="S317" s="28">
        <f t="shared" si="103"/>
        <v>105.91969667090792</v>
      </c>
      <c r="T317" s="28">
        <f t="shared" si="119"/>
        <v>23.689057125168116</v>
      </c>
      <c r="U317" s="28">
        <f t="shared" si="109"/>
        <v>429</v>
      </c>
      <c r="V317" s="28">
        <v>500</v>
      </c>
      <c r="W317" s="25">
        <v>6505</v>
      </c>
      <c r="X317" s="30">
        <v>4</v>
      </c>
      <c r="Y317" s="30">
        <f t="shared" si="104"/>
        <v>5.2</v>
      </c>
      <c r="Z317" s="30">
        <f t="shared" si="101"/>
        <v>5200</v>
      </c>
      <c r="AA317" s="30">
        <f t="shared" si="105"/>
        <v>2000</v>
      </c>
      <c r="AB317" s="31">
        <f t="shared" si="106"/>
        <v>200000</v>
      </c>
      <c r="AC317" s="32">
        <f t="shared" si="107"/>
        <v>5.3055757494611201E-2</v>
      </c>
      <c r="AD317" s="25">
        <v>6</v>
      </c>
      <c r="AE317" s="28">
        <f t="shared" si="110"/>
        <v>41.666666666666664</v>
      </c>
      <c r="AF317" s="28">
        <f t="shared" si="122"/>
        <v>250</v>
      </c>
      <c r="AG317" s="28">
        <f t="shared" si="111"/>
        <v>1000</v>
      </c>
      <c r="AH317" s="30">
        <f t="shared" si="108"/>
        <v>4000</v>
      </c>
      <c r="AI317" s="28">
        <v>1200</v>
      </c>
      <c r="AJ317" s="28">
        <v>1200</v>
      </c>
      <c r="AK317" s="28">
        <v>1200</v>
      </c>
      <c r="AL317" s="28">
        <v>1200</v>
      </c>
      <c r="AM317" s="28">
        <v>1200</v>
      </c>
      <c r="AN317" s="28">
        <v>1000</v>
      </c>
      <c r="AO317" s="28">
        <v>4</v>
      </c>
      <c r="AP317" s="28">
        <v>28</v>
      </c>
      <c r="AQ317" s="28">
        <v>2</v>
      </c>
      <c r="AR317" s="28">
        <v>4</v>
      </c>
      <c r="AS317" s="28">
        <v>104</v>
      </c>
      <c r="AT317" s="28">
        <f t="shared" si="113"/>
        <v>295.83333333333331</v>
      </c>
      <c r="AU317" s="28">
        <f t="shared" si="114"/>
        <v>396</v>
      </c>
      <c r="AV317" s="28">
        <f t="shared" si="115"/>
        <v>416.66666666666663</v>
      </c>
      <c r="AW317" s="28">
        <v>150</v>
      </c>
      <c r="AX317" s="33" t="s">
        <v>91</v>
      </c>
      <c r="AY317" s="34" t="s">
        <v>140</v>
      </c>
      <c r="AZ317" s="35">
        <v>45876</v>
      </c>
      <c r="BA317" s="35">
        <f t="shared" si="117"/>
        <v>46241</v>
      </c>
      <c r="BB317" s="33" t="s">
        <v>92</v>
      </c>
      <c r="BC317" s="33" t="s">
        <v>141</v>
      </c>
      <c r="BD317" s="34"/>
      <c r="BE317" s="25" t="s">
        <v>83</v>
      </c>
      <c r="BF317" s="25" t="s">
        <v>83</v>
      </c>
      <c r="BG317" s="32" t="s">
        <v>83</v>
      </c>
      <c r="BH317" s="32" t="s">
        <v>83</v>
      </c>
      <c r="BI317" s="32" t="e">
        <f t="shared" si="121"/>
        <v>#REF!</v>
      </c>
      <c r="BJ317" s="25" t="s">
        <v>84</v>
      </c>
      <c r="BK317" s="25">
        <v>127</v>
      </c>
      <c r="BP317" s="25">
        <f>IFERROR(VLOOKUP(Tabela24[[#This Row],[Código  CATMAT]],'[1]GRADE HFL'!A:K,1,0),"NÃO")</f>
        <v>268498</v>
      </c>
      <c r="BQ317" s="36"/>
      <c r="BR317" s="36">
        <f>IFERROR(VLOOKUP(Tabela24[[#This Row],[Código  CATMAT]],'[1]CMM E VALOR'!C:L,5,0),"NÃO HÁ")</f>
        <v>320</v>
      </c>
      <c r="BS317" s="37">
        <f>IFERROR(VLOOKUP(Tabela24[[#This Row],[Código  CATMAT]],'[1]CMM E VALOR'!C:L,6,0),"NÃO HÁ")</f>
        <v>250.83333333333334</v>
      </c>
      <c r="BT317" s="37">
        <f>IFERROR(VLOOKUP(Tabela24[[#This Row],[Código  CATMAT]],'[1]CMM E VALOR'!C:L,7,0),"NÃO HÁ")</f>
        <v>263.33333333333331</v>
      </c>
      <c r="BU317" s="38">
        <f>IFERROR(VLOOKUP(Tabela24[[#This Row],[Código  CATMAT]],'[1]CMM E VALOR'!C:L,9,0),"NÃO HÁ")</f>
        <v>3.65</v>
      </c>
      <c r="BV317" s="32">
        <f>IFERROR(VLOOKUP(Tabela24[[#This Row],[Código  CATMAT]],'[1]CMM E VALOR'!C:L,10,0),"NÃO HÁ")</f>
        <v>3.65</v>
      </c>
    </row>
    <row r="318" spans="1:74" ht="25.5" x14ac:dyDescent="0.25">
      <c r="A318" s="25">
        <v>396567</v>
      </c>
      <c r="B318" s="25">
        <v>28940800</v>
      </c>
      <c r="C318" s="5" t="s">
        <v>945</v>
      </c>
      <c r="D318" s="5" t="s">
        <v>108</v>
      </c>
      <c r="E318" s="5"/>
      <c r="F318" s="5"/>
      <c r="G318" s="27" t="s">
        <v>946</v>
      </c>
      <c r="H318" s="27" t="s">
        <v>169</v>
      </c>
      <c r="I318" s="27" t="s">
        <v>79</v>
      </c>
      <c r="J318" s="28">
        <v>147</v>
      </c>
      <c r="K318" s="28">
        <v>67</v>
      </c>
      <c r="L318" s="28">
        <v>53</v>
      </c>
      <c r="M318" s="28">
        <v>33</v>
      </c>
      <c r="N318" s="28">
        <v>81</v>
      </c>
      <c r="O318" s="28">
        <v>89</v>
      </c>
      <c r="P318" s="28">
        <v>77</v>
      </c>
      <c r="Q318" s="28">
        <v>39</v>
      </c>
      <c r="R318" s="28">
        <f t="shared" si="102"/>
        <v>73.25</v>
      </c>
      <c r="S318" s="28">
        <f t="shared" si="103"/>
        <v>35.863829769201807</v>
      </c>
      <c r="T318" s="28">
        <f t="shared" si="119"/>
        <v>48.960859753176528</v>
      </c>
      <c r="U318" s="28">
        <f t="shared" si="109"/>
        <v>72</v>
      </c>
      <c r="V318" s="28">
        <v>90</v>
      </c>
      <c r="W318" s="25">
        <v>6505</v>
      </c>
      <c r="X318" s="30">
        <v>210</v>
      </c>
      <c r="Y318" s="30">
        <f t="shared" si="104"/>
        <v>273</v>
      </c>
      <c r="Z318" s="30">
        <f t="shared" si="101"/>
        <v>49140</v>
      </c>
      <c r="AA318" s="30">
        <f t="shared" si="105"/>
        <v>18900</v>
      </c>
      <c r="AB318" s="31">
        <f t="shared" si="106"/>
        <v>1890000</v>
      </c>
      <c r="AC318" s="32">
        <f t="shared" si="107"/>
        <v>0.50137690832407589</v>
      </c>
      <c r="AD318" s="25">
        <v>6</v>
      </c>
      <c r="AE318" s="28">
        <f t="shared" si="110"/>
        <v>7.5</v>
      </c>
      <c r="AF318" s="28">
        <f>AE318*((1/2)*AD318)</f>
        <v>22.5</v>
      </c>
      <c r="AG318" s="28">
        <f t="shared" si="111"/>
        <v>157.5</v>
      </c>
      <c r="AH318" s="30">
        <f t="shared" si="108"/>
        <v>33075</v>
      </c>
      <c r="AI318" s="28">
        <v>250</v>
      </c>
      <c r="AJ318" s="28">
        <v>250</v>
      </c>
      <c r="AK318" s="28">
        <v>250</v>
      </c>
      <c r="AL318" s="28">
        <v>250</v>
      </c>
      <c r="AM318" s="28">
        <v>200</v>
      </c>
      <c r="AN318" s="28">
        <v>180</v>
      </c>
      <c r="AO318" s="28">
        <v>4</v>
      </c>
      <c r="AP318" s="28">
        <v>28</v>
      </c>
      <c r="AQ318" s="28">
        <v>2</v>
      </c>
      <c r="AR318" s="28">
        <v>4</v>
      </c>
      <c r="AS318" s="28">
        <v>75</v>
      </c>
      <c r="AT318" s="28">
        <f t="shared" si="113"/>
        <v>30.75</v>
      </c>
      <c r="AU318" s="28">
        <f t="shared" si="114"/>
        <v>-7.5</v>
      </c>
      <c r="AV318" s="28">
        <f t="shared" si="115"/>
        <v>52.5</v>
      </c>
      <c r="AW318" s="28">
        <v>20</v>
      </c>
      <c r="AX318" s="33" t="s">
        <v>91</v>
      </c>
      <c r="AY318" s="34" t="s">
        <v>110</v>
      </c>
      <c r="AZ318" s="35">
        <v>46049</v>
      </c>
      <c r="BA318" s="35">
        <f t="shared" si="117"/>
        <v>46414</v>
      </c>
      <c r="BB318" s="33" t="s">
        <v>92</v>
      </c>
      <c r="BC318" s="33" t="s">
        <v>111</v>
      </c>
      <c r="BD318" s="34"/>
      <c r="BE318" s="25" t="s">
        <v>112</v>
      </c>
      <c r="BF318" s="25" t="s">
        <v>112</v>
      </c>
      <c r="BG318" s="32" t="s">
        <v>192</v>
      </c>
      <c r="BH318" s="32" t="s">
        <v>112</v>
      </c>
      <c r="BI318" s="32" t="e">
        <f t="shared" si="121"/>
        <v>#REF!</v>
      </c>
      <c r="BJ318" s="25" t="s">
        <v>84</v>
      </c>
      <c r="BP318" s="25">
        <f>IFERROR(VLOOKUP(Tabela24[[#This Row],[Código  CATMAT]],'[1]GRADE HFL'!A:K,1,0),"NÃO")</f>
        <v>396567</v>
      </c>
      <c r="BQ318" s="36"/>
      <c r="BR318" s="36">
        <f>IFERROR(VLOOKUP(Tabela24[[#This Row],[Código  CATMAT]],'[1]CMM E VALOR'!C:L,5,0),"NÃO HÁ")</f>
        <v>50</v>
      </c>
      <c r="BS318" s="37">
        <f>IFERROR(VLOOKUP(Tabela24[[#This Row],[Código  CATMAT]],'[1]CMM E VALOR'!C:L,6,0),"NÃO HÁ")</f>
        <v>27.857142857142858</v>
      </c>
      <c r="BT318" s="37">
        <f>IFERROR(VLOOKUP(Tabela24[[#This Row],[Código  CATMAT]],'[1]CMM E VALOR'!C:L,7,0),"NÃO HÁ")</f>
        <v>11.666666666666666</v>
      </c>
      <c r="BU318" s="38">
        <f>IFERROR(VLOOKUP(Tabela24[[#This Row],[Código  CATMAT]],'[1]CMM E VALOR'!C:L,9,0),"NÃO HÁ")</f>
        <v>187.3</v>
      </c>
      <c r="BV318" s="32">
        <f>IFERROR(VLOOKUP(Tabela24[[#This Row],[Código  CATMAT]],'[1]CMM E VALOR'!C:L,10,0),"NÃO HÁ")</f>
        <v>0</v>
      </c>
    </row>
    <row r="319" spans="1:74" ht="25.5" x14ac:dyDescent="0.25">
      <c r="A319" s="25">
        <v>268286</v>
      </c>
      <c r="B319" s="25">
        <v>6922000</v>
      </c>
      <c r="C319" s="5" t="s">
        <v>947</v>
      </c>
      <c r="D319" s="40" t="s">
        <v>152</v>
      </c>
      <c r="E319" s="40"/>
      <c r="F319" s="25">
        <v>50</v>
      </c>
      <c r="G319" s="27" t="s">
        <v>948</v>
      </c>
      <c r="H319" s="27" t="s">
        <v>432</v>
      </c>
      <c r="I319" s="27" t="s">
        <v>949</v>
      </c>
      <c r="J319" s="28">
        <v>102</v>
      </c>
      <c r="K319" s="28">
        <v>33</v>
      </c>
      <c r="L319" s="28">
        <v>23</v>
      </c>
      <c r="M319" s="28">
        <v>31</v>
      </c>
      <c r="N319" s="28">
        <v>31</v>
      </c>
      <c r="O319" s="28">
        <v>46</v>
      </c>
      <c r="P319" s="28">
        <v>44</v>
      </c>
      <c r="Q319" s="28">
        <v>0</v>
      </c>
      <c r="R319" s="28">
        <f t="shared" si="102"/>
        <v>38.75</v>
      </c>
      <c r="S319" s="28">
        <f t="shared" si="103"/>
        <v>29.236718596410821</v>
      </c>
      <c r="T319" s="28">
        <f t="shared" si="119"/>
        <v>75.449596377834368</v>
      </c>
      <c r="U319" s="28">
        <f t="shared" si="109"/>
        <v>32</v>
      </c>
      <c r="V319" s="28">
        <v>35</v>
      </c>
      <c r="W319" s="25">
        <v>6505</v>
      </c>
      <c r="X319" s="41">
        <v>7.47</v>
      </c>
      <c r="Y319" s="30">
        <f t="shared" si="104"/>
        <v>9.7110000000000003</v>
      </c>
      <c r="Z319" s="30">
        <f t="shared" si="101"/>
        <v>971.1</v>
      </c>
      <c r="AA319" s="30">
        <f t="shared" si="105"/>
        <v>261.45</v>
      </c>
      <c r="AB319" s="31">
        <f t="shared" si="106"/>
        <v>26145</v>
      </c>
      <c r="AC319" s="32">
        <f t="shared" si="107"/>
        <v>6.9357138984830497E-3</v>
      </c>
      <c r="AD319" s="25">
        <v>6</v>
      </c>
      <c r="AE319" s="28">
        <f t="shared" si="110"/>
        <v>2.9166666666666665</v>
      </c>
      <c r="AF319" s="28">
        <f>AD319*AE319</f>
        <v>17.5</v>
      </c>
      <c r="AG319" s="28">
        <f t="shared" si="111"/>
        <v>70</v>
      </c>
      <c r="AH319" s="30">
        <f t="shared" si="108"/>
        <v>522.9</v>
      </c>
      <c r="AI319" s="28">
        <v>100</v>
      </c>
      <c r="AJ319" s="28">
        <v>100</v>
      </c>
      <c r="AK319" s="28">
        <v>100</v>
      </c>
      <c r="AL319" s="28">
        <v>100</v>
      </c>
      <c r="AM319" s="42">
        <v>100</v>
      </c>
      <c r="AN319" s="42">
        <v>100</v>
      </c>
      <c r="AO319" s="28">
        <v>4</v>
      </c>
      <c r="AP319" s="28">
        <v>28</v>
      </c>
      <c r="AQ319" s="28">
        <v>2</v>
      </c>
      <c r="AR319" s="28">
        <v>4</v>
      </c>
      <c r="AT319" s="28">
        <f t="shared" si="113"/>
        <v>20.708333333333332</v>
      </c>
      <c r="AU319" s="28">
        <f t="shared" si="114"/>
        <v>35</v>
      </c>
      <c r="AV319" s="28">
        <f t="shared" si="115"/>
        <v>29.166666666666664</v>
      </c>
      <c r="AX319" s="33" t="s">
        <v>80</v>
      </c>
      <c r="AY319" s="34"/>
      <c r="AZ319" s="59"/>
      <c r="BA319" s="35">
        <f t="shared" si="117"/>
        <v>365</v>
      </c>
      <c r="BB319" s="33" t="s">
        <v>81</v>
      </c>
      <c r="BC319" s="33" t="s">
        <v>130</v>
      </c>
      <c r="BD319" s="34"/>
      <c r="BE319" s="25" t="s">
        <v>83</v>
      </c>
      <c r="BF319" s="25" t="s">
        <v>83</v>
      </c>
      <c r="BG319" s="32" t="s">
        <v>83</v>
      </c>
      <c r="BH319" s="32" t="s">
        <v>83</v>
      </c>
      <c r="BI319" s="32" t="e">
        <f t="shared" si="121"/>
        <v>#REF!</v>
      </c>
      <c r="BJ319" s="25" t="s">
        <v>84</v>
      </c>
      <c r="BK319" s="25">
        <v>8</v>
      </c>
      <c r="BP319" s="25">
        <f>IFERROR(VLOOKUP(Tabela24[[#This Row],[Código  CATMAT]],'[1]GRADE HFL'!A:K,1,0),"NÃO")</f>
        <v>268286</v>
      </c>
      <c r="BQ319" s="36"/>
      <c r="BR319" s="36">
        <f>IFERROR(VLOOKUP(Tabela24[[#This Row],[Código  CATMAT]],'[1]CMM E VALOR'!C:L,5,0),"NÃO HÁ")</f>
        <v>60</v>
      </c>
      <c r="BS319" s="37">
        <f>IFERROR(VLOOKUP(Tabela24[[#This Row],[Código  CATMAT]],'[1]CMM E VALOR'!C:L,6,0),"NÃO HÁ")</f>
        <v>27</v>
      </c>
      <c r="BT319" s="37">
        <f>IFERROR(VLOOKUP(Tabela24[[#This Row],[Código  CATMAT]],'[1]CMM E VALOR'!C:L,7,0),"NÃO HÁ")</f>
        <v>26.666666666666668</v>
      </c>
      <c r="BU319" s="38">
        <f>IFERROR(VLOOKUP(Tabela24[[#This Row],[Código  CATMAT]],'[1]CMM E VALOR'!C:L,9,0),"NÃO HÁ")</f>
        <v>3</v>
      </c>
      <c r="BV319" s="32">
        <f>IFERROR(VLOOKUP(Tabela24[[#This Row],[Código  CATMAT]],'[1]CMM E VALOR'!C:L,10,0),"NÃO HÁ")</f>
        <v>3.1636359999999999</v>
      </c>
    </row>
    <row r="320" spans="1:74" ht="25.5" x14ac:dyDescent="0.25">
      <c r="A320" s="25">
        <v>271556</v>
      </c>
      <c r="B320" s="25">
        <v>6932800</v>
      </c>
      <c r="C320" s="5" t="s">
        <v>950</v>
      </c>
      <c r="D320" s="5" t="s">
        <v>86</v>
      </c>
      <c r="E320" s="5"/>
      <c r="F320" s="27"/>
      <c r="G320" s="27" t="s">
        <v>951</v>
      </c>
      <c r="H320" s="27" t="s">
        <v>887</v>
      </c>
      <c r="I320" s="27" t="s">
        <v>125</v>
      </c>
      <c r="J320" s="28">
        <v>300</v>
      </c>
      <c r="K320" s="28">
        <v>384</v>
      </c>
      <c r="L320" s="28">
        <v>363</v>
      </c>
      <c r="N320" s="28">
        <v>311</v>
      </c>
      <c r="O320" s="28">
        <v>339</v>
      </c>
      <c r="P320" s="28">
        <v>277</v>
      </c>
      <c r="Q320" s="28">
        <v>260</v>
      </c>
      <c r="R320" s="28">
        <f t="shared" si="102"/>
        <v>319.14285714285717</v>
      </c>
      <c r="S320" s="28">
        <f t="shared" si="103"/>
        <v>45.149487156292189</v>
      </c>
      <c r="T320" s="28">
        <f t="shared" si="119"/>
        <v>14.147108777710175</v>
      </c>
      <c r="U320" s="28">
        <f t="shared" si="109"/>
        <v>311</v>
      </c>
      <c r="V320" s="28">
        <v>350</v>
      </c>
      <c r="W320" s="25">
        <v>6505</v>
      </c>
      <c r="X320" s="30">
        <v>22.5</v>
      </c>
      <c r="Y320" s="30">
        <f t="shared" si="104"/>
        <v>29.25</v>
      </c>
      <c r="Z320" s="30">
        <f t="shared" si="101"/>
        <v>20475</v>
      </c>
      <c r="AA320" s="30">
        <f t="shared" si="105"/>
        <v>7875</v>
      </c>
      <c r="AB320" s="31">
        <f t="shared" si="106"/>
        <v>787500</v>
      </c>
      <c r="AC320" s="32">
        <f t="shared" si="107"/>
        <v>0.20890704513503161</v>
      </c>
      <c r="AD320" s="25">
        <v>6</v>
      </c>
      <c r="AE320" s="28">
        <f t="shared" si="110"/>
        <v>29.166666666666668</v>
      </c>
      <c r="AF320" s="28">
        <f>AD320*AE320</f>
        <v>175</v>
      </c>
      <c r="AG320" s="28">
        <f t="shared" si="111"/>
        <v>700</v>
      </c>
      <c r="AH320" s="30">
        <f t="shared" si="108"/>
        <v>15750</v>
      </c>
      <c r="AI320" s="28">
        <v>700</v>
      </c>
      <c r="AJ320" s="28">
        <v>700</v>
      </c>
      <c r="AK320" s="28">
        <v>700</v>
      </c>
      <c r="AL320" s="28">
        <v>700</v>
      </c>
      <c r="AM320" s="28">
        <v>700</v>
      </c>
      <c r="AN320" s="28">
        <v>700</v>
      </c>
      <c r="AO320" s="28">
        <v>4</v>
      </c>
      <c r="AP320" s="28">
        <v>28</v>
      </c>
      <c r="AQ320" s="28">
        <v>2</v>
      </c>
      <c r="AR320" s="28">
        <v>4</v>
      </c>
      <c r="AT320" s="28">
        <f t="shared" si="113"/>
        <v>207.08333333333334</v>
      </c>
      <c r="AU320" s="28">
        <f t="shared" si="114"/>
        <v>350</v>
      </c>
      <c r="AV320" s="28">
        <f t="shared" si="115"/>
        <v>291.66666666666669</v>
      </c>
      <c r="AX320" s="33" t="s">
        <v>91</v>
      </c>
      <c r="AY320" s="34" t="s">
        <v>247</v>
      </c>
      <c r="AZ320" s="35">
        <v>46008</v>
      </c>
      <c r="BA320" s="35">
        <f t="shared" si="117"/>
        <v>46373</v>
      </c>
      <c r="BB320" s="33" t="s">
        <v>92</v>
      </c>
      <c r="BC320" s="33" t="s">
        <v>248</v>
      </c>
      <c r="BD320" s="34"/>
      <c r="BE320" s="25" t="s">
        <v>112</v>
      </c>
      <c r="BF320" s="25" t="s">
        <v>83</v>
      </c>
      <c r="BG320" s="32" t="s">
        <v>83</v>
      </c>
      <c r="BH320" s="32" t="s">
        <v>83</v>
      </c>
      <c r="BI320" s="32" t="e">
        <f t="shared" si="121"/>
        <v>#REF!</v>
      </c>
      <c r="BJ320" s="25" t="s">
        <v>84</v>
      </c>
      <c r="BK320" s="25">
        <v>98</v>
      </c>
      <c r="BP320" s="25">
        <f>IFERROR(VLOOKUP(Tabela24[[#This Row],[Código  CATMAT]],'[1]GRADE HFL'!A:K,1,0),"NÃO")</f>
        <v>271556</v>
      </c>
      <c r="BQ320" s="36"/>
      <c r="BR320" s="36">
        <f>IFERROR(VLOOKUP(Tabela24[[#This Row],[Código  CATMAT]],'[1]CMM E VALOR'!C:L,5,0),"NÃO HÁ")</f>
        <v>10</v>
      </c>
      <c r="BS320" s="37">
        <f>IFERROR(VLOOKUP(Tabela24[[#This Row],[Código  CATMAT]],'[1]CMM E VALOR'!C:L,6,0),"NÃO HÁ")</f>
        <v>24</v>
      </c>
      <c r="BT320" s="37">
        <f>IFERROR(VLOOKUP(Tabela24[[#This Row],[Código  CATMAT]],'[1]CMM E VALOR'!C:L,7,0),"NÃO HÁ")</f>
        <v>0</v>
      </c>
      <c r="BU320" s="38">
        <f>IFERROR(VLOOKUP(Tabela24[[#This Row],[Código  CATMAT]],'[1]CMM E VALOR'!C:L,9,0),"NÃO HÁ")</f>
        <v>21.58</v>
      </c>
      <c r="BV320" s="32">
        <f>IFERROR(VLOOKUP(Tabela24[[#This Row],[Código  CATMAT]],'[1]CMM E VALOR'!C:L,10,0),"NÃO HÁ")</f>
        <v>0</v>
      </c>
    </row>
    <row r="321" spans="1:74" ht="25.5" x14ac:dyDescent="0.25">
      <c r="A321" s="25">
        <v>268481</v>
      </c>
      <c r="B321" s="25">
        <v>6935010</v>
      </c>
      <c r="C321" s="5" t="s">
        <v>952</v>
      </c>
      <c r="D321" s="5" t="s">
        <v>76</v>
      </c>
      <c r="E321" s="5"/>
      <c r="F321" s="84" t="s">
        <v>953</v>
      </c>
      <c r="G321" s="27" t="s">
        <v>954</v>
      </c>
      <c r="H321" s="27" t="s">
        <v>143</v>
      </c>
      <c r="I321" s="27" t="s">
        <v>79</v>
      </c>
      <c r="J321" s="28">
        <v>1195</v>
      </c>
      <c r="K321" s="28">
        <v>1912</v>
      </c>
      <c r="L321" s="28">
        <v>979</v>
      </c>
      <c r="M321" s="28">
        <v>3386</v>
      </c>
      <c r="N321" s="28">
        <v>2672</v>
      </c>
      <c r="O321" s="28">
        <v>1454</v>
      </c>
      <c r="P321" s="28">
        <v>1402</v>
      </c>
      <c r="Q321" s="28">
        <v>769</v>
      </c>
      <c r="R321" s="28">
        <f t="shared" si="102"/>
        <v>1721.125</v>
      </c>
      <c r="S321" s="28">
        <f t="shared" si="103"/>
        <v>895.99911312137226</v>
      </c>
      <c r="T321" s="28">
        <f t="shared" si="119"/>
        <v>52.058921526406991</v>
      </c>
      <c r="U321" s="28">
        <f t="shared" si="109"/>
        <v>1428</v>
      </c>
      <c r="V321" s="28">
        <v>1600</v>
      </c>
      <c r="W321" s="25">
        <v>6505</v>
      </c>
      <c r="X321" s="30">
        <v>1.58</v>
      </c>
      <c r="Y321" s="30">
        <f t="shared" si="104"/>
        <v>2.0540000000000003</v>
      </c>
      <c r="Z321" s="30">
        <f t="shared" si="101"/>
        <v>6162.0000000000009</v>
      </c>
      <c r="AA321" s="30">
        <f t="shared" si="105"/>
        <v>2528</v>
      </c>
      <c r="AB321" s="31">
        <f t="shared" si="106"/>
        <v>252800</v>
      </c>
      <c r="AC321" s="32">
        <f t="shared" si="107"/>
        <v>6.7062477473188567E-2</v>
      </c>
      <c r="AD321" s="25">
        <v>6</v>
      </c>
      <c r="AE321" s="28">
        <f t="shared" si="110"/>
        <v>133.33333333333334</v>
      </c>
      <c r="AF321" s="28">
        <f>AD321*AE321</f>
        <v>800</v>
      </c>
      <c r="AG321" s="28">
        <f t="shared" si="111"/>
        <v>3200</v>
      </c>
      <c r="AH321" s="30">
        <f t="shared" si="108"/>
        <v>5056</v>
      </c>
      <c r="AI321" s="28">
        <v>2500</v>
      </c>
      <c r="AJ321" s="28">
        <v>2500</v>
      </c>
      <c r="AK321" s="28">
        <v>2500</v>
      </c>
      <c r="AL321" s="28">
        <v>2500</v>
      </c>
      <c r="AM321" s="28">
        <v>3000</v>
      </c>
      <c r="AN321" s="28">
        <v>3000</v>
      </c>
      <c r="AO321" s="28">
        <v>4</v>
      </c>
      <c r="AP321" s="28">
        <v>28</v>
      </c>
      <c r="AQ321" s="28">
        <v>2</v>
      </c>
      <c r="AR321" s="28">
        <v>4</v>
      </c>
      <c r="AT321" s="28">
        <f t="shared" si="113"/>
        <v>946.66666666666674</v>
      </c>
      <c r="AU321" s="28">
        <f t="shared" si="114"/>
        <v>1600</v>
      </c>
      <c r="AV321" s="28">
        <f t="shared" si="115"/>
        <v>1333.3333333333335</v>
      </c>
      <c r="AX321" s="33" t="s">
        <v>91</v>
      </c>
      <c r="AY321" s="34" t="s">
        <v>395</v>
      </c>
      <c r="AZ321" s="35">
        <v>46111</v>
      </c>
      <c r="BA321" s="35">
        <f t="shared" si="117"/>
        <v>46476</v>
      </c>
      <c r="BB321" s="33" t="s">
        <v>92</v>
      </c>
      <c r="BC321" s="33" t="s">
        <v>396</v>
      </c>
      <c r="BD321" s="34"/>
      <c r="BE321" s="25" t="s">
        <v>83</v>
      </c>
      <c r="BF321" s="25" t="s">
        <v>83</v>
      </c>
      <c r="BG321" s="32" t="s">
        <v>83</v>
      </c>
      <c r="BH321" s="32" t="s">
        <v>83</v>
      </c>
      <c r="BI321" s="32" t="e">
        <f t="shared" si="121"/>
        <v>#REF!</v>
      </c>
      <c r="BJ321" s="25" t="s">
        <v>94</v>
      </c>
      <c r="BK321" s="25">
        <v>214</v>
      </c>
      <c r="BP321" s="25">
        <f>IFERROR(VLOOKUP(Tabela24[[#This Row],[Código  CATMAT]],'[1]GRADE HFL'!A:K,1,0),"NÃO")</f>
        <v>268481</v>
      </c>
      <c r="BQ321" s="36"/>
      <c r="BR321" s="36">
        <f>IFERROR(VLOOKUP(Tabela24[[#This Row],[Código  CATMAT]],'[1]CMM E VALOR'!C:L,5,0),"NÃO HÁ")</f>
        <v>2000</v>
      </c>
      <c r="BS321" s="37">
        <f>IFERROR(VLOOKUP(Tabela24[[#This Row],[Código  CATMAT]],'[1]CMM E VALOR'!C:L,6,0),"NÃO HÁ")</f>
        <v>1439.1666666666667</v>
      </c>
      <c r="BT321" s="37">
        <f>IFERROR(VLOOKUP(Tabela24[[#This Row],[Código  CATMAT]],'[1]CMM E VALOR'!C:L,7,0),"NÃO HÁ")</f>
        <v>1000</v>
      </c>
      <c r="BU321" s="38">
        <f>IFERROR(VLOOKUP(Tabela24[[#This Row],[Código  CATMAT]],'[1]CMM E VALOR'!C:L,9,0),"NÃO HÁ")</f>
        <v>2.83</v>
      </c>
      <c r="BV321" s="32">
        <f>IFERROR(VLOOKUP(Tabela24[[#This Row],[Código  CATMAT]],'[1]CMM E VALOR'!C:L,10,0),"NÃO HÁ")</f>
        <v>3.206324</v>
      </c>
    </row>
    <row r="322" spans="1:74" ht="25.5" x14ac:dyDescent="0.25">
      <c r="A322" s="25">
        <v>268481</v>
      </c>
      <c r="B322" s="25">
        <v>6935000</v>
      </c>
      <c r="C322" s="5" t="s">
        <v>955</v>
      </c>
      <c r="D322" s="27" t="s">
        <v>76</v>
      </c>
      <c r="E322" s="27"/>
      <c r="F322" s="84" t="s">
        <v>953</v>
      </c>
      <c r="G322" s="27" t="s">
        <v>956</v>
      </c>
      <c r="H322" s="27" t="s">
        <v>143</v>
      </c>
      <c r="I322" s="27" t="s">
        <v>79</v>
      </c>
      <c r="J322" s="28">
        <v>1973</v>
      </c>
      <c r="K322" s="28">
        <v>1708</v>
      </c>
      <c r="L322" s="28">
        <v>1822</v>
      </c>
      <c r="M322" s="28">
        <v>378</v>
      </c>
      <c r="N322" s="28">
        <v>841</v>
      </c>
      <c r="O322" s="28">
        <v>2020</v>
      </c>
      <c r="P322" s="28">
        <v>1731</v>
      </c>
      <c r="Q322" s="28">
        <v>1100</v>
      </c>
      <c r="R322" s="28">
        <f t="shared" si="102"/>
        <v>1446.625</v>
      </c>
      <c r="S322" s="28">
        <f t="shared" si="103"/>
        <v>600.57256906579221</v>
      </c>
      <c r="T322" s="28">
        <f t="shared" si="119"/>
        <v>41.515428605602153</v>
      </c>
      <c r="U322" s="28">
        <f t="shared" si="109"/>
        <v>1719.5</v>
      </c>
      <c r="V322" s="28">
        <v>1700</v>
      </c>
      <c r="W322" s="25">
        <v>6505</v>
      </c>
      <c r="X322" s="30">
        <v>2.99</v>
      </c>
      <c r="Y322" s="30">
        <f t="shared" si="104"/>
        <v>3.8870000000000005</v>
      </c>
      <c r="Z322" s="30">
        <f t="shared" si="101"/>
        <v>13215.800000000001</v>
      </c>
      <c r="AA322" s="30">
        <f t="shared" si="105"/>
        <v>5083</v>
      </c>
      <c r="AB322" s="31">
        <f t="shared" si="106"/>
        <v>508300</v>
      </c>
      <c r="AC322" s="32">
        <f t="shared" si="107"/>
        <v>0.13484120767255436</v>
      </c>
      <c r="AD322" s="25">
        <v>6</v>
      </c>
      <c r="AE322" s="28">
        <f t="shared" si="110"/>
        <v>141.66666666666666</v>
      </c>
      <c r="AF322" s="28">
        <f>AD322*AE322</f>
        <v>850</v>
      </c>
      <c r="AG322" s="28">
        <f t="shared" si="111"/>
        <v>3400</v>
      </c>
      <c r="AH322" s="30">
        <f t="shared" si="108"/>
        <v>10166</v>
      </c>
      <c r="AI322" s="28">
        <v>3000</v>
      </c>
      <c r="AJ322" s="28">
        <v>3000</v>
      </c>
      <c r="AK322" s="28">
        <v>3000</v>
      </c>
      <c r="AL322" s="28">
        <v>3000</v>
      </c>
      <c r="AM322" s="28">
        <v>3000</v>
      </c>
      <c r="AN322" s="28">
        <v>3400</v>
      </c>
      <c r="AO322" s="28">
        <v>4</v>
      </c>
      <c r="AP322" s="28">
        <v>28</v>
      </c>
      <c r="AQ322" s="28">
        <v>2</v>
      </c>
      <c r="AR322" s="28">
        <v>4</v>
      </c>
      <c r="AT322" s="28">
        <f t="shared" si="113"/>
        <v>1005.8333333333334</v>
      </c>
      <c r="AU322" s="28">
        <f t="shared" si="114"/>
        <v>1700</v>
      </c>
      <c r="AV322" s="28">
        <f t="shared" si="115"/>
        <v>1416.6666666666665</v>
      </c>
      <c r="AX322" s="33" t="s">
        <v>91</v>
      </c>
      <c r="AY322" s="34" t="s">
        <v>395</v>
      </c>
      <c r="AZ322" s="35">
        <v>46111</v>
      </c>
      <c r="BA322" s="35">
        <f t="shared" si="117"/>
        <v>46476</v>
      </c>
      <c r="BB322" s="33" t="s">
        <v>92</v>
      </c>
      <c r="BC322" s="33" t="s">
        <v>396</v>
      </c>
      <c r="BD322" s="34"/>
      <c r="BE322" s="25" t="s">
        <v>192</v>
      </c>
      <c r="BF322" s="25" t="s">
        <v>192</v>
      </c>
      <c r="BG322" s="32" t="s">
        <v>192</v>
      </c>
      <c r="BH322" s="32" t="s">
        <v>83</v>
      </c>
      <c r="BI322" s="32" t="e">
        <f t="shared" si="121"/>
        <v>#REF!</v>
      </c>
      <c r="BJ322" s="25" t="s">
        <v>94</v>
      </c>
      <c r="BK322" s="25">
        <v>368</v>
      </c>
      <c r="BP322" s="25">
        <f>IFERROR(VLOOKUP(Tabela24[[#This Row],[Código  CATMAT]],'[1]GRADE HFL'!A:K,1,0),"NÃO")</f>
        <v>268481</v>
      </c>
      <c r="BQ322" s="36"/>
      <c r="BR322" s="36">
        <f>IFERROR(VLOOKUP(Tabela24[[#This Row],[Código  CATMAT]],'[1]CMM E VALOR'!C:L,5,0),"NÃO HÁ")</f>
        <v>2000</v>
      </c>
      <c r="BS322" s="37">
        <f>IFERROR(VLOOKUP(Tabela24[[#This Row],[Código  CATMAT]],'[1]CMM E VALOR'!C:L,6,0),"NÃO HÁ")</f>
        <v>1439.1666666666667</v>
      </c>
      <c r="BT322" s="37">
        <f>IFERROR(VLOOKUP(Tabela24[[#This Row],[Código  CATMAT]],'[1]CMM E VALOR'!C:L,7,0),"NÃO HÁ")</f>
        <v>1000</v>
      </c>
      <c r="BU322" s="38">
        <f>IFERROR(VLOOKUP(Tabela24[[#This Row],[Código  CATMAT]],'[1]CMM E VALOR'!C:L,9,0),"NÃO HÁ")</f>
        <v>2.83</v>
      </c>
      <c r="BV322" s="32">
        <f>IFERROR(VLOOKUP(Tabela24[[#This Row],[Código  CATMAT]],'[1]CMM E VALOR'!C:L,10,0),"NÃO HÁ")</f>
        <v>3.206324</v>
      </c>
    </row>
    <row r="323" spans="1:74" ht="25.5" x14ac:dyDescent="0.25">
      <c r="A323" s="34">
        <v>272817</v>
      </c>
      <c r="B323" s="34">
        <v>6931000</v>
      </c>
      <c r="C323" s="5" t="s">
        <v>957</v>
      </c>
      <c r="D323" s="5" t="s">
        <v>96</v>
      </c>
      <c r="E323" s="5"/>
      <c r="F323" s="5"/>
      <c r="G323" s="27" t="s">
        <v>951</v>
      </c>
      <c r="H323" s="27" t="s">
        <v>139</v>
      </c>
      <c r="I323" s="27" t="s">
        <v>96</v>
      </c>
      <c r="J323" s="28">
        <v>40</v>
      </c>
      <c r="K323" s="28">
        <v>26</v>
      </c>
      <c r="L323" s="28">
        <v>3</v>
      </c>
      <c r="M323" s="28">
        <v>0</v>
      </c>
      <c r="N323" s="29">
        <v>0</v>
      </c>
      <c r="O323" s="29">
        <v>11</v>
      </c>
      <c r="P323" s="29">
        <v>11</v>
      </c>
      <c r="Q323" s="29">
        <v>2</v>
      </c>
      <c r="R323" s="28">
        <f t="shared" si="102"/>
        <v>11.625</v>
      </c>
      <c r="S323" s="28">
        <f t="shared" si="103"/>
        <v>14.391837964624255</v>
      </c>
      <c r="T323" s="28">
        <f t="shared" si="119"/>
        <v>123.80075668493981</v>
      </c>
      <c r="U323" s="28">
        <f t="shared" si="109"/>
        <v>7</v>
      </c>
      <c r="V323" s="28">
        <v>20</v>
      </c>
      <c r="W323" s="25">
        <v>6505</v>
      </c>
      <c r="X323" s="30">
        <v>2.0499999999999998</v>
      </c>
      <c r="Y323" s="30">
        <f t="shared" si="104"/>
        <v>2.665</v>
      </c>
      <c r="Z323" s="30">
        <f t="shared" si="101"/>
        <v>213.2</v>
      </c>
      <c r="AA323" s="30">
        <f t="shared" si="105"/>
        <v>41</v>
      </c>
      <c r="AB323" s="31">
        <f t="shared" si="106"/>
        <v>4100</v>
      </c>
      <c r="AC323" s="32">
        <f t="shared" si="107"/>
        <v>1.0876430286395297E-3</v>
      </c>
      <c r="AD323" s="25">
        <v>6</v>
      </c>
      <c r="AE323" s="28">
        <f t="shared" si="110"/>
        <v>1.6666666666666667</v>
      </c>
      <c r="AF323" s="28">
        <f>AD323*AE323</f>
        <v>10</v>
      </c>
      <c r="AG323" s="28">
        <f t="shared" si="111"/>
        <v>40</v>
      </c>
      <c r="AH323" s="30">
        <f t="shared" si="108"/>
        <v>82</v>
      </c>
      <c r="AI323" s="28">
        <v>120</v>
      </c>
      <c r="AJ323" s="28">
        <v>120</v>
      </c>
      <c r="AK323" s="28">
        <v>120</v>
      </c>
      <c r="AL323" s="28">
        <v>100</v>
      </c>
      <c r="AM323" s="28">
        <v>100</v>
      </c>
      <c r="AN323" s="28">
        <v>80</v>
      </c>
      <c r="AO323" s="28">
        <v>4</v>
      </c>
      <c r="AP323" s="28">
        <v>28</v>
      </c>
      <c r="AQ323" s="28">
        <v>2</v>
      </c>
      <c r="AR323" s="28">
        <v>4</v>
      </c>
      <c r="AT323" s="28">
        <f t="shared" si="113"/>
        <v>11.833333333333334</v>
      </c>
      <c r="AU323" s="28">
        <f t="shared" si="114"/>
        <v>20</v>
      </c>
      <c r="AV323" s="28">
        <f t="shared" si="115"/>
        <v>16.666666666666668</v>
      </c>
      <c r="AX323" s="33" t="s">
        <v>91</v>
      </c>
      <c r="AY323" s="34" t="s">
        <v>395</v>
      </c>
      <c r="AZ323" s="35">
        <v>46111</v>
      </c>
      <c r="BA323" s="35">
        <f t="shared" si="117"/>
        <v>46476</v>
      </c>
      <c r="BB323" s="33" t="s">
        <v>92</v>
      </c>
      <c r="BC323" s="33" t="s">
        <v>396</v>
      </c>
      <c r="BD323" s="34"/>
      <c r="BE323" s="25" t="s">
        <v>83</v>
      </c>
      <c r="BF323" s="25" t="s">
        <v>83</v>
      </c>
      <c r="BG323" s="32" t="s">
        <v>83</v>
      </c>
      <c r="BH323" s="32" t="s">
        <v>83</v>
      </c>
      <c r="BI323" s="32" t="e">
        <f t="shared" si="121"/>
        <v>#REF!</v>
      </c>
      <c r="BJ323" s="25" t="s">
        <v>116</v>
      </c>
      <c r="BK323" s="25">
        <v>2</v>
      </c>
      <c r="BP323" s="25">
        <f>IFERROR(VLOOKUP(Tabela24[[#This Row],[Código  CATMAT]],'[1]GRADE HFL'!A:K,1,0),"NÃO")</f>
        <v>272817</v>
      </c>
      <c r="BQ323" s="36"/>
      <c r="BR323" s="36">
        <f>IFERROR(VLOOKUP(Tabela24[[#This Row],[Código  CATMAT]],'[1]CMM E VALOR'!C:L,5,0),"NÃO HÁ")</f>
        <v>30</v>
      </c>
      <c r="BS323" s="37">
        <f>IFERROR(VLOOKUP(Tabela24[[#This Row],[Código  CATMAT]],'[1]CMM E VALOR'!C:L,6,0),"NÃO HÁ")</f>
        <v>145</v>
      </c>
      <c r="BT323" s="37">
        <f>IFERROR(VLOOKUP(Tabela24[[#This Row],[Código  CATMAT]],'[1]CMM E VALOR'!C:L,7,0),"NÃO HÁ")</f>
        <v>30</v>
      </c>
      <c r="BU323" s="38">
        <f>IFERROR(VLOOKUP(Tabela24[[#This Row],[Código  CATMAT]],'[1]CMM E VALOR'!C:L,9,0),"NÃO HÁ")</f>
        <v>2.0499999999999998</v>
      </c>
      <c r="BV323" s="32">
        <f>IFERROR(VLOOKUP(Tabela24[[#This Row],[Código  CATMAT]],'[1]CMM E VALOR'!C:L,10,0),"NÃO HÁ")</f>
        <v>0</v>
      </c>
    </row>
    <row r="324" spans="1:74" ht="25.5" x14ac:dyDescent="0.25">
      <c r="A324" s="25">
        <v>273474</v>
      </c>
      <c r="B324" s="25">
        <v>6945000</v>
      </c>
      <c r="C324" s="5" t="s">
        <v>958</v>
      </c>
      <c r="D324" s="5" t="s">
        <v>76</v>
      </c>
      <c r="E324" s="5"/>
      <c r="F324" s="25">
        <v>10</v>
      </c>
      <c r="G324" s="27" t="s">
        <v>959</v>
      </c>
      <c r="H324" s="27" t="s">
        <v>621</v>
      </c>
      <c r="I324" s="27" t="s">
        <v>79</v>
      </c>
      <c r="J324" s="28">
        <v>454</v>
      </c>
      <c r="K324" s="28">
        <v>274</v>
      </c>
      <c r="L324" s="28">
        <v>238</v>
      </c>
      <c r="M324" s="28">
        <v>306</v>
      </c>
      <c r="N324" s="28">
        <v>407</v>
      </c>
      <c r="O324" s="28">
        <v>228</v>
      </c>
      <c r="P324" s="28">
        <v>285</v>
      </c>
      <c r="Q324" s="28">
        <v>169</v>
      </c>
      <c r="R324" s="28">
        <f t="shared" si="102"/>
        <v>295.125</v>
      </c>
      <c r="S324" s="28">
        <f t="shared" si="103"/>
        <v>94.188924887316617</v>
      </c>
      <c r="T324" s="28">
        <f t="shared" si="119"/>
        <v>31.91492584068331</v>
      </c>
      <c r="U324" s="28">
        <f t="shared" si="109"/>
        <v>279.5</v>
      </c>
      <c r="V324" s="28">
        <v>300</v>
      </c>
      <c r="W324" s="25">
        <v>6505</v>
      </c>
      <c r="X324" s="30">
        <v>62</v>
      </c>
      <c r="Y324" s="30">
        <f t="shared" si="104"/>
        <v>80.600000000000009</v>
      </c>
      <c r="Z324" s="30">
        <f t="shared" si="101"/>
        <v>48360.000000000007</v>
      </c>
      <c r="AA324" s="30">
        <f t="shared" si="105"/>
        <v>18600</v>
      </c>
      <c r="AB324" s="31">
        <f t="shared" si="106"/>
        <v>1860000</v>
      </c>
      <c r="AC324" s="32">
        <f t="shared" si="107"/>
        <v>0.49341854469988422</v>
      </c>
      <c r="AD324" s="25">
        <v>6</v>
      </c>
      <c r="AE324" s="28">
        <f t="shared" si="110"/>
        <v>25</v>
      </c>
      <c r="AF324" s="28">
        <f>AE324*((1/2)*AD324)</f>
        <v>75</v>
      </c>
      <c r="AG324" s="28">
        <f t="shared" si="111"/>
        <v>525</v>
      </c>
      <c r="AH324" s="30">
        <f t="shared" si="108"/>
        <v>32550</v>
      </c>
      <c r="AI324" s="28">
        <v>700</v>
      </c>
      <c r="AJ324" s="28">
        <v>700</v>
      </c>
      <c r="AK324" s="28">
        <v>700</v>
      </c>
      <c r="AL324" s="28">
        <v>700</v>
      </c>
      <c r="AM324" s="28">
        <v>700</v>
      </c>
      <c r="AN324" s="28">
        <v>600</v>
      </c>
      <c r="AO324" s="28">
        <v>4</v>
      </c>
      <c r="AP324" s="28">
        <v>28</v>
      </c>
      <c r="AQ324" s="28">
        <v>2</v>
      </c>
      <c r="AR324" s="28">
        <v>4</v>
      </c>
      <c r="AS324" s="28">
        <v>107</v>
      </c>
      <c r="AT324" s="28">
        <f t="shared" si="113"/>
        <v>102.5</v>
      </c>
      <c r="AU324" s="28">
        <f t="shared" si="114"/>
        <v>118</v>
      </c>
      <c r="AV324" s="28">
        <f t="shared" si="115"/>
        <v>175</v>
      </c>
      <c r="AW324" s="28">
        <v>100</v>
      </c>
      <c r="AX324" s="33" t="s">
        <v>80</v>
      </c>
      <c r="AY324" s="34"/>
      <c r="BA324" s="35">
        <f t="shared" si="117"/>
        <v>365</v>
      </c>
      <c r="BB324" s="33" t="s">
        <v>81</v>
      </c>
      <c r="BC324" s="33" t="s">
        <v>82</v>
      </c>
      <c r="BD324" s="34"/>
      <c r="BE324" s="25" t="s">
        <v>192</v>
      </c>
      <c r="BF324" s="25" t="s">
        <v>112</v>
      </c>
      <c r="BG324" s="32" t="s">
        <v>192</v>
      </c>
      <c r="BH324" s="32" t="s">
        <v>112</v>
      </c>
      <c r="BI324" s="32" t="e">
        <f t="shared" si="121"/>
        <v>#REF!</v>
      </c>
      <c r="BJ324" s="25" t="s">
        <v>84</v>
      </c>
      <c r="BK324" s="25">
        <v>79</v>
      </c>
      <c r="BP324" s="25">
        <f>IFERROR(VLOOKUP(Tabela24[[#This Row],[Código  CATMAT]],'[1]GRADE HFL'!A:K,1,0),"NÃO")</f>
        <v>273474</v>
      </c>
      <c r="BQ324" s="36"/>
      <c r="BR324" s="36">
        <f>IFERROR(VLOOKUP(Tabela24[[#This Row],[Código  CATMAT]],'[1]CMM E VALOR'!C:L,5,0),"NÃO HÁ")</f>
        <v>40</v>
      </c>
      <c r="BS324" s="37">
        <f>IFERROR(VLOOKUP(Tabela24[[#This Row],[Código  CATMAT]],'[1]CMM E VALOR'!C:L,6,0),"NÃO HÁ")</f>
        <v>36.333333333333336</v>
      </c>
      <c r="BT324" s="37">
        <f>IFERROR(VLOOKUP(Tabela24[[#This Row],[Código  CATMAT]],'[1]CMM E VALOR'!C:L,7,0),"NÃO HÁ")</f>
        <v>20</v>
      </c>
      <c r="BU324" s="38">
        <f>IFERROR(VLOOKUP(Tabela24[[#This Row],[Código  CATMAT]],'[1]CMM E VALOR'!C:L,9,0),"NÃO HÁ")</f>
        <v>50</v>
      </c>
      <c r="BV324" s="32">
        <f>IFERROR(VLOOKUP(Tabela24[[#This Row],[Código  CATMAT]],'[1]CMM E VALOR'!C:L,10,0),"NÃO HÁ")</f>
        <v>50</v>
      </c>
    </row>
    <row r="325" spans="1:74" ht="25.5" hidden="1" x14ac:dyDescent="0.25">
      <c r="A325" s="25">
        <v>358755</v>
      </c>
      <c r="B325" s="25">
        <v>6961810</v>
      </c>
      <c r="C325" s="5" t="s">
        <v>960</v>
      </c>
      <c r="D325" s="5" t="s">
        <v>96</v>
      </c>
      <c r="E325" s="5"/>
      <c r="F325" s="25">
        <v>50</v>
      </c>
      <c r="G325" s="27" t="s">
        <v>961</v>
      </c>
      <c r="H325" s="27" t="s">
        <v>962</v>
      </c>
      <c r="I325" s="27" t="s">
        <v>963</v>
      </c>
      <c r="J325" s="28">
        <v>940</v>
      </c>
      <c r="K325" s="28">
        <v>746</v>
      </c>
      <c r="L325" s="28">
        <v>645</v>
      </c>
      <c r="M325" s="28">
        <v>690</v>
      </c>
      <c r="N325" s="28">
        <v>754</v>
      </c>
      <c r="O325" s="28">
        <v>705</v>
      </c>
      <c r="P325" s="28">
        <v>675</v>
      </c>
      <c r="Q325" s="28">
        <v>758</v>
      </c>
      <c r="R325" s="28">
        <f t="shared" si="102"/>
        <v>739.125</v>
      </c>
      <c r="S325" s="28">
        <f t="shared" si="103"/>
        <v>90.652298844068412</v>
      </c>
      <c r="T325" s="28">
        <f t="shared" si="119"/>
        <v>12.264812967234015</v>
      </c>
      <c r="U325" s="28">
        <f t="shared" si="109"/>
        <v>725.5</v>
      </c>
      <c r="V325" s="28">
        <v>750</v>
      </c>
      <c r="W325" s="25">
        <v>6505</v>
      </c>
      <c r="X325" s="30">
        <v>46</v>
      </c>
      <c r="Y325" s="30">
        <f t="shared" si="104"/>
        <v>59.800000000000004</v>
      </c>
      <c r="Z325" s="30">
        <f t="shared" ref="Z325:Z388" si="123">Y325*AN325</f>
        <v>89700</v>
      </c>
      <c r="AA325" s="30">
        <f t="shared" si="105"/>
        <v>34500</v>
      </c>
      <c r="AB325" s="31">
        <f t="shared" si="106"/>
        <v>3450000</v>
      </c>
      <c r="AC325" s="32">
        <f t="shared" si="107"/>
        <v>0.91521181678204322</v>
      </c>
      <c r="AD325" s="25">
        <v>6</v>
      </c>
      <c r="AE325" s="28">
        <f t="shared" si="110"/>
        <v>62.5</v>
      </c>
      <c r="AF325" s="28">
        <f>AE325*((1/2)*AD325)</f>
        <v>187.5</v>
      </c>
      <c r="AG325" s="28">
        <f t="shared" si="111"/>
        <v>1312.5</v>
      </c>
      <c r="AH325" s="30">
        <f t="shared" si="108"/>
        <v>60375</v>
      </c>
      <c r="AI325" s="28">
        <v>1500</v>
      </c>
      <c r="AJ325" s="28">
        <v>1500</v>
      </c>
      <c r="AK325" s="28">
        <v>1500</v>
      </c>
      <c r="AL325" s="28">
        <v>1500</v>
      </c>
      <c r="AM325" s="28">
        <v>1500</v>
      </c>
      <c r="AN325" s="28">
        <v>1500</v>
      </c>
      <c r="AO325" s="28">
        <v>4</v>
      </c>
      <c r="AP325" s="28">
        <v>28</v>
      </c>
      <c r="AQ325" s="28">
        <v>2</v>
      </c>
      <c r="AR325" s="28">
        <v>4</v>
      </c>
      <c r="AT325" s="28">
        <f t="shared" si="113"/>
        <v>256.25</v>
      </c>
      <c r="AU325" s="28">
        <f t="shared" si="114"/>
        <v>562.5</v>
      </c>
      <c r="AV325" s="28">
        <f t="shared" si="115"/>
        <v>437.5</v>
      </c>
      <c r="AX325" s="33" t="s">
        <v>91</v>
      </c>
      <c r="AY325" s="34" t="s">
        <v>395</v>
      </c>
      <c r="AZ325" s="35">
        <v>46111</v>
      </c>
      <c r="BA325" s="35">
        <f t="shared" si="117"/>
        <v>46476</v>
      </c>
      <c r="BB325" s="33" t="s">
        <v>92</v>
      </c>
      <c r="BC325" s="33" t="s">
        <v>396</v>
      </c>
      <c r="BD325" s="34"/>
      <c r="BE325" s="25" t="s">
        <v>192</v>
      </c>
      <c r="BF325" s="25" t="s">
        <v>112</v>
      </c>
      <c r="BG325" s="32" t="s">
        <v>192</v>
      </c>
      <c r="BH325" s="32" t="s">
        <v>112</v>
      </c>
      <c r="BI325" s="32" t="e">
        <f t="shared" si="121"/>
        <v>#REF!</v>
      </c>
      <c r="BJ325" s="25" t="s">
        <v>84</v>
      </c>
      <c r="BK325" s="25">
        <v>179</v>
      </c>
      <c r="BP325" s="25" t="str">
        <f>IFERROR(VLOOKUP(Tabela24[[#This Row],[Código  CATMAT]],'[1]GRADE HFL'!A:K,1,0),"NÃO")</f>
        <v>NÃO</v>
      </c>
      <c r="BQ325" s="36"/>
      <c r="BR325" s="36" t="str">
        <f>IFERROR(VLOOKUP(Tabela24[[#This Row],[Código  CATMAT]],'[1]CMM E VALOR'!C:L,5,0),"NÃO HÁ")</f>
        <v>NÃO HÁ</v>
      </c>
      <c r="BS325" s="37" t="str">
        <f>IFERROR(VLOOKUP(Tabela24[[#This Row],[Código  CATMAT]],'[1]CMM E VALOR'!C:L,6,0),"NÃO HÁ")</f>
        <v>NÃO HÁ</v>
      </c>
      <c r="BT325" s="37" t="str">
        <f>IFERROR(VLOOKUP(Tabela24[[#This Row],[Código  CATMAT]],'[1]CMM E VALOR'!C:L,7,0),"NÃO HÁ")</f>
        <v>NÃO HÁ</v>
      </c>
      <c r="BU325" s="38" t="str">
        <f>IFERROR(VLOOKUP(Tabela24[[#This Row],[Código  CATMAT]],'[1]CMM E VALOR'!C:L,9,0),"NÃO HÁ")</f>
        <v>NÃO HÁ</v>
      </c>
      <c r="BV325" s="32" t="str">
        <f>IFERROR(VLOOKUP(Tabela24[[#This Row],[Código  CATMAT]],'[1]CMM E VALOR'!C:L,10,0),"NÃO HÁ")</f>
        <v>NÃO HÁ</v>
      </c>
    </row>
    <row r="326" spans="1:74" ht="25.5" hidden="1" x14ac:dyDescent="0.25">
      <c r="A326" s="25">
        <v>358753</v>
      </c>
      <c r="B326" s="25">
        <v>6961820</v>
      </c>
      <c r="C326" s="5" t="s">
        <v>964</v>
      </c>
      <c r="D326" s="5" t="s">
        <v>96</v>
      </c>
      <c r="E326" s="5"/>
      <c r="F326" s="25">
        <v>100</v>
      </c>
      <c r="G326" s="27" t="s">
        <v>961</v>
      </c>
      <c r="H326" s="27" t="s">
        <v>867</v>
      </c>
      <c r="I326" s="27" t="s">
        <v>963</v>
      </c>
      <c r="J326" s="28">
        <v>1200</v>
      </c>
      <c r="K326" s="28">
        <v>1064</v>
      </c>
      <c r="L326" s="28">
        <v>878</v>
      </c>
      <c r="M326" s="28">
        <v>994</v>
      </c>
      <c r="N326" s="28">
        <v>623</v>
      </c>
      <c r="O326" s="28">
        <v>705</v>
      </c>
      <c r="P326" s="28">
        <v>634</v>
      </c>
      <c r="Q326" s="28">
        <v>686</v>
      </c>
      <c r="R326" s="28">
        <f t="shared" si="102"/>
        <v>848</v>
      </c>
      <c r="S326" s="28">
        <f t="shared" si="103"/>
        <v>219.05315727988429</v>
      </c>
      <c r="T326" s="28">
        <f t="shared" si="119"/>
        <v>25.831740245269373</v>
      </c>
      <c r="U326" s="28">
        <f t="shared" si="109"/>
        <v>791.5</v>
      </c>
      <c r="V326" s="28">
        <v>800</v>
      </c>
      <c r="W326" s="25">
        <v>6505</v>
      </c>
      <c r="X326" s="30">
        <v>10.72</v>
      </c>
      <c r="Y326" s="30">
        <f t="shared" si="104"/>
        <v>13.936000000000002</v>
      </c>
      <c r="Z326" s="30">
        <f t="shared" si="123"/>
        <v>25084.800000000003</v>
      </c>
      <c r="AA326" s="30">
        <f t="shared" si="105"/>
        <v>8576</v>
      </c>
      <c r="AB326" s="31">
        <f t="shared" si="106"/>
        <v>857600</v>
      </c>
      <c r="AC326" s="32">
        <f t="shared" si="107"/>
        <v>0.22750308813689285</v>
      </c>
      <c r="AD326" s="25">
        <v>6</v>
      </c>
      <c r="AE326" s="28">
        <f t="shared" si="110"/>
        <v>66.666666666666671</v>
      </c>
      <c r="AF326" s="28">
        <f t="shared" ref="AF326:AF348" si="124">AD326*AE326</f>
        <v>400</v>
      </c>
      <c r="AG326" s="28">
        <f t="shared" si="111"/>
        <v>1600</v>
      </c>
      <c r="AH326" s="30">
        <f t="shared" si="108"/>
        <v>17152</v>
      </c>
      <c r="AI326" s="28">
        <v>2400</v>
      </c>
      <c r="AJ326" s="28">
        <v>2400</v>
      </c>
      <c r="AK326" s="28">
        <v>2400</v>
      </c>
      <c r="AL326" s="28">
        <v>2400</v>
      </c>
      <c r="AM326" s="28">
        <v>2200</v>
      </c>
      <c r="AN326" s="28">
        <v>1800</v>
      </c>
      <c r="AO326" s="28">
        <v>4</v>
      </c>
      <c r="AP326" s="28">
        <v>28</v>
      </c>
      <c r="AQ326" s="28">
        <v>2</v>
      </c>
      <c r="AR326" s="28">
        <v>4</v>
      </c>
      <c r="AT326" s="28">
        <f t="shared" si="113"/>
        <v>473.33333333333337</v>
      </c>
      <c r="AU326" s="28">
        <f t="shared" si="114"/>
        <v>800</v>
      </c>
      <c r="AV326" s="28">
        <f t="shared" si="115"/>
        <v>666.66666666666674</v>
      </c>
      <c r="AX326" s="33" t="s">
        <v>91</v>
      </c>
      <c r="AY326" s="34" t="s">
        <v>395</v>
      </c>
      <c r="AZ326" s="35">
        <v>46111</v>
      </c>
      <c r="BA326" s="35">
        <f t="shared" si="117"/>
        <v>46476</v>
      </c>
      <c r="BB326" s="33" t="s">
        <v>92</v>
      </c>
      <c r="BC326" s="33" t="s">
        <v>396</v>
      </c>
      <c r="BD326" s="34"/>
      <c r="BE326" s="25" t="s">
        <v>112</v>
      </c>
      <c r="BF326" s="25" t="s">
        <v>83</v>
      </c>
      <c r="BG326" s="32" t="s">
        <v>112</v>
      </c>
      <c r="BH326" s="32" t="s">
        <v>83</v>
      </c>
      <c r="BI326" s="32" t="e">
        <f t="shared" si="121"/>
        <v>#REF!</v>
      </c>
      <c r="BJ326" s="25" t="s">
        <v>84</v>
      </c>
      <c r="BK326" s="25">
        <v>134</v>
      </c>
      <c r="BP326" s="25" t="str">
        <f>IFERROR(VLOOKUP(Tabela24[[#This Row],[Código  CATMAT]],'[1]GRADE HFL'!A:K,1,0),"NÃO")</f>
        <v>NÃO</v>
      </c>
      <c r="BQ326" s="36"/>
      <c r="BR326" s="36" t="str">
        <f>IFERROR(VLOOKUP(Tabela24[[#This Row],[Código  CATMAT]],'[1]CMM E VALOR'!C:L,5,0),"NÃO HÁ")</f>
        <v>NÃO HÁ</v>
      </c>
      <c r="BS326" s="37" t="str">
        <f>IFERROR(VLOOKUP(Tabela24[[#This Row],[Código  CATMAT]],'[1]CMM E VALOR'!C:L,6,0),"NÃO HÁ")</f>
        <v>NÃO HÁ</v>
      </c>
      <c r="BT326" s="37" t="str">
        <f>IFERROR(VLOOKUP(Tabela24[[#This Row],[Código  CATMAT]],'[1]CMM E VALOR'!C:L,7,0),"NÃO HÁ")</f>
        <v>NÃO HÁ</v>
      </c>
      <c r="BU326" s="38" t="str">
        <f>IFERROR(VLOOKUP(Tabela24[[#This Row],[Código  CATMAT]],'[1]CMM E VALOR'!C:L,9,0),"NÃO HÁ")</f>
        <v>NÃO HÁ</v>
      </c>
      <c r="BV326" s="32" t="str">
        <f>IFERROR(VLOOKUP(Tabela24[[#This Row],[Código  CATMAT]],'[1]CMM E VALOR'!C:L,10,0),"NÃO HÁ")</f>
        <v>NÃO HÁ</v>
      </c>
    </row>
    <row r="327" spans="1:74" ht="25.5" hidden="1" x14ac:dyDescent="0.25">
      <c r="A327" s="25">
        <v>273484</v>
      </c>
      <c r="B327" s="25">
        <v>6984100</v>
      </c>
      <c r="C327" s="5" t="s">
        <v>965</v>
      </c>
      <c r="D327" s="40" t="s">
        <v>152</v>
      </c>
      <c r="E327" s="40"/>
      <c r="F327" s="25">
        <v>50</v>
      </c>
      <c r="G327" s="27" t="s">
        <v>966</v>
      </c>
      <c r="H327" s="65">
        <v>1E-3</v>
      </c>
      <c r="I327" s="27" t="s">
        <v>546</v>
      </c>
      <c r="J327" s="28">
        <v>550</v>
      </c>
      <c r="K327" s="28">
        <v>614</v>
      </c>
      <c r="L327" s="28">
        <v>705</v>
      </c>
      <c r="M327" s="28">
        <v>173</v>
      </c>
      <c r="N327" s="28">
        <v>163</v>
      </c>
      <c r="O327" s="28">
        <v>498</v>
      </c>
      <c r="P327" s="28">
        <v>551</v>
      </c>
      <c r="Q327" s="28">
        <v>382</v>
      </c>
      <c r="R327" s="28">
        <f t="shared" ref="R327:R390" si="125">AVERAGE(J327:Q327)</f>
        <v>454.5</v>
      </c>
      <c r="S327" s="28">
        <f t="shared" ref="S327:S390" si="126">STDEV(J327:Q327)</f>
        <v>199.27941618312141</v>
      </c>
      <c r="T327" s="28">
        <f t="shared" si="119"/>
        <v>43.845856145901301</v>
      </c>
      <c r="U327" s="28">
        <f t="shared" si="109"/>
        <v>524</v>
      </c>
      <c r="V327" s="28">
        <v>614</v>
      </c>
      <c r="W327" s="25">
        <v>6505</v>
      </c>
      <c r="X327" s="41">
        <v>17.47</v>
      </c>
      <c r="Y327" s="30">
        <f t="shared" ref="Y327:Y390" si="127">X327*1.3</f>
        <v>22.710999999999999</v>
      </c>
      <c r="Z327" s="30">
        <f t="shared" si="123"/>
        <v>27253.199999999997</v>
      </c>
      <c r="AA327" s="30">
        <f t="shared" ref="AA327:AA390" si="128">V327*X327</f>
        <v>10726.58</v>
      </c>
      <c r="AB327" s="31">
        <f t="shared" ref="AB327:AB390" si="129">(AA327*100)</f>
        <v>1072658</v>
      </c>
      <c r="AC327" s="32">
        <f t="shared" ref="AC327:AC390" si="130">AB327/3769619.16</f>
        <v>0.2845534136132733</v>
      </c>
      <c r="AD327" s="25">
        <v>6</v>
      </c>
      <c r="AE327" s="28">
        <f t="shared" si="110"/>
        <v>51.166666666666664</v>
      </c>
      <c r="AF327" s="28">
        <f t="shared" si="124"/>
        <v>307</v>
      </c>
      <c r="AG327" s="28">
        <f t="shared" si="111"/>
        <v>1228</v>
      </c>
      <c r="AH327" s="30">
        <f t="shared" ref="AH327:AH390" si="131">AG327*X327</f>
        <v>21453.16</v>
      </c>
      <c r="AI327" s="28">
        <v>1500</v>
      </c>
      <c r="AJ327" s="28">
        <v>1200</v>
      </c>
      <c r="AK327" s="28">
        <v>1200</v>
      </c>
      <c r="AL327" s="28">
        <v>1200</v>
      </c>
      <c r="AM327" s="42">
        <v>1200</v>
      </c>
      <c r="AN327" s="42">
        <v>1200</v>
      </c>
      <c r="AO327" s="28">
        <v>4</v>
      </c>
      <c r="AP327" s="28">
        <v>28</v>
      </c>
      <c r="AQ327" s="28">
        <v>2</v>
      </c>
      <c r="AR327" s="28">
        <v>4</v>
      </c>
      <c r="AT327" s="28">
        <f t="shared" si="113"/>
        <v>363.28333333333336</v>
      </c>
      <c r="AU327" s="28">
        <f t="shared" si="114"/>
        <v>614</v>
      </c>
      <c r="AV327" s="28">
        <f t="shared" si="115"/>
        <v>511.66666666666663</v>
      </c>
      <c r="AW327" s="28">
        <v>200</v>
      </c>
      <c r="AX327" s="33" t="s">
        <v>80</v>
      </c>
      <c r="AY327" s="34"/>
      <c r="BA327" s="35">
        <f t="shared" si="117"/>
        <v>365</v>
      </c>
      <c r="BB327" s="33" t="s">
        <v>81</v>
      </c>
      <c r="BC327" s="33" t="s">
        <v>130</v>
      </c>
      <c r="BD327" s="34"/>
      <c r="BE327" s="25" t="s">
        <v>112</v>
      </c>
      <c r="BF327" s="25" t="s">
        <v>83</v>
      </c>
      <c r="BG327" s="32" t="s">
        <v>83</v>
      </c>
      <c r="BH327" s="32" t="s">
        <v>83</v>
      </c>
      <c r="BI327" s="32" t="e">
        <f t="shared" si="121"/>
        <v>#REF!</v>
      </c>
      <c r="BJ327" s="25" t="s">
        <v>116</v>
      </c>
      <c r="BK327" s="25">
        <v>136</v>
      </c>
      <c r="BP327" s="25" t="str">
        <f>IFERROR(VLOOKUP(Tabela24[[#This Row],[Código  CATMAT]],'[1]GRADE HFL'!A:K,1,0),"NÃO")</f>
        <v>NÃO</v>
      </c>
      <c r="BQ327" s="36"/>
      <c r="BR327" s="36" t="str">
        <f>IFERROR(VLOOKUP(Tabela24[[#This Row],[Código  CATMAT]],'[1]CMM E VALOR'!C:L,5,0),"NÃO HÁ")</f>
        <v>NÃO HÁ</v>
      </c>
      <c r="BS327" s="37" t="str">
        <f>IFERROR(VLOOKUP(Tabela24[[#This Row],[Código  CATMAT]],'[1]CMM E VALOR'!C:L,6,0),"NÃO HÁ")</f>
        <v>NÃO HÁ</v>
      </c>
      <c r="BT327" s="37" t="str">
        <f>IFERROR(VLOOKUP(Tabela24[[#This Row],[Código  CATMAT]],'[1]CMM E VALOR'!C:L,7,0),"NÃO HÁ")</f>
        <v>NÃO HÁ</v>
      </c>
      <c r="BU327" s="38" t="str">
        <f>IFERROR(VLOOKUP(Tabela24[[#This Row],[Código  CATMAT]],'[1]CMM E VALOR'!C:L,9,0),"NÃO HÁ")</f>
        <v>NÃO HÁ</v>
      </c>
      <c r="BV327" s="32" t="str">
        <f>IFERROR(VLOOKUP(Tabela24[[#This Row],[Código  CATMAT]],'[1]CMM E VALOR'!C:L,10,0),"NÃO HÁ")</f>
        <v>NÃO HÁ</v>
      </c>
    </row>
    <row r="328" spans="1:74" ht="25.5" hidden="1" x14ac:dyDescent="0.25">
      <c r="A328" s="25">
        <v>337457</v>
      </c>
      <c r="B328" s="25">
        <v>6985700</v>
      </c>
      <c r="C328" s="5" t="s">
        <v>967</v>
      </c>
      <c r="D328" s="5" t="s">
        <v>86</v>
      </c>
      <c r="E328" s="5"/>
      <c r="F328" s="5"/>
      <c r="G328" s="27" t="s">
        <v>966</v>
      </c>
      <c r="H328" s="27" t="s">
        <v>372</v>
      </c>
      <c r="I328" s="27" t="s">
        <v>373</v>
      </c>
      <c r="J328" s="28">
        <v>75</v>
      </c>
      <c r="K328" s="28">
        <v>1</v>
      </c>
      <c r="L328" s="28">
        <v>0</v>
      </c>
      <c r="M328" s="28">
        <v>4</v>
      </c>
      <c r="N328" s="28">
        <v>6</v>
      </c>
      <c r="O328" s="28">
        <v>9</v>
      </c>
      <c r="P328" s="28">
        <v>4</v>
      </c>
      <c r="Q328" s="28">
        <v>7</v>
      </c>
      <c r="R328" s="28">
        <f t="shared" si="125"/>
        <v>13.25</v>
      </c>
      <c r="S328" s="28">
        <f t="shared" si="126"/>
        <v>25.12682118488415</v>
      </c>
      <c r="T328" s="28">
        <f t="shared" si="119"/>
        <v>189.63638630101244</v>
      </c>
      <c r="U328" s="28">
        <f t="shared" ref="U328:U391" si="132">MEDIAN(J328:Q328)</f>
        <v>5</v>
      </c>
      <c r="V328" s="29">
        <v>20</v>
      </c>
      <c r="W328" s="25">
        <v>6505</v>
      </c>
      <c r="X328" s="48">
        <v>46</v>
      </c>
      <c r="Y328" s="30">
        <f t="shared" si="127"/>
        <v>59.800000000000004</v>
      </c>
      <c r="Z328" s="30">
        <f t="shared" si="123"/>
        <v>0</v>
      </c>
      <c r="AA328" s="30">
        <f t="shared" si="128"/>
        <v>920</v>
      </c>
      <c r="AB328" s="31">
        <f t="shared" si="129"/>
        <v>92000</v>
      </c>
      <c r="AC328" s="32">
        <f t="shared" si="130"/>
        <v>2.4405648447521154E-2</v>
      </c>
      <c r="AD328" s="25">
        <v>6</v>
      </c>
      <c r="AE328" s="28">
        <f t="shared" ref="AE328:AE391" si="133">V328/12</f>
        <v>1.6666666666666667</v>
      </c>
      <c r="AF328" s="28">
        <f t="shared" si="124"/>
        <v>10</v>
      </c>
      <c r="AG328" s="28">
        <f t="shared" si="111"/>
        <v>40</v>
      </c>
      <c r="AH328" s="30">
        <f t="shared" si="131"/>
        <v>1840</v>
      </c>
      <c r="AI328" s="28">
        <v>120</v>
      </c>
      <c r="AJ328" s="28">
        <v>120</v>
      </c>
      <c r="AK328" s="28">
        <v>120</v>
      </c>
      <c r="AL328" s="28">
        <v>120</v>
      </c>
      <c r="AM328" s="28">
        <v>100</v>
      </c>
      <c r="AN328" s="28">
        <v>0</v>
      </c>
      <c r="AO328" s="28">
        <v>4</v>
      </c>
      <c r="AP328" s="28">
        <v>28</v>
      </c>
      <c r="AQ328" s="28">
        <v>2</v>
      </c>
      <c r="AR328" s="28">
        <v>4</v>
      </c>
      <c r="AT328" s="28">
        <f t="shared" si="113"/>
        <v>11.833333333333334</v>
      </c>
      <c r="AU328" s="28">
        <f t="shared" si="114"/>
        <v>20</v>
      </c>
      <c r="AV328" s="28">
        <f t="shared" si="115"/>
        <v>16.666666666666668</v>
      </c>
      <c r="AX328" s="33" t="s">
        <v>80</v>
      </c>
      <c r="AY328" s="34"/>
      <c r="BA328" s="35">
        <f t="shared" si="117"/>
        <v>365</v>
      </c>
      <c r="BB328" s="33" t="s">
        <v>126</v>
      </c>
      <c r="BC328" s="33" t="s">
        <v>106</v>
      </c>
      <c r="BD328" s="34"/>
      <c r="BE328" s="25" t="s">
        <v>83</v>
      </c>
      <c r="BF328" s="25" t="s">
        <v>83</v>
      </c>
      <c r="BG328" s="32" t="s">
        <v>83</v>
      </c>
      <c r="BH328" s="32" t="s">
        <v>83</v>
      </c>
      <c r="BI328" s="32" t="e">
        <f t="shared" si="121"/>
        <v>#REF!</v>
      </c>
      <c r="BJ328" s="25" t="s">
        <v>116</v>
      </c>
      <c r="BP328" s="25" t="str">
        <f>IFERROR(VLOOKUP(Tabela24[[#This Row],[Código  CATMAT]],'[1]GRADE HFL'!A:K,1,0),"NÃO")</f>
        <v>NÃO</v>
      </c>
      <c r="BQ328" s="36"/>
      <c r="BR328" s="36" t="str">
        <f>IFERROR(VLOOKUP(Tabela24[[#This Row],[Código  CATMAT]],'[1]CMM E VALOR'!C:L,5,0),"NÃO HÁ")</f>
        <v>NÃO HÁ</v>
      </c>
      <c r="BS328" s="37" t="str">
        <f>IFERROR(VLOOKUP(Tabela24[[#This Row],[Código  CATMAT]],'[1]CMM E VALOR'!C:L,6,0),"NÃO HÁ")</f>
        <v>NÃO HÁ</v>
      </c>
      <c r="BT328" s="37" t="str">
        <f>IFERROR(VLOOKUP(Tabela24[[#This Row],[Código  CATMAT]],'[1]CMM E VALOR'!C:L,7,0),"NÃO HÁ")</f>
        <v>NÃO HÁ</v>
      </c>
      <c r="BU328" s="38" t="str">
        <f>IFERROR(VLOOKUP(Tabela24[[#This Row],[Código  CATMAT]],'[1]CMM E VALOR'!C:L,9,0),"NÃO HÁ")</f>
        <v>NÃO HÁ</v>
      </c>
      <c r="BV328" s="32" t="str">
        <f>IFERROR(VLOOKUP(Tabela24[[#This Row],[Código  CATMAT]],'[1]CMM E VALOR'!C:L,10,0),"NÃO HÁ")</f>
        <v>NÃO HÁ</v>
      </c>
    </row>
    <row r="329" spans="1:74" ht="30" x14ac:dyDescent="0.25">
      <c r="A329" s="25">
        <v>282580</v>
      </c>
      <c r="B329" s="25">
        <v>3575000</v>
      </c>
      <c r="C329" s="40" t="s">
        <v>968</v>
      </c>
      <c r="D329" s="5" t="s">
        <v>76</v>
      </c>
      <c r="E329" s="5"/>
      <c r="F329" s="5"/>
      <c r="G329" s="5" t="s">
        <v>969</v>
      </c>
      <c r="H329" s="65" t="s">
        <v>970</v>
      </c>
      <c r="I329" s="27" t="s">
        <v>79</v>
      </c>
      <c r="J329" s="28">
        <v>66</v>
      </c>
      <c r="K329" s="28">
        <v>50</v>
      </c>
      <c r="L329" s="28">
        <v>104</v>
      </c>
      <c r="N329" s="28">
        <v>65</v>
      </c>
      <c r="O329" s="28">
        <v>21</v>
      </c>
      <c r="P329" s="28">
        <v>30</v>
      </c>
      <c r="Q329" s="28">
        <v>10</v>
      </c>
      <c r="R329" s="28">
        <f t="shared" si="125"/>
        <v>49.428571428571431</v>
      </c>
      <c r="S329" s="28">
        <f t="shared" si="126"/>
        <v>32.237954561133598</v>
      </c>
      <c r="T329" s="28">
        <f t="shared" si="119"/>
        <v>65.221295354894565</v>
      </c>
      <c r="U329" s="28">
        <f t="shared" si="132"/>
        <v>50</v>
      </c>
      <c r="V329" s="28">
        <v>60</v>
      </c>
      <c r="W329" s="25">
        <v>6505</v>
      </c>
      <c r="X329" s="30">
        <v>9</v>
      </c>
      <c r="Y329" s="30">
        <f t="shared" si="127"/>
        <v>11.700000000000001</v>
      </c>
      <c r="Z329" s="30">
        <f t="shared" si="123"/>
        <v>1404.0000000000002</v>
      </c>
      <c r="AA329" s="30">
        <f t="shared" si="128"/>
        <v>540</v>
      </c>
      <c r="AB329" s="31">
        <f t="shared" si="129"/>
        <v>54000</v>
      </c>
      <c r="AC329" s="32">
        <f t="shared" si="130"/>
        <v>1.4325054523545025E-2</v>
      </c>
      <c r="AD329" s="25">
        <v>6</v>
      </c>
      <c r="AE329" s="28">
        <f t="shared" si="133"/>
        <v>5</v>
      </c>
      <c r="AF329" s="28">
        <f t="shared" si="124"/>
        <v>30</v>
      </c>
      <c r="AG329" s="28">
        <f t="shared" ref="AG329:AG391" si="134">((AE329*12)+(AE329*AD329)+AF329)</f>
        <v>120</v>
      </c>
      <c r="AH329" s="30">
        <f t="shared" si="131"/>
        <v>1080</v>
      </c>
      <c r="AI329" s="28">
        <v>150</v>
      </c>
      <c r="AJ329" s="28">
        <v>150</v>
      </c>
      <c r="AK329" s="28">
        <v>150</v>
      </c>
      <c r="AL329" s="28">
        <v>150</v>
      </c>
      <c r="AM329" s="28">
        <v>150</v>
      </c>
      <c r="AN329" s="28">
        <v>120</v>
      </c>
      <c r="AO329" s="28">
        <v>4</v>
      </c>
      <c r="AP329" s="28">
        <v>28</v>
      </c>
      <c r="AQ329" s="28">
        <v>2</v>
      </c>
      <c r="AR329" s="28">
        <v>4</v>
      </c>
      <c r="AT329" s="28">
        <f t="shared" si="113"/>
        <v>35.5</v>
      </c>
      <c r="AU329" s="28">
        <f t="shared" si="114"/>
        <v>60</v>
      </c>
      <c r="AV329" s="28">
        <f t="shared" si="115"/>
        <v>50</v>
      </c>
      <c r="AX329" s="33" t="s">
        <v>80</v>
      </c>
      <c r="AY329" s="34"/>
      <c r="BA329" s="35">
        <f t="shared" si="117"/>
        <v>365</v>
      </c>
      <c r="BB329" s="33" t="s">
        <v>290</v>
      </c>
      <c r="BC329" s="33" t="s">
        <v>82</v>
      </c>
      <c r="BD329" s="34"/>
      <c r="BE329" s="25" t="s">
        <v>83</v>
      </c>
      <c r="BF329" s="25" t="s">
        <v>83</v>
      </c>
      <c r="BG329" s="32" t="s">
        <v>83</v>
      </c>
      <c r="BH329" s="32" t="s">
        <v>83</v>
      </c>
      <c r="BI329" s="32" t="e">
        <f t="shared" si="121"/>
        <v>#REF!</v>
      </c>
      <c r="BJ329" s="25" t="s">
        <v>84</v>
      </c>
      <c r="BP329" s="25">
        <f>IFERROR(VLOOKUP(Tabela24[[#This Row],[Código  CATMAT]],'[1]GRADE HFL'!A:K,1,0),"NÃO")</f>
        <v>282580</v>
      </c>
      <c r="BQ329" s="36"/>
      <c r="BR329" s="36">
        <f>IFERROR(VLOOKUP(Tabela24[[#This Row],[Código  CATMAT]],'[1]CMM E VALOR'!C:L,5,0),"NÃO HÁ")</f>
        <v>10</v>
      </c>
      <c r="BS329" s="37">
        <f>IFERROR(VLOOKUP(Tabela24[[#This Row],[Código  CATMAT]],'[1]CMM E VALOR'!C:L,6,0),"NÃO HÁ")</f>
        <v>0</v>
      </c>
      <c r="BT329" s="37">
        <f>IFERROR(VLOOKUP(Tabela24[[#This Row],[Código  CATMAT]],'[1]CMM E VALOR'!C:L,7,0),"NÃO HÁ")</f>
        <v>0</v>
      </c>
      <c r="BU329" s="38">
        <f>IFERROR(VLOOKUP(Tabela24[[#This Row],[Código  CATMAT]],'[1]CMM E VALOR'!C:L,9,0),"NÃO HÁ")</f>
        <v>6.19</v>
      </c>
      <c r="BV329" s="32">
        <f>IFERROR(VLOOKUP(Tabela24[[#This Row],[Código  CATMAT]],'[1]CMM E VALOR'!C:L,10,0),"NÃO HÁ")</f>
        <v>0</v>
      </c>
    </row>
    <row r="330" spans="1:74" ht="25.5" x14ac:dyDescent="0.25">
      <c r="A330" s="25">
        <v>304872</v>
      </c>
      <c r="B330" s="25">
        <v>7015000</v>
      </c>
      <c r="C330" s="5" t="s">
        <v>971</v>
      </c>
      <c r="D330" s="5" t="s">
        <v>76</v>
      </c>
      <c r="E330" s="5"/>
      <c r="F330" s="5"/>
      <c r="G330" s="27" t="s">
        <v>972</v>
      </c>
      <c r="H330" s="27" t="s">
        <v>926</v>
      </c>
      <c r="I330" s="27" t="s">
        <v>79</v>
      </c>
      <c r="J330" s="28">
        <v>1530</v>
      </c>
      <c r="K330" s="28">
        <v>832</v>
      </c>
      <c r="L330" s="28">
        <v>733</v>
      </c>
      <c r="N330" s="28">
        <v>688</v>
      </c>
      <c r="O330" s="28">
        <v>719</v>
      </c>
      <c r="P330" s="28">
        <v>677</v>
      </c>
      <c r="Q330" s="28">
        <v>526</v>
      </c>
      <c r="R330" s="28">
        <f t="shared" si="125"/>
        <v>815</v>
      </c>
      <c r="S330" s="28">
        <f t="shared" si="126"/>
        <v>328.16357709735752</v>
      </c>
      <c r="T330" s="28">
        <f t="shared" si="119"/>
        <v>40.26546958249785</v>
      </c>
      <c r="U330" s="28">
        <f t="shared" si="132"/>
        <v>719</v>
      </c>
      <c r="V330" s="28">
        <v>750</v>
      </c>
      <c r="W330" s="25">
        <v>6505</v>
      </c>
      <c r="X330" s="30">
        <v>6.16</v>
      </c>
      <c r="Y330" s="30">
        <f t="shared" si="127"/>
        <v>8.0080000000000009</v>
      </c>
      <c r="Z330" s="30">
        <f t="shared" si="123"/>
        <v>12012.000000000002</v>
      </c>
      <c r="AA330" s="30">
        <f t="shared" si="128"/>
        <v>4620</v>
      </c>
      <c r="AB330" s="31">
        <f t="shared" si="129"/>
        <v>462000</v>
      </c>
      <c r="AC330" s="32">
        <f t="shared" si="130"/>
        <v>0.12255879981255188</v>
      </c>
      <c r="AD330" s="25">
        <v>6</v>
      </c>
      <c r="AE330" s="28">
        <f t="shared" si="133"/>
        <v>62.5</v>
      </c>
      <c r="AF330" s="28">
        <f t="shared" si="124"/>
        <v>375</v>
      </c>
      <c r="AG330" s="28">
        <f t="shared" si="134"/>
        <v>1500</v>
      </c>
      <c r="AH330" s="30">
        <f t="shared" si="131"/>
        <v>9240</v>
      </c>
      <c r="AI330" s="28">
        <v>1500</v>
      </c>
      <c r="AJ330" s="28">
        <v>1500</v>
      </c>
      <c r="AK330" s="28">
        <v>1500</v>
      </c>
      <c r="AL330" s="28">
        <v>1500</v>
      </c>
      <c r="AM330" s="28">
        <v>1500</v>
      </c>
      <c r="AN330" s="28">
        <v>1500</v>
      </c>
      <c r="AO330" s="28">
        <v>4</v>
      </c>
      <c r="AP330" s="28">
        <v>28</v>
      </c>
      <c r="AQ330" s="28">
        <v>2</v>
      </c>
      <c r="AR330" s="28">
        <v>4</v>
      </c>
      <c r="AS330" s="28">
        <v>205</v>
      </c>
      <c r="AT330" s="28">
        <f t="shared" si="113"/>
        <v>443.75</v>
      </c>
      <c r="AU330" s="28">
        <f t="shared" si="114"/>
        <v>545</v>
      </c>
      <c r="AV330" s="28">
        <f t="shared" si="115"/>
        <v>625</v>
      </c>
      <c r="AW330" s="28">
        <v>100</v>
      </c>
      <c r="AX330" s="33" t="s">
        <v>91</v>
      </c>
      <c r="AY330" s="34" t="s">
        <v>395</v>
      </c>
      <c r="AZ330" s="35">
        <v>46111</v>
      </c>
      <c r="BA330" s="35">
        <f t="shared" si="117"/>
        <v>46476</v>
      </c>
      <c r="BB330" s="33" t="s">
        <v>92</v>
      </c>
      <c r="BC330" s="33" t="s">
        <v>396</v>
      </c>
      <c r="BD330" s="34"/>
      <c r="BE330" s="25" t="s">
        <v>83</v>
      </c>
      <c r="BF330" s="25" t="s">
        <v>83</v>
      </c>
      <c r="BG330" s="32" t="s">
        <v>83</v>
      </c>
      <c r="BH330" s="32" t="s">
        <v>83</v>
      </c>
      <c r="BI330" s="32" t="e">
        <f t="shared" si="121"/>
        <v>#REF!</v>
      </c>
      <c r="BJ330" s="25" t="s">
        <v>116</v>
      </c>
      <c r="BK330" s="25">
        <v>177</v>
      </c>
      <c r="BP330" s="25">
        <f>IFERROR(VLOOKUP(Tabela24[[#This Row],[Código  CATMAT]],'[1]GRADE HFL'!A:K,1,0),"NÃO")</f>
        <v>304872</v>
      </c>
      <c r="BQ330" s="36"/>
      <c r="BR330" s="36">
        <f>IFERROR(VLOOKUP(Tabela24[[#This Row],[Código  CATMAT]],'[1]CMM E VALOR'!C:L,5,0),"NÃO HÁ")</f>
        <v>100</v>
      </c>
      <c r="BS330" s="37">
        <f>IFERROR(VLOOKUP(Tabela24[[#This Row],[Código  CATMAT]],'[1]CMM E VALOR'!C:L,6,0),"NÃO HÁ")</f>
        <v>141.66666666666666</v>
      </c>
      <c r="BT330" s="37">
        <f>IFERROR(VLOOKUP(Tabela24[[#This Row],[Código  CATMAT]],'[1]CMM E VALOR'!C:L,7,0),"NÃO HÁ")</f>
        <v>116.66666666666667</v>
      </c>
      <c r="BU330" s="38">
        <f>IFERROR(VLOOKUP(Tabela24[[#This Row],[Código  CATMAT]],'[1]CMM E VALOR'!C:L,9,0),"NÃO HÁ")</f>
        <v>5.1340000000000003</v>
      </c>
      <c r="BV330" s="32">
        <f>IFERROR(VLOOKUP(Tabela24[[#This Row],[Código  CATMAT]],'[1]CMM E VALOR'!C:L,10,0),"NÃO HÁ")</f>
        <v>0</v>
      </c>
    </row>
    <row r="331" spans="1:74" ht="25.5" x14ac:dyDescent="0.25">
      <c r="A331" s="25">
        <v>304871</v>
      </c>
      <c r="B331" s="25">
        <v>7015020</v>
      </c>
      <c r="C331" s="5" t="s">
        <v>973</v>
      </c>
      <c r="D331" s="5" t="s">
        <v>76</v>
      </c>
      <c r="E331" s="5"/>
      <c r="F331" s="5"/>
      <c r="G331" s="27" t="s">
        <v>972</v>
      </c>
      <c r="H331" s="27" t="s">
        <v>311</v>
      </c>
      <c r="I331" s="27" t="s">
        <v>79</v>
      </c>
      <c r="J331" s="28">
        <v>310</v>
      </c>
      <c r="K331" s="28">
        <f>358+139</f>
        <v>497</v>
      </c>
      <c r="L331" s="28">
        <f>234+139</f>
        <v>373</v>
      </c>
      <c r="N331" s="28">
        <v>170</v>
      </c>
      <c r="O331" s="28">
        <v>260</v>
      </c>
      <c r="P331" s="28">
        <v>248</v>
      </c>
      <c r="Q331" s="28">
        <v>412</v>
      </c>
      <c r="R331" s="28">
        <f t="shared" si="125"/>
        <v>324.28571428571428</v>
      </c>
      <c r="S331" s="28">
        <f t="shared" si="126"/>
        <v>110.94850800516166</v>
      </c>
      <c r="T331" s="28">
        <f t="shared" si="119"/>
        <v>34.213196301151171</v>
      </c>
      <c r="U331" s="28">
        <f t="shared" si="132"/>
        <v>310</v>
      </c>
      <c r="V331" s="28">
        <v>350</v>
      </c>
      <c r="W331" s="25">
        <v>6505</v>
      </c>
      <c r="X331" s="30">
        <v>1.55</v>
      </c>
      <c r="Y331" s="30">
        <f t="shared" si="127"/>
        <v>2.0150000000000001</v>
      </c>
      <c r="Z331" s="30">
        <f t="shared" si="123"/>
        <v>1612</v>
      </c>
      <c r="AA331" s="30">
        <f t="shared" si="128"/>
        <v>542.5</v>
      </c>
      <c r="AB331" s="31">
        <f t="shared" si="129"/>
        <v>54250</v>
      </c>
      <c r="AC331" s="32">
        <f t="shared" si="130"/>
        <v>1.4391374220413288E-2</v>
      </c>
      <c r="AD331" s="25">
        <v>6</v>
      </c>
      <c r="AE331" s="28">
        <f t="shared" si="133"/>
        <v>29.166666666666668</v>
      </c>
      <c r="AF331" s="28">
        <f t="shared" si="124"/>
        <v>175</v>
      </c>
      <c r="AG331" s="28">
        <f t="shared" si="134"/>
        <v>700</v>
      </c>
      <c r="AH331" s="30">
        <f t="shared" si="131"/>
        <v>1085</v>
      </c>
      <c r="AI331" s="28">
        <v>900</v>
      </c>
      <c r="AJ331" s="28">
        <v>800</v>
      </c>
      <c r="AK331" s="28">
        <v>800</v>
      </c>
      <c r="AL331" s="28">
        <v>800</v>
      </c>
      <c r="AM331" s="28">
        <v>800</v>
      </c>
      <c r="AN331" s="28">
        <v>800</v>
      </c>
      <c r="AO331" s="28">
        <v>4</v>
      </c>
      <c r="AP331" s="28">
        <v>28</v>
      </c>
      <c r="AQ331" s="28">
        <v>2</v>
      </c>
      <c r="AR331" s="28">
        <v>4</v>
      </c>
      <c r="AT331" s="28">
        <f t="shared" si="113"/>
        <v>207.08333333333334</v>
      </c>
      <c r="AU331" s="28">
        <f t="shared" si="114"/>
        <v>350</v>
      </c>
      <c r="AV331" s="28">
        <f t="shared" si="115"/>
        <v>291.66666666666669</v>
      </c>
      <c r="AX331" s="33" t="s">
        <v>91</v>
      </c>
      <c r="AY331" s="34" t="s">
        <v>395</v>
      </c>
      <c r="AZ331" s="35">
        <v>46111</v>
      </c>
      <c r="BA331" s="35">
        <f t="shared" si="117"/>
        <v>46476</v>
      </c>
      <c r="BB331" s="33" t="s">
        <v>92</v>
      </c>
      <c r="BC331" s="33" t="s">
        <v>396</v>
      </c>
      <c r="BD331" s="34"/>
      <c r="BE331" s="25" t="s">
        <v>83</v>
      </c>
      <c r="BF331" s="25" t="s">
        <v>83</v>
      </c>
      <c r="BG331" s="32" t="s">
        <v>83</v>
      </c>
      <c r="BH331" s="32" t="s">
        <v>83</v>
      </c>
      <c r="BI331" s="32" t="e">
        <f t="shared" si="121"/>
        <v>#REF!</v>
      </c>
      <c r="BJ331" s="25" t="s">
        <v>94</v>
      </c>
      <c r="BK331" s="25">
        <v>38</v>
      </c>
      <c r="BP331" s="25">
        <f>IFERROR(VLOOKUP(Tabela24[[#This Row],[Código  CATMAT]],'[1]GRADE HFL'!A:K,1,0),"NÃO")</f>
        <v>304871</v>
      </c>
      <c r="BQ331" s="36"/>
      <c r="BR331" s="36">
        <f>IFERROR(VLOOKUP(Tabela24[[#This Row],[Código  CATMAT]],'[1]CMM E VALOR'!C:L,5,0),"NÃO HÁ")</f>
        <v>2000</v>
      </c>
      <c r="BS331" s="37">
        <f>IFERROR(VLOOKUP(Tabela24[[#This Row],[Código  CATMAT]],'[1]CMM E VALOR'!C:L,6,0),"NÃO HÁ")</f>
        <v>748.33333333333337</v>
      </c>
      <c r="BT331" s="37">
        <f>IFERROR(VLOOKUP(Tabela24[[#This Row],[Código  CATMAT]],'[1]CMM E VALOR'!C:L,7,0),"NÃO HÁ")</f>
        <v>1066.6666666666667</v>
      </c>
      <c r="BU331" s="38">
        <f>IFERROR(VLOOKUP(Tabela24[[#This Row],[Código  CATMAT]],'[1]CMM E VALOR'!C:L,9,0),"NÃO HÁ")</f>
        <v>1.79</v>
      </c>
      <c r="BV331" s="32">
        <f>IFERROR(VLOOKUP(Tabela24[[#This Row],[Código  CATMAT]],'[1]CMM E VALOR'!C:L,10,0),"NÃO HÁ")</f>
        <v>0</v>
      </c>
    </row>
    <row r="332" spans="1:74" ht="25.5" hidden="1" x14ac:dyDescent="0.25">
      <c r="A332" s="25">
        <v>271394</v>
      </c>
      <c r="B332" s="25">
        <v>7015300</v>
      </c>
      <c r="C332" s="5" t="s">
        <v>974</v>
      </c>
      <c r="D332" s="5" t="s">
        <v>86</v>
      </c>
      <c r="E332" s="5"/>
      <c r="F332" s="5"/>
      <c r="G332" s="27" t="s">
        <v>972</v>
      </c>
      <c r="H332" s="27" t="s">
        <v>311</v>
      </c>
      <c r="I332" s="27" t="s">
        <v>125</v>
      </c>
      <c r="J332" s="28">
        <v>61</v>
      </c>
      <c r="K332" s="28">
        <v>0</v>
      </c>
      <c r="L332" s="28">
        <v>4</v>
      </c>
      <c r="N332" s="28">
        <v>2</v>
      </c>
      <c r="O332" s="28">
        <v>5</v>
      </c>
      <c r="P332" s="28">
        <v>4</v>
      </c>
      <c r="Q332" s="28">
        <v>7</v>
      </c>
      <c r="R332" s="28">
        <f t="shared" si="125"/>
        <v>11.857142857142858</v>
      </c>
      <c r="S332" s="28">
        <f t="shared" si="126"/>
        <v>21.782474388282672</v>
      </c>
      <c r="T332" s="28">
        <f t="shared" si="119"/>
        <v>183.70761532286591</v>
      </c>
      <c r="U332" s="28">
        <f t="shared" si="132"/>
        <v>4</v>
      </c>
      <c r="V332" s="28">
        <v>5</v>
      </c>
      <c r="W332" s="25">
        <v>6505</v>
      </c>
      <c r="X332" s="30">
        <v>28.51</v>
      </c>
      <c r="Y332" s="30">
        <f t="shared" si="127"/>
        <v>37.063000000000002</v>
      </c>
      <c r="Z332" s="30">
        <f t="shared" si="123"/>
        <v>1853.15</v>
      </c>
      <c r="AA332" s="30">
        <f t="shared" si="128"/>
        <v>142.55000000000001</v>
      </c>
      <c r="AB332" s="31">
        <f t="shared" si="129"/>
        <v>14255.000000000002</v>
      </c>
      <c r="AC332" s="32">
        <f t="shared" si="130"/>
        <v>3.7815491154284142E-3</v>
      </c>
      <c r="AD332" s="25">
        <v>6</v>
      </c>
      <c r="AE332" s="28">
        <f t="shared" si="133"/>
        <v>0.41666666666666669</v>
      </c>
      <c r="AF332" s="28">
        <f t="shared" si="124"/>
        <v>2.5</v>
      </c>
      <c r="AG332" s="28">
        <f t="shared" si="134"/>
        <v>10</v>
      </c>
      <c r="AH332" s="30">
        <f t="shared" si="131"/>
        <v>285.10000000000002</v>
      </c>
      <c r="AI332" s="28">
        <v>50</v>
      </c>
      <c r="AJ332" s="28">
        <v>50</v>
      </c>
      <c r="AK332" s="28">
        <v>50</v>
      </c>
      <c r="AL332" s="28">
        <v>50</v>
      </c>
      <c r="AM332" s="28">
        <v>50</v>
      </c>
      <c r="AN332" s="28">
        <v>50</v>
      </c>
      <c r="AO332" s="28">
        <v>4</v>
      </c>
      <c r="AP332" s="28">
        <v>28</v>
      </c>
      <c r="AQ332" s="28">
        <v>2</v>
      </c>
      <c r="AR332" s="28">
        <v>4</v>
      </c>
      <c r="AT332" s="28">
        <f t="shared" si="113"/>
        <v>2.9583333333333335</v>
      </c>
      <c r="AU332" s="28">
        <f t="shared" si="114"/>
        <v>5</v>
      </c>
      <c r="AV332" s="28">
        <f t="shared" si="115"/>
        <v>4.166666666666667</v>
      </c>
      <c r="AX332" s="33" t="s">
        <v>91</v>
      </c>
      <c r="AY332" s="34" t="s">
        <v>247</v>
      </c>
      <c r="AZ332" s="35">
        <v>46008</v>
      </c>
      <c r="BA332" s="35">
        <f t="shared" si="117"/>
        <v>46373</v>
      </c>
      <c r="BB332" s="33" t="s">
        <v>92</v>
      </c>
      <c r="BC332" s="33" t="s">
        <v>248</v>
      </c>
      <c r="BD332" s="34"/>
      <c r="BE332" s="25" t="s">
        <v>83</v>
      </c>
      <c r="BF332" s="25" t="s">
        <v>83</v>
      </c>
      <c r="BG332" s="32" t="s">
        <v>83</v>
      </c>
      <c r="BH332" s="32" t="s">
        <v>83</v>
      </c>
      <c r="BI332" s="32" t="e">
        <f t="shared" si="121"/>
        <v>#REF!</v>
      </c>
      <c r="BJ332" s="25" t="s">
        <v>94</v>
      </c>
      <c r="BP332" s="25" t="str">
        <f>IFERROR(VLOOKUP(Tabela24[[#This Row],[Código  CATMAT]],'[1]GRADE HFL'!A:K,1,0),"NÃO")</f>
        <v>NÃO</v>
      </c>
      <c r="BQ332" s="36"/>
      <c r="BR332" s="36" t="str">
        <f>IFERROR(VLOOKUP(Tabela24[[#This Row],[Código  CATMAT]],'[1]CMM E VALOR'!C:L,5,0),"NÃO HÁ")</f>
        <v>NÃO HÁ</v>
      </c>
      <c r="BS332" s="37" t="str">
        <f>IFERROR(VLOOKUP(Tabela24[[#This Row],[Código  CATMAT]],'[1]CMM E VALOR'!C:L,6,0),"NÃO HÁ")</f>
        <v>NÃO HÁ</v>
      </c>
      <c r="BT332" s="37" t="str">
        <f>IFERROR(VLOOKUP(Tabela24[[#This Row],[Código  CATMAT]],'[1]CMM E VALOR'!C:L,7,0),"NÃO HÁ")</f>
        <v>NÃO HÁ</v>
      </c>
      <c r="BU332" s="38" t="str">
        <f>IFERROR(VLOOKUP(Tabela24[[#This Row],[Código  CATMAT]],'[1]CMM E VALOR'!C:L,9,0),"NÃO HÁ")</f>
        <v>NÃO HÁ</v>
      </c>
      <c r="BV332" s="32" t="str">
        <f>IFERROR(VLOOKUP(Tabela24[[#This Row],[Código  CATMAT]],'[1]CMM E VALOR'!C:L,10,0),"NÃO HÁ")</f>
        <v>NÃO HÁ</v>
      </c>
    </row>
    <row r="333" spans="1:74" ht="25.5" x14ac:dyDescent="0.25">
      <c r="A333" s="25">
        <v>273455</v>
      </c>
      <c r="B333" s="25">
        <v>7044100</v>
      </c>
      <c r="C333" s="5" t="s">
        <v>975</v>
      </c>
      <c r="D333" s="5" t="s">
        <v>152</v>
      </c>
      <c r="E333" s="5"/>
      <c r="F333" s="25">
        <v>1</v>
      </c>
      <c r="G333" s="27" t="s">
        <v>976</v>
      </c>
      <c r="H333" s="44">
        <v>0.02</v>
      </c>
      <c r="I333" s="27" t="s">
        <v>546</v>
      </c>
      <c r="J333" s="28">
        <v>145</v>
      </c>
      <c r="K333" s="28">
        <v>165</v>
      </c>
      <c r="L333" s="28">
        <v>260</v>
      </c>
      <c r="N333" s="28">
        <v>158</v>
      </c>
      <c r="O333" s="28">
        <v>199</v>
      </c>
      <c r="P333" s="28">
        <v>166</v>
      </c>
      <c r="Q333" s="28">
        <v>119</v>
      </c>
      <c r="R333" s="28">
        <f t="shared" si="125"/>
        <v>173.14285714285714</v>
      </c>
      <c r="S333" s="28">
        <f t="shared" si="126"/>
        <v>45.24536282474542</v>
      </c>
      <c r="T333" s="28">
        <f t="shared" si="119"/>
        <v>26.131810212311713</v>
      </c>
      <c r="U333" s="28">
        <f t="shared" si="132"/>
        <v>165</v>
      </c>
      <c r="V333" s="28">
        <v>170</v>
      </c>
      <c r="W333" s="25">
        <v>6505</v>
      </c>
      <c r="X333" s="41">
        <v>19</v>
      </c>
      <c r="Y333" s="30">
        <f t="shared" si="127"/>
        <v>24.7</v>
      </c>
      <c r="Z333" s="30">
        <f t="shared" si="123"/>
        <v>8645</v>
      </c>
      <c r="AA333" s="30">
        <f t="shared" si="128"/>
        <v>3230</v>
      </c>
      <c r="AB333" s="31">
        <f t="shared" si="129"/>
        <v>323000</v>
      </c>
      <c r="AC333" s="32">
        <f t="shared" si="130"/>
        <v>8.5685048353797089E-2</v>
      </c>
      <c r="AD333" s="25">
        <v>6</v>
      </c>
      <c r="AE333" s="28">
        <f t="shared" si="133"/>
        <v>14.166666666666666</v>
      </c>
      <c r="AF333" s="28">
        <f t="shared" si="124"/>
        <v>85</v>
      </c>
      <c r="AG333" s="28">
        <f t="shared" si="134"/>
        <v>340</v>
      </c>
      <c r="AH333" s="30">
        <f t="shared" si="131"/>
        <v>6460</v>
      </c>
      <c r="AI333" s="28">
        <v>600</v>
      </c>
      <c r="AJ333" s="28">
        <v>600</v>
      </c>
      <c r="AK333" s="28">
        <v>600</v>
      </c>
      <c r="AL333" s="28">
        <v>600</v>
      </c>
      <c r="AM333" s="28">
        <v>400</v>
      </c>
      <c r="AN333" s="28">
        <v>350</v>
      </c>
      <c r="AO333" s="28">
        <v>4</v>
      </c>
      <c r="AP333" s="28">
        <v>28</v>
      </c>
      <c r="AQ333" s="28">
        <v>2</v>
      </c>
      <c r="AR333" s="28">
        <v>4</v>
      </c>
      <c r="AT333" s="28">
        <f t="shared" si="113"/>
        <v>100.58333333333333</v>
      </c>
      <c r="AU333" s="28">
        <f t="shared" si="114"/>
        <v>170</v>
      </c>
      <c r="AV333" s="28">
        <f t="shared" si="115"/>
        <v>141.66666666666666</v>
      </c>
      <c r="AW333" s="28">
        <v>50</v>
      </c>
      <c r="AX333" s="33" t="s">
        <v>91</v>
      </c>
      <c r="AY333" s="34" t="s">
        <v>140</v>
      </c>
      <c r="AZ333" s="35">
        <v>45876</v>
      </c>
      <c r="BA333" s="35">
        <f t="shared" si="117"/>
        <v>46241</v>
      </c>
      <c r="BB333" s="33" t="s">
        <v>92</v>
      </c>
      <c r="BC333" s="33" t="s">
        <v>141</v>
      </c>
      <c r="BD333" s="34"/>
      <c r="BE333" s="25" t="s">
        <v>83</v>
      </c>
      <c r="BF333" s="25" t="s">
        <v>83</v>
      </c>
      <c r="BG333" s="32" t="s">
        <v>83</v>
      </c>
      <c r="BH333" s="32" t="s">
        <v>83</v>
      </c>
      <c r="BI333" s="32" t="e">
        <f t="shared" si="121"/>
        <v>#REF!</v>
      </c>
      <c r="BJ333" s="25" t="s">
        <v>94</v>
      </c>
      <c r="BK333" s="25">
        <v>74</v>
      </c>
      <c r="BP333" s="25">
        <f>IFERROR(VLOOKUP(Tabela24[[#This Row],[Código  CATMAT]],'[1]GRADE HFL'!A:K,1,0),"NÃO")</f>
        <v>273455</v>
      </c>
      <c r="BQ333" s="36"/>
      <c r="BR333" s="36">
        <f>IFERROR(VLOOKUP(Tabela24[[#This Row],[Código  CATMAT]],'[1]CMM E VALOR'!C:L,5,0),"NÃO HÁ")</f>
        <v>40</v>
      </c>
      <c r="BS333" s="37">
        <f>IFERROR(VLOOKUP(Tabela24[[#This Row],[Código  CATMAT]],'[1]CMM E VALOR'!C:L,6,0),"NÃO HÁ")</f>
        <v>22.777777777777779</v>
      </c>
      <c r="BT333" s="37">
        <f>IFERROR(VLOOKUP(Tabela24[[#This Row],[Código  CATMAT]],'[1]CMM E VALOR'!C:L,7,0),"NÃO HÁ")</f>
        <v>21.666666666666668</v>
      </c>
      <c r="BU333" s="38">
        <f>IFERROR(VLOOKUP(Tabela24[[#This Row],[Código  CATMAT]],'[1]CMM E VALOR'!C:L,9,0),"NÃO HÁ")</f>
        <v>19</v>
      </c>
      <c r="BV333" s="32">
        <f>IFERROR(VLOOKUP(Tabela24[[#This Row],[Código  CATMAT]],'[1]CMM E VALOR'!C:L,10,0),"NÃO HÁ")</f>
        <v>19</v>
      </c>
    </row>
    <row r="334" spans="1:74" ht="30" hidden="1" x14ac:dyDescent="0.25">
      <c r="A334" s="25">
        <v>335091</v>
      </c>
      <c r="B334" s="25">
        <v>7055000</v>
      </c>
      <c r="C334" s="40" t="s">
        <v>977</v>
      </c>
      <c r="D334" s="40" t="s">
        <v>76</v>
      </c>
      <c r="E334" s="40"/>
      <c r="F334" s="25" t="s">
        <v>978</v>
      </c>
      <c r="G334" s="27" t="s">
        <v>979</v>
      </c>
      <c r="H334" s="44">
        <v>0.1</v>
      </c>
      <c r="I334" s="27" t="s">
        <v>79</v>
      </c>
      <c r="J334" s="28">
        <v>51</v>
      </c>
      <c r="K334" s="28">
        <v>53</v>
      </c>
      <c r="L334" s="28">
        <v>95</v>
      </c>
      <c r="M334" s="28">
        <v>51</v>
      </c>
      <c r="N334" s="28">
        <v>51</v>
      </c>
      <c r="O334" s="28">
        <v>182</v>
      </c>
      <c r="P334" s="28">
        <v>212</v>
      </c>
      <c r="Q334" s="28">
        <v>0</v>
      </c>
      <c r="R334" s="28">
        <f t="shared" si="125"/>
        <v>86.875</v>
      </c>
      <c r="S334" s="28">
        <f t="shared" si="126"/>
        <v>73.023357320009012</v>
      </c>
      <c r="T334" s="28">
        <f t="shared" si="119"/>
        <v>84.055663102168637</v>
      </c>
      <c r="U334" s="28">
        <f t="shared" si="132"/>
        <v>52</v>
      </c>
      <c r="V334" s="28">
        <v>80</v>
      </c>
      <c r="W334" s="25">
        <v>6505</v>
      </c>
      <c r="X334" s="30">
        <v>2.7</v>
      </c>
      <c r="Y334" s="30">
        <f t="shared" si="127"/>
        <v>3.5100000000000002</v>
      </c>
      <c r="Z334" s="30">
        <f t="shared" si="123"/>
        <v>702</v>
      </c>
      <c r="AA334" s="30">
        <f t="shared" si="128"/>
        <v>216</v>
      </c>
      <c r="AB334" s="31">
        <f t="shared" si="129"/>
        <v>21600</v>
      </c>
      <c r="AC334" s="32">
        <f t="shared" si="130"/>
        <v>5.7300218094180101E-3</v>
      </c>
      <c r="AD334" s="25">
        <v>6</v>
      </c>
      <c r="AE334" s="28">
        <f t="shared" si="133"/>
        <v>6.666666666666667</v>
      </c>
      <c r="AF334" s="28">
        <f t="shared" si="124"/>
        <v>40</v>
      </c>
      <c r="AG334" s="28">
        <f t="shared" si="134"/>
        <v>160</v>
      </c>
      <c r="AH334" s="30">
        <f t="shared" si="131"/>
        <v>432</v>
      </c>
      <c r="AI334" s="28">
        <v>100</v>
      </c>
      <c r="AJ334" s="28">
        <v>120</v>
      </c>
      <c r="AK334" s="28">
        <v>120</v>
      </c>
      <c r="AL334" s="28">
        <v>120</v>
      </c>
      <c r="AM334" s="42">
        <v>200</v>
      </c>
      <c r="AN334" s="42">
        <v>200</v>
      </c>
      <c r="AO334" s="28">
        <v>4</v>
      </c>
      <c r="AP334" s="28">
        <v>28</v>
      </c>
      <c r="AQ334" s="28">
        <v>2</v>
      </c>
      <c r="AR334" s="28">
        <v>4</v>
      </c>
      <c r="AT334" s="28">
        <f t="shared" si="113"/>
        <v>47.333333333333336</v>
      </c>
      <c r="AU334" s="28">
        <f t="shared" si="114"/>
        <v>80</v>
      </c>
      <c r="AV334" s="28">
        <f t="shared" si="115"/>
        <v>66.666666666666671</v>
      </c>
      <c r="AX334" s="33" t="s">
        <v>80</v>
      </c>
      <c r="AY334" s="34"/>
      <c r="BA334" s="35">
        <f t="shared" si="117"/>
        <v>365</v>
      </c>
      <c r="BB334" s="33" t="s">
        <v>81</v>
      </c>
      <c r="BC334" s="33" t="s">
        <v>130</v>
      </c>
      <c r="BD334" s="34"/>
      <c r="BE334" s="25" t="s">
        <v>83</v>
      </c>
      <c r="BF334" s="25" t="s">
        <v>83</v>
      </c>
      <c r="BG334" s="32" t="s">
        <v>83</v>
      </c>
      <c r="BH334" s="32" t="s">
        <v>83</v>
      </c>
      <c r="BI334" s="32" t="e">
        <f t="shared" si="121"/>
        <v>#REF!</v>
      </c>
      <c r="BJ334" s="25" t="s">
        <v>116</v>
      </c>
      <c r="BK334" s="25">
        <v>14</v>
      </c>
      <c r="BP334" s="25" t="str">
        <f>IFERROR(VLOOKUP(Tabela24[[#This Row],[Código  CATMAT]],'[1]GRADE HFL'!A:K,1,0),"NÃO")</f>
        <v>NÃO</v>
      </c>
      <c r="BQ334" s="36"/>
      <c r="BR334" s="36" t="str">
        <f>IFERROR(VLOOKUP(Tabela24[[#This Row],[Código  CATMAT]],'[1]CMM E VALOR'!C:L,5,0),"NÃO HÁ")</f>
        <v>NÃO HÁ</v>
      </c>
      <c r="BS334" s="37" t="str">
        <f>IFERROR(VLOOKUP(Tabela24[[#This Row],[Código  CATMAT]],'[1]CMM E VALOR'!C:L,6,0),"NÃO HÁ")</f>
        <v>NÃO HÁ</v>
      </c>
      <c r="BT334" s="37" t="str">
        <f>IFERROR(VLOOKUP(Tabela24[[#This Row],[Código  CATMAT]],'[1]CMM E VALOR'!C:L,7,0),"NÃO HÁ")</f>
        <v>NÃO HÁ</v>
      </c>
      <c r="BU334" s="38" t="str">
        <f>IFERROR(VLOOKUP(Tabela24[[#This Row],[Código  CATMAT]],'[1]CMM E VALOR'!C:L,9,0),"NÃO HÁ")</f>
        <v>NÃO HÁ</v>
      </c>
      <c r="BV334" s="32" t="str">
        <f>IFERROR(VLOOKUP(Tabela24[[#This Row],[Código  CATMAT]],'[1]CMM E VALOR'!C:L,10,0),"NÃO HÁ")</f>
        <v>NÃO HÁ</v>
      </c>
    </row>
    <row r="335" spans="1:74" ht="25.5" hidden="1" x14ac:dyDescent="0.25">
      <c r="A335" s="25">
        <v>270557</v>
      </c>
      <c r="B335" s="25">
        <v>7053800</v>
      </c>
      <c r="C335" s="5" t="s">
        <v>980</v>
      </c>
      <c r="D335" s="5" t="s">
        <v>981</v>
      </c>
      <c r="E335" s="5"/>
      <c r="F335" s="5"/>
      <c r="G335" s="27" t="s">
        <v>979</v>
      </c>
      <c r="H335" s="27" t="s">
        <v>104</v>
      </c>
      <c r="I335" s="27" t="s">
        <v>900</v>
      </c>
      <c r="J335" s="28">
        <v>720</v>
      </c>
      <c r="K335" s="28">
        <v>702</v>
      </c>
      <c r="L335" s="28">
        <v>968</v>
      </c>
      <c r="M335" s="28">
        <v>1374</v>
      </c>
      <c r="N335" s="28">
        <v>1239</v>
      </c>
      <c r="O335" s="28">
        <v>1543</v>
      </c>
      <c r="P335" s="28">
        <v>1346</v>
      </c>
      <c r="Q335" s="28">
        <v>266</v>
      </c>
      <c r="R335" s="28">
        <f t="shared" si="125"/>
        <v>1019.75</v>
      </c>
      <c r="S335" s="28">
        <f t="shared" si="126"/>
        <v>433.49501562466503</v>
      </c>
      <c r="T335" s="28">
        <f t="shared" si="119"/>
        <v>42.509930436348618</v>
      </c>
      <c r="U335" s="28">
        <f t="shared" si="132"/>
        <v>1103.5</v>
      </c>
      <c r="V335" s="28">
        <v>1200</v>
      </c>
      <c r="W335" s="25">
        <v>6505</v>
      </c>
      <c r="X335" s="85">
        <v>0.51</v>
      </c>
      <c r="Y335" s="30">
        <f t="shared" si="127"/>
        <v>0.66300000000000003</v>
      </c>
      <c r="Z335" s="30">
        <f t="shared" si="123"/>
        <v>1326</v>
      </c>
      <c r="AA335" s="30">
        <f t="shared" si="128"/>
        <v>612</v>
      </c>
      <c r="AB335" s="31">
        <f t="shared" si="129"/>
        <v>61200</v>
      </c>
      <c r="AC335" s="32">
        <f t="shared" si="130"/>
        <v>1.6235061793351029E-2</v>
      </c>
      <c r="AD335" s="25">
        <v>6</v>
      </c>
      <c r="AE335" s="28">
        <f t="shared" si="133"/>
        <v>100</v>
      </c>
      <c r="AF335" s="28">
        <f t="shared" si="124"/>
        <v>600</v>
      </c>
      <c r="AG335" s="28">
        <f t="shared" si="134"/>
        <v>2400</v>
      </c>
      <c r="AH335" s="30">
        <f t="shared" si="131"/>
        <v>1224</v>
      </c>
      <c r="AI335" s="28">
        <v>1600</v>
      </c>
      <c r="AJ335" s="28">
        <v>1600</v>
      </c>
      <c r="AK335" s="28">
        <v>1600</v>
      </c>
      <c r="AL335" s="28">
        <v>1800</v>
      </c>
      <c r="AM335" s="28">
        <v>2000</v>
      </c>
      <c r="AN335" s="28">
        <v>2000</v>
      </c>
      <c r="AO335" s="28">
        <v>4</v>
      </c>
      <c r="AP335" s="28">
        <v>28</v>
      </c>
      <c r="AQ335" s="28">
        <v>2</v>
      </c>
      <c r="AR335" s="28">
        <v>4</v>
      </c>
      <c r="AT335" s="28">
        <f t="shared" si="113"/>
        <v>710</v>
      </c>
      <c r="AU335" s="28">
        <f t="shared" si="114"/>
        <v>1200</v>
      </c>
      <c r="AV335" s="28">
        <f t="shared" si="115"/>
        <v>1000</v>
      </c>
      <c r="AX335" s="33" t="s">
        <v>91</v>
      </c>
      <c r="AY335" s="34" t="s">
        <v>121</v>
      </c>
      <c r="AZ335" s="35">
        <v>45924</v>
      </c>
      <c r="BA335" s="35">
        <f t="shared" si="117"/>
        <v>46289</v>
      </c>
      <c r="BB335" s="33" t="s">
        <v>92</v>
      </c>
      <c r="BC335" s="33" t="s">
        <v>106</v>
      </c>
      <c r="BD335" s="34"/>
      <c r="BE335" s="25" t="s">
        <v>83</v>
      </c>
      <c r="BF335" s="25" t="s">
        <v>83</v>
      </c>
      <c r="BG335" s="32" t="s">
        <v>83</v>
      </c>
      <c r="BH335" s="32" t="s">
        <v>83</v>
      </c>
      <c r="BI335" s="32" t="e">
        <f t="shared" si="121"/>
        <v>#REF!</v>
      </c>
      <c r="BJ335" s="25" t="s">
        <v>94</v>
      </c>
      <c r="BK335" s="25">
        <v>14</v>
      </c>
      <c r="BP335" s="25" t="str">
        <f>IFERROR(VLOOKUP(Tabela24[[#This Row],[Código  CATMAT]],'[1]GRADE HFL'!A:K,1,0),"NÃO")</f>
        <v>NÃO</v>
      </c>
      <c r="BQ335" s="36" t="s">
        <v>982</v>
      </c>
      <c r="BR335" s="36" t="str">
        <f>IFERROR(VLOOKUP(Tabela24[[#This Row],[Código  CATMAT]],'[1]CMM E VALOR'!C:L,5,0),"NÃO HÁ")</f>
        <v>NÃO HÁ</v>
      </c>
      <c r="BS335" s="37" t="str">
        <f>IFERROR(VLOOKUP(Tabela24[[#This Row],[Código  CATMAT]],'[1]CMM E VALOR'!C:L,6,0),"NÃO HÁ")</f>
        <v>NÃO HÁ</v>
      </c>
      <c r="BT335" s="37" t="str">
        <f>IFERROR(VLOOKUP(Tabela24[[#This Row],[Código  CATMAT]],'[1]CMM E VALOR'!C:L,7,0),"NÃO HÁ")</f>
        <v>NÃO HÁ</v>
      </c>
      <c r="BU335" s="38" t="str">
        <f>IFERROR(VLOOKUP(Tabela24[[#This Row],[Código  CATMAT]],'[1]CMM E VALOR'!C:L,9,0),"NÃO HÁ")</f>
        <v>NÃO HÁ</v>
      </c>
      <c r="BV335" s="32" t="str">
        <f>IFERROR(VLOOKUP(Tabela24[[#This Row],[Código  CATMAT]],'[1]CMM E VALOR'!C:L,10,0),"NÃO HÁ")</f>
        <v>NÃO HÁ</v>
      </c>
    </row>
    <row r="336" spans="1:74" ht="25.5" x14ac:dyDescent="0.25">
      <c r="A336" s="25">
        <v>272326</v>
      </c>
      <c r="B336" s="25">
        <v>7065000</v>
      </c>
      <c r="C336" s="5" t="s">
        <v>983</v>
      </c>
      <c r="D336" s="5" t="s">
        <v>76</v>
      </c>
      <c r="E336" s="5"/>
      <c r="F336" s="5"/>
      <c r="G336" s="27" t="s">
        <v>984</v>
      </c>
      <c r="H336" s="27" t="s">
        <v>584</v>
      </c>
      <c r="I336" s="27" t="s">
        <v>79</v>
      </c>
      <c r="J336" s="28">
        <v>580</v>
      </c>
      <c r="K336" s="28">
        <v>276</v>
      </c>
      <c r="L336" s="28">
        <v>289</v>
      </c>
      <c r="N336" s="28">
        <v>338</v>
      </c>
      <c r="O336" s="28">
        <v>258</v>
      </c>
      <c r="P336" s="28">
        <v>260</v>
      </c>
      <c r="Q336" s="28">
        <v>239</v>
      </c>
      <c r="R336" s="28">
        <f t="shared" si="125"/>
        <v>320</v>
      </c>
      <c r="S336" s="28">
        <f t="shared" si="126"/>
        <v>118.90192036576477</v>
      </c>
      <c r="T336" s="28">
        <f t="shared" si="119"/>
        <v>37.156850114301484</v>
      </c>
      <c r="U336" s="28">
        <f t="shared" si="132"/>
        <v>276</v>
      </c>
      <c r="V336" s="28">
        <v>300</v>
      </c>
      <c r="W336" s="25">
        <v>6505</v>
      </c>
      <c r="X336" s="30">
        <v>7.6</v>
      </c>
      <c r="Y336" s="30">
        <f t="shared" si="127"/>
        <v>9.879999999999999</v>
      </c>
      <c r="Z336" s="30">
        <f t="shared" si="123"/>
        <v>5927.9999999999991</v>
      </c>
      <c r="AA336" s="30">
        <f t="shared" si="128"/>
        <v>2280</v>
      </c>
      <c r="AB336" s="31">
        <f t="shared" si="129"/>
        <v>228000</v>
      </c>
      <c r="AC336" s="32">
        <f t="shared" si="130"/>
        <v>6.0483563543856776E-2</v>
      </c>
      <c r="AD336" s="25">
        <v>6</v>
      </c>
      <c r="AE336" s="28">
        <f t="shared" si="133"/>
        <v>25</v>
      </c>
      <c r="AF336" s="28">
        <f t="shared" si="124"/>
        <v>150</v>
      </c>
      <c r="AG336" s="28">
        <f t="shared" si="134"/>
        <v>600</v>
      </c>
      <c r="AH336" s="30">
        <f t="shared" si="131"/>
        <v>4560</v>
      </c>
      <c r="AI336" s="28">
        <v>1000</v>
      </c>
      <c r="AJ336" s="28">
        <v>1000</v>
      </c>
      <c r="AK336" s="28">
        <v>1000</v>
      </c>
      <c r="AL336" s="28">
        <v>1000</v>
      </c>
      <c r="AM336" s="28">
        <v>700</v>
      </c>
      <c r="AN336" s="28">
        <v>600</v>
      </c>
      <c r="AO336" s="28">
        <v>4</v>
      </c>
      <c r="AP336" s="28">
        <v>28</v>
      </c>
      <c r="AQ336" s="28">
        <v>2</v>
      </c>
      <c r="AR336" s="28">
        <v>4</v>
      </c>
      <c r="AS336" s="28">
        <v>30</v>
      </c>
      <c r="AT336" s="28">
        <f t="shared" ref="AT336:AT399" si="135">(AE336*1.1)+AF336</f>
        <v>177.5</v>
      </c>
      <c r="AU336" s="28">
        <f t="shared" ref="AU336:AU399" si="136">((AE336*AR336)+(AE336*AQ336)+AF336)-AS336</f>
        <v>270</v>
      </c>
      <c r="AV336" s="28">
        <f t="shared" ref="AV336:AV399" si="137">AF336+(AE336*AR336)</f>
        <v>250</v>
      </c>
      <c r="AW336" s="28">
        <v>70</v>
      </c>
      <c r="AX336" s="33" t="s">
        <v>91</v>
      </c>
      <c r="AY336" s="34" t="s">
        <v>395</v>
      </c>
      <c r="AZ336" s="35">
        <v>46111</v>
      </c>
      <c r="BA336" s="35">
        <f t="shared" si="117"/>
        <v>46476</v>
      </c>
      <c r="BB336" s="33" t="s">
        <v>92</v>
      </c>
      <c r="BC336" s="33" t="s">
        <v>396</v>
      </c>
      <c r="BD336" s="34"/>
      <c r="BE336" s="25" t="s">
        <v>83</v>
      </c>
      <c r="BF336" s="25" t="s">
        <v>83</v>
      </c>
      <c r="BG336" s="32" t="s">
        <v>83</v>
      </c>
      <c r="BH336" s="32" t="s">
        <v>83</v>
      </c>
      <c r="BI336" s="32" t="e">
        <f t="shared" si="121"/>
        <v>#REF!</v>
      </c>
      <c r="BJ336" s="25" t="s">
        <v>84</v>
      </c>
      <c r="BK336" s="25">
        <v>69</v>
      </c>
      <c r="BP336" s="25">
        <f>IFERROR(VLOOKUP(Tabela24[[#This Row],[Código  CATMAT]],'[1]GRADE HFL'!A:K,1,0),"NÃO")</f>
        <v>272326</v>
      </c>
      <c r="BQ336" s="36"/>
      <c r="BR336" s="36">
        <f>IFERROR(VLOOKUP(Tabela24[[#This Row],[Código  CATMAT]],'[1]CMM E VALOR'!C:L,5,0),"NÃO HÁ")</f>
        <v>50</v>
      </c>
      <c r="BS336" s="37">
        <f>IFERROR(VLOOKUP(Tabela24[[#This Row],[Código  CATMAT]],'[1]CMM E VALOR'!C:L,6,0),"NÃO HÁ")</f>
        <v>48.75</v>
      </c>
      <c r="BT336" s="37">
        <f>IFERROR(VLOOKUP(Tabela24[[#This Row],[Código  CATMAT]],'[1]CMM E VALOR'!C:L,7,0),"NÃO HÁ")</f>
        <v>16.666666666666668</v>
      </c>
      <c r="BU336" s="38">
        <f>IFERROR(VLOOKUP(Tabela24[[#This Row],[Código  CATMAT]],'[1]CMM E VALOR'!C:L,9,0),"NÃO HÁ")</f>
        <v>5.8</v>
      </c>
      <c r="BV336" s="32">
        <f>IFERROR(VLOOKUP(Tabela24[[#This Row],[Código  CATMAT]],'[1]CMM E VALOR'!C:L,10,0),"NÃO HÁ")</f>
        <v>5.3848640000000003</v>
      </c>
    </row>
    <row r="337" spans="1:74" ht="25.5" x14ac:dyDescent="0.25">
      <c r="A337" s="25">
        <v>273167</v>
      </c>
      <c r="B337" s="25">
        <v>7094100</v>
      </c>
      <c r="C337" s="5" t="s">
        <v>985</v>
      </c>
      <c r="D337" s="5" t="s">
        <v>152</v>
      </c>
      <c r="E337" s="5"/>
      <c r="F337" s="25" t="s">
        <v>710</v>
      </c>
      <c r="G337" s="27" t="s">
        <v>986</v>
      </c>
      <c r="H337" s="27" t="s">
        <v>987</v>
      </c>
      <c r="I337" s="27" t="s">
        <v>546</v>
      </c>
      <c r="J337" s="28">
        <v>2950</v>
      </c>
      <c r="K337" s="28">
        <v>1783</v>
      </c>
      <c r="L337" s="28">
        <v>2099</v>
      </c>
      <c r="M337" s="28">
        <v>1239</v>
      </c>
      <c r="N337" s="28">
        <v>773</v>
      </c>
      <c r="O337" s="28">
        <v>854</v>
      </c>
      <c r="P337" s="28">
        <v>886</v>
      </c>
      <c r="Q337" s="28">
        <v>716</v>
      </c>
      <c r="R337" s="28">
        <f t="shared" si="125"/>
        <v>1412.5</v>
      </c>
      <c r="S337" s="28">
        <f t="shared" si="126"/>
        <v>800.51394205758311</v>
      </c>
      <c r="T337" s="28">
        <f t="shared" si="119"/>
        <v>56.673553420005888</v>
      </c>
      <c r="U337" s="28">
        <f t="shared" si="132"/>
        <v>1062.5</v>
      </c>
      <c r="V337" s="28">
        <v>1500</v>
      </c>
      <c r="W337" s="25">
        <v>6505</v>
      </c>
      <c r="X337" s="41">
        <v>2.86</v>
      </c>
      <c r="Y337" s="30">
        <f t="shared" si="127"/>
        <v>3.718</v>
      </c>
      <c r="Z337" s="30">
        <f t="shared" si="123"/>
        <v>11897.6</v>
      </c>
      <c r="AA337" s="30">
        <f t="shared" si="128"/>
        <v>4290</v>
      </c>
      <c r="AB337" s="31">
        <f t="shared" si="129"/>
        <v>429000</v>
      </c>
      <c r="AC337" s="32">
        <f t="shared" si="130"/>
        <v>0.11380459982594103</v>
      </c>
      <c r="AD337" s="25">
        <v>6</v>
      </c>
      <c r="AE337" s="28">
        <f t="shared" si="133"/>
        <v>125</v>
      </c>
      <c r="AF337" s="28">
        <f t="shared" si="124"/>
        <v>750</v>
      </c>
      <c r="AG337" s="28">
        <f t="shared" si="134"/>
        <v>3000</v>
      </c>
      <c r="AH337" s="30">
        <f t="shared" si="131"/>
        <v>8580</v>
      </c>
      <c r="AI337" s="28">
        <v>5000</v>
      </c>
      <c r="AJ337" s="28">
        <v>5000</v>
      </c>
      <c r="AK337" s="28">
        <v>5000</v>
      </c>
      <c r="AL337" s="28">
        <v>4500</v>
      </c>
      <c r="AM337" s="28">
        <v>4500</v>
      </c>
      <c r="AN337" s="28">
        <v>3200</v>
      </c>
      <c r="AO337" s="28">
        <v>4</v>
      </c>
      <c r="AP337" s="28">
        <v>28</v>
      </c>
      <c r="AQ337" s="28">
        <v>2</v>
      </c>
      <c r="AR337" s="28">
        <v>4</v>
      </c>
      <c r="AT337" s="28">
        <f t="shared" si="135"/>
        <v>887.5</v>
      </c>
      <c r="AU337" s="28">
        <f t="shared" si="136"/>
        <v>1500</v>
      </c>
      <c r="AV337" s="28">
        <f t="shared" si="137"/>
        <v>1250</v>
      </c>
      <c r="AW337" s="28">
        <v>500</v>
      </c>
      <c r="AX337" s="33" t="s">
        <v>91</v>
      </c>
      <c r="AY337" s="34" t="s">
        <v>196</v>
      </c>
      <c r="AZ337" s="35">
        <v>45895</v>
      </c>
      <c r="BA337" s="35">
        <f t="shared" si="117"/>
        <v>46260</v>
      </c>
      <c r="BB337" s="33" t="s">
        <v>92</v>
      </c>
      <c r="BC337" s="33" t="s">
        <v>127</v>
      </c>
      <c r="BD337" s="34"/>
      <c r="BE337" s="25" t="s">
        <v>83</v>
      </c>
      <c r="BF337" s="25" t="s">
        <v>83</v>
      </c>
      <c r="BG337" s="32" t="s">
        <v>83</v>
      </c>
      <c r="BH337" s="32" t="s">
        <v>83</v>
      </c>
      <c r="BI337" s="32" t="e">
        <f t="shared" si="121"/>
        <v>#REF!</v>
      </c>
      <c r="BJ337" s="25" t="s">
        <v>94</v>
      </c>
      <c r="BK337" s="25">
        <v>548</v>
      </c>
      <c r="BP337" s="25">
        <f>IFERROR(VLOOKUP(Tabela24[[#This Row],[Código  CATMAT]],'[1]GRADE HFL'!A:K,1,0),"NÃO")</f>
        <v>273167</v>
      </c>
      <c r="BQ337" s="36"/>
      <c r="BR337" s="36">
        <f>IFERROR(VLOOKUP(Tabela24[[#This Row],[Código  CATMAT]],'[1]CMM E VALOR'!C:L,5,0),"NÃO HÁ")</f>
        <v>420</v>
      </c>
      <c r="BS337" s="37">
        <f>IFERROR(VLOOKUP(Tabela24[[#This Row],[Código  CATMAT]],'[1]CMM E VALOR'!C:L,6,0),"NÃO HÁ")</f>
        <v>200</v>
      </c>
      <c r="BT337" s="37">
        <f>IFERROR(VLOOKUP(Tabela24[[#This Row],[Código  CATMAT]],'[1]CMM E VALOR'!C:L,7,0),"NÃO HÁ")</f>
        <v>0</v>
      </c>
      <c r="BU337" s="38">
        <f>IFERROR(VLOOKUP(Tabela24[[#This Row],[Código  CATMAT]],'[1]CMM E VALOR'!C:L,9,0),"NÃO HÁ")</f>
        <v>2.1631999999999998</v>
      </c>
      <c r="BV337" s="32">
        <f>IFERROR(VLOOKUP(Tabela24[[#This Row],[Código  CATMAT]],'[1]CMM E VALOR'!C:L,10,0),"NÃO HÁ")</f>
        <v>0</v>
      </c>
    </row>
    <row r="338" spans="1:74" ht="25.5" x14ac:dyDescent="0.25">
      <c r="A338" s="25">
        <v>273457</v>
      </c>
      <c r="B338" s="25">
        <v>70105000</v>
      </c>
      <c r="C338" s="5" t="s">
        <v>988</v>
      </c>
      <c r="D338" s="5" t="s">
        <v>76</v>
      </c>
      <c r="E338" s="5"/>
      <c r="F338" s="5"/>
      <c r="G338" s="27" t="s">
        <v>989</v>
      </c>
      <c r="H338" s="27" t="s">
        <v>990</v>
      </c>
      <c r="I338" s="27" t="s">
        <v>79</v>
      </c>
      <c r="J338" s="28">
        <v>540</v>
      </c>
      <c r="K338" s="28">
        <v>594</v>
      </c>
      <c r="L338" s="28">
        <v>466</v>
      </c>
      <c r="M338" s="28">
        <v>317</v>
      </c>
      <c r="N338" s="28">
        <v>351</v>
      </c>
      <c r="O338" s="28">
        <v>307</v>
      </c>
      <c r="P338" s="28">
        <v>297</v>
      </c>
      <c r="Q338" s="28">
        <v>255</v>
      </c>
      <c r="R338" s="28">
        <f t="shared" si="125"/>
        <v>390.875</v>
      </c>
      <c r="S338" s="28">
        <f t="shared" si="126"/>
        <v>125.64057295089262</v>
      </c>
      <c r="T338" s="28">
        <f t="shared" si="119"/>
        <v>32.143414889898978</v>
      </c>
      <c r="U338" s="28">
        <f t="shared" si="132"/>
        <v>334</v>
      </c>
      <c r="V338" s="28">
        <v>500</v>
      </c>
      <c r="W338" s="25">
        <v>6505</v>
      </c>
      <c r="X338" s="30">
        <v>1.98</v>
      </c>
      <c r="Y338" s="30">
        <f t="shared" si="127"/>
        <v>2.5739999999999998</v>
      </c>
      <c r="Z338" s="30">
        <f t="shared" si="123"/>
        <v>2574</v>
      </c>
      <c r="AA338" s="30">
        <f t="shared" si="128"/>
        <v>990</v>
      </c>
      <c r="AB338" s="31">
        <f t="shared" si="129"/>
        <v>99000</v>
      </c>
      <c r="AC338" s="32">
        <f t="shared" si="130"/>
        <v>2.6262599959832544E-2</v>
      </c>
      <c r="AD338" s="25">
        <v>6</v>
      </c>
      <c r="AE338" s="28">
        <f t="shared" si="133"/>
        <v>41.666666666666664</v>
      </c>
      <c r="AF338" s="28">
        <f t="shared" si="124"/>
        <v>250</v>
      </c>
      <c r="AG338" s="28">
        <f t="shared" si="134"/>
        <v>1000</v>
      </c>
      <c r="AH338" s="30">
        <f t="shared" si="131"/>
        <v>1980</v>
      </c>
      <c r="AI338" s="28">
        <v>1200</v>
      </c>
      <c r="AJ338" s="28">
        <v>1200</v>
      </c>
      <c r="AK338" s="28">
        <v>1200</v>
      </c>
      <c r="AL338" s="28">
        <v>1200</v>
      </c>
      <c r="AM338" s="28">
        <v>1200</v>
      </c>
      <c r="AN338" s="28">
        <v>1000</v>
      </c>
      <c r="AO338" s="28">
        <v>4</v>
      </c>
      <c r="AP338" s="28">
        <v>28</v>
      </c>
      <c r="AQ338" s="28">
        <v>2</v>
      </c>
      <c r="AR338" s="28">
        <v>4</v>
      </c>
      <c r="AT338" s="28">
        <f t="shared" si="135"/>
        <v>295.83333333333331</v>
      </c>
      <c r="AU338" s="28">
        <f t="shared" si="136"/>
        <v>500</v>
      </c>
      <c r="AV338" s="28">
        <f t="shared" si="137"/>
        <v>416.66666666666663</v>
      </c>
      <c r="AX338" s="33" t="s">
        <v>91</v>
      </c>
      <c r="AY338" s="34" t="s">
        <v>140</v>
      </c>
      <c r="AZ338" s="35">
        <v>45876</v>
      </c>
      <c r="BA338" s="35">
        <f t="shared" si="117"/>
        <v>46241</v>
      </c>
      <c r="BB338" s="33" t="s">
        <v>92</v>
      </c>
      <c r="BC338" s="33" t="s">
        <v>141</v>
      </c>
      <c r="BD338" s="34"/>
      <c r="BE338" s="25" t="s">
        <v>83</v>
      </c>
      <c r="BF338" s="25" t="s">
        <v>83</v>
      </c>
      <c r="BG338" s="32" t="s">
        <v>83</v>
      </c>
      <c r="BH338" s="32" t="s">
        <v>83</v>
      </c>
      <c r="BI338" s="32" t="e">
        <f t="shared" si="121"/>
        <v>#REF!</v>
      </c>
      <c r="BJ338" s="25" t="s">
        <v>94</v>
      </c>
      <c r="BK338" s="25">
        <v>120</v>
      </c>
      <c r="BP338" s="25">
        <f>IFERROR(VLOOKUP(Tabela24[[#This Row],[Código  CATMAT]],'[1]GRADE HFL'!A:K,1,0),"NÃO")</f>
        <v>273457</v>
      </c>
      <c r="BQ338" s="36"/>
      <c r="BR338" s="36">
        <f>IFERROR(VLOOKUP(Tabela24[[#This Row],[Código  CATMAT]],'[1]CMM E VALOR'!C:L,5,0),"NÃO HÁ")</f>
        <v>600</v>
      </c>
      <c r="BS338" s="37">
        <f>IFERROR(VLOOKUP(Tabela24[[#This Row],[Código  CATMAT]],'[1]CMM E VALOR'!C:L,6,0),"NÃO HÁ")</f>
        <v>233.5</v>
      </c>
      <c r="BT338" s="37">
        <f>IFERROR(VLOOKUP(Tabela24[[#This Row],[Código  CATMAT]],'[1]CMM E VALOR'!C:L,7,0),"NÃO HÁ")</f>
        <v>0</v>
      </c>
      <c r="BU338" s="38">
        <f>IFERROR(VLOOKUP(Tabela24[[#This Row],[Código  CATMAT]],'[1]CMM E VALOR'!C:L,9,0),"NÃO HÁ")</f>
        <v>1.6</v>
      </c>
      <c r="BV338" s="32">
        <f>IFERROR(VLOOKUP(Tabela24[[#This Row],[Código  CATMAT]],'[1]CMM E VALOR'!C:L,10,0),"NÃO HÁ")</f>
        <v>1.591925</v>
      </c>
    </row>
    <row r="339" spans="1:74" ht="30" hidden="1" x14ac:dyDescent="0.25">
      <c r="A339" s="25">
        <v>267728</v>
      </c>
      <c r="B339" s="25">
        <v>7121000</v>
      </c>
      <c r="C339" s="40" t="s">
        <v>991</v>
      </c>
      <c r="D339" s="40" t="s">
        <v>96</v>
      </c>
      <c r="E339" s="40"/>
      <c r="F339" s="5"/>
      <c r="G339" s="27" t="s">
        <v>992</v>
      </c>
      <c r="H339" s="27" t="s">
        <v>258</v>
      </c>
      <c r="I339" s="27" t="s">
        <v>96</v>
      </c>
      <c r="J339" s="28">
        <v>400</v>
      </c>
      <c r="K339" s="28">
        <v>386</v>
      </c>
      <c r="L339" s="28">
        <v>251</v>
      </c>
      <c r="M339" s="28">
        <v>130</v>
      </c>
      <c r="N339" s="28">
        <v>161</v>
      </c>
      <c r="O339" s="28">
        <v>201</v>
      </c>
      <c r="P339" s="28">
        <v>219</v>
      </c>
      <c r="Q339" s="28">
        <v>153</v>
      </c>
      <c r="R339" s="28">
        <f t="shared" si="125"/>
        <v>237.625</v>
      </c>
      <c r="S339" s="28">
        <f t="shared" si="126"/>
        <v>103.41585606527795</v>
      </c>
      <c r="T339" s="28">
        <f t="shared" si="119"/>
        <v>43.520612757613023</v>
      </c>
      <c r="U339" s="28">
        <f t="shared" si="132"/>
        <v>210</v>
      </c>
      <c r="V339" s="28">
        <v>250</v>
      </c>
      <c r="W339" s="25">
        <v>6505</v>
      </c>
      <c r="X339" s="86">
        <v>0.23</v>
      </c>
      <c r="Y339" s="30">
        <f t="shared" si="127"/>
        <v>0.29900000000000004</v>
      </c>
      <c r="Z339" s="30">
        <f t="shared" si="123"/>
        <v>149.50000000000003</v>
      </c>
      <c r="AA339" s="30">
        <f t="shared" si="128"/>
        <v>57.5</v>
      </c>
      <c r="AB339" s="31">
        <f t="shared" si="129"/>
        <v>5750</v>
      </c>
      <c r="AC339" s="32">
        <f t="shared" si="130"/>
        <v>1.5253530279700721E-3</v>
      </c>
      <c r="AD339" s="25">
        <v>6</v>
      </c>
      <c r="AE339" s="28">
        <f t="shared" si="133"/>
        <v>20.833333333333332</v>
      </c>
      <c r="AF339" s="28">
        <f t="shared" si="124"/>
        <v>125</v>
      </c>
      <c r="AG339" s="28">
        <f t="shared" si="134"/>
        <v>500</v>
      </c>
      <c r="AH339" s="30">
        <f t="shared" si="131"/>
        <v>115</v>
      </c>
      <c r="AI339" s="28">
        <v>1000</v>
      </c>
      <c r="AJ339" s="28">
        <v>1000</v>
      </c>
      <c r="AK339" s="28">
        <v>1000</v>
      </c>
      <c r="AL339" s="28">
        <v>700</v>
      </c>
      <c r="AM339" s="42">
        <v>700</v>
      </c>
      <c r="AN339" s="42">
        <v>500</v>
      </c>
      <c r="AO339" s="28">
        <v>4</v>
      </c>
      <c r="AP339" s="28">
        <v>28</v>
      </c>
      <c r="AQ339" s="28">
        <v>2</v>
      </c>
      <c r="AR339" s="28">
        <v>4</v>
      </c>
      <c r="AT339" s="28">
        <f t="shared" si="135"/>
        <v>147.91666666666666</v>
      </c>
      <c r="AU339" s="28">
        <f t="shared" si="136"/>
        <v>250</v>
      </c>
      <c r="AV339" s="28">
        <f t="shared" si="137"/>
        <v>208.33333333333331</v>
      </c>
      <c r="AW339" s="28">
        <v>2000</v>
      </c>
      <c r="AX339" s="33" t="s">
        <v>91</v>
      </c>
      <c r="AY339" s="34" t="s">
        <v>140</v>
      </c>
      <c r="AZ339" s="35">
        <v>45876</v>
      </c>
      <c r="BA339" s="35">
        <f t="shared" si="117"/>
        <v>46241</v>
      </c>
      <c r="BB339" s="33" t="s">
        <v>92</v>
      </c>
      <c r="BC339" s="33" t="s">
        <v>141</v>
      </c>
      <c r="BD339" s="34"/>
      <c r="BE339" s="25" t="s">
        <v>83</v>
      </c>
      <c r="BF339" s="25" t="s">
        <v>83</v>
      </c>
      <c r="BG339" s="32" t="s">
        <v>83</v>
      </c>
      <c r="BH339" s="32" t="s">
        <v>83</v>
      </c>
      <c r="BI339" s="32" t="e">
        <f t="shared" si="121"/>
        <v>#REF!</v>
      </c>
      <c r="BJ339" s="25" t="s">
        <v>94</v>
      </c>
      <c r="BK339" s="25">
        <v>77</v>
      </c>
      <c r="BP339" s="25" t="str">
        <f>IFERROR(VLOOKUP(Tabela24[[#This Row],[Código  CATMAT]],'[1]GRADE HFL'!A:K,1,0),"NÃO")</f>
        <v>NÃO</v>
      </c>
      <c r="BQ339" s="36"/>
      <c r="BR339" s="36" t="str">
        <f>IFERROR(VLOOKUP(Tabela24[[#This Row],[Código  CATMAT]],'[1]CMM E VALOR'!C:L,5,0),"NÃO HÁ")</f>
        <v>NÃO HÁ</v>
      </c>
      <c r="BS339" s="37" t="str">
        <f>IFERROR(VLOOKUP(Tabela24[[#This Row],[Código  CATMAT]],'[1]CMM E VALOR'!C:L,6,0),"NÃO HÁ")</f>
        <v>NÃO HÁ</v>
      </c>
      <c r="BT339" s="37" t="str">
        <f>IFERROR(VLOOKUP(Tabela24[[#This Row],[Código  CATMAT]],'[1]CMM E VALOR'!C:L,7,0),"NÃO HÁ")</f>
        <v>NÃO HÁ</v>
      </c>
      <c r="BU339" s="38" t="str">
        <f>IFERROR(VLOOKUP(Tabela24[[#This Row],[Código  CATMAT]],'[1]CMM E VALOR'!C:L,9,0),"NÃO HÁ")</f>
        <v>NÃO HÁ</v>
      </c>
      <c r="BV339" s="32" t="str">
        <f>IFERROR(VLOOKUP(Tabela24[[#This Row],[Código  CATMAT]],'[1]CMM E VALOR'!C:L,10,0),"NÃO HÁ")</f>
        <v>NÃO HÁ</v>
      </c>
    </row>
    <row r="340" spans="1:74" ht="25.5" x14ac:dyDescent="0.25">
      <c r="A340" s="25">
        <v>448641</v>
      </c>
      <c r="B340" s="25">
        <v>7121010</v>
      </c>
      <c r="C340" s="5" t="s">
        <v>993</v>
      </c>
      <c r="D340" s="5" t="s">
        <v>96</v>
      </c>
      <c r="E340" s="5"/>
      <c r="F340" s="5"/>
      <c r="G340" s="27" t="s">
        <v>994</v>
      </c>
      <c r="H340" s="27" t="s">
        <v>562</v>
      </c>
      <c r="I340" s="27" t="s">
        <v>136</v>
      </c>
      <c r="J340" s="28">
        <v>6300</v>
      </c>
      <c r="K340" s="28">
        <v>6317</v>
      </c>
      <c r="L340" s="28">
        <v>5405</v>
      </c>
      <c r="M340" s="28">
        <v>9313</v>
      </c>
      <c r="N340" s="28">
        <v>11689</v>
      </c>
      <c r="O340" s="28">
        <v>14647</v>
      </c>
      <c r="P340" s="28">
        <v>10368</v>
      </c>
      <c r="Q340" s="28">
        <v>13567</v>
      </c>
      <c r="R340" s="28">
        <f t="shared" si="125"/>
        <v>9700.75</v>
      </c>
      <c r="S340" s="28">
        <f t="shared" si="126"/>
        <v>3493.4698571559402</v>
      </c>
      <c r="T340" s="28">
        <f t="shared" si="119"/>
        <v>36.012368705058272</v>
      </c>
      <c r="U340" s="28">
        <f t="shared" si="132"/>
        <v>9840.5</v>
      </c>
      <c r="V340" s="28">
        <v>10000</v>
      </c>
      <c r="W340" s="25">
        <v>6505</v>
      </c>
      <c r="X340" s="87">
        <v>0.2</v>
      </c>
      <c r="Y340" s="30">
        <f t="shared" si="127"/>
        <v>0.26</v>
      </c>
      <c r="Z340" s="30">
        <f t="shared" si="123"/>
        <v>4680</v>
      </c>
      <c r="AA340" s="30">
        <f t="shared" si="128"/>
        <v>2000</v>
      </c>
      <c r="AB340" s="31">
        <f t="shared" si="129"/>
        <v>200000</v>
      </c>
      <c r="AC340" s="32">
        <f t="shared" si="130"/>
        <v>5.3055757494611201E-2</v>
      </c>
      <c r="AD340" s="25">
        <v>6</v>
      </c>
      <c r="AE340" s="28">
        <f t="shared" si="133"/>
        <v>833.33333333333337</v>
      </c>
      <c r="AF340" s="28">
        <f t="shared" si="124"/>
        <v>5000</v>
      </c>
      <c r="AG340" s="28">
        <f t="shared" si="134"/>
        <v>20000</v>
      </c>
      <c r="AH340" s="30">
        <f t="shared" si="131"/>
        <v>4000</v>
      </c>
      <c r="AI340" s="28">
        <v>13000</v>
      </c>
      <c r="AJ340" s="28">
        <v>12000</v>
      </c>
      <c r="AK340" s="28">
        <v>12000</v>
      </c>
      <c r="AL340" s="28">
        <v>17000</v>
      </c>
      <c r="AM340" s="28">
        <v>17000</v>
      </c>
      <c r="AN340" s="28">
        <v>18000</v>
      </c>
      <c r="AO340" s="28">
        <v>4</v>
      </c>
      <c r="AP340" s="28">
        <v>28</v>
      </c>
      <c r="AQ340" s="28">
        <v>2</v>
      </c>
      <c r="AR340" s="28">
        <v>4</v>
      </c>
      <c r="AT340" s="28">
        <f t="shared" si="135"/>
        <v>5916.666666666667</v>
      </c>
      <c r="AU340" s="28">
        <f t="shared" si="136"/>
        <v>10000</v>
      </c>
      <c r="AV340" s="28">
        <f t="shared" si="137"/>
        <v>8333.3333333333339</v>
      </c>
      <c r="AW340" s="28">
        <v>1000</v>
      </c>
      <c r="AX340" s="33" t="s">
        <v>91</v>
      </c>
      <c r="AY340" s="34" t="s">
        <v>105</v>
      </c>
      <c r="AZ340" s="35">
        <v>46055</v>
      </c>
      <c r="BA340" s="35">
        <f t="shared" ref="BA340:BA403" si="138">AZ340+365</f>
        <v>46420</v>
      </c>
      <c r="BB340" s="33" t="s">
        <v>92</v>
      </c>
      <c r="BC340" s="33" t="s">
        <v>106</v>
      </c>
      <c r="BD340" s="34"/>
      <c r="BE340" s="25" t="s">
        <v>83</v>
      </c>
      <c r="BF340" s="25" t="s">
        <v>83</v>
      </c>
      <c r="BG340" s="32" t="s">
        <v>83</v>
      </c>
      <c r="BH340" s="32" t="s">
        <v>83</v>
      </c>
      <c r="BI340" s="32" t="e">
        <f t="shared" si="121"/>
        <v>#REF!</v>
      </c>
      <c r="BJ340" s="25" t="s">
        <v>94</v>
      </c>
      <c r="BK340" s="25">
        <v>1423</v>
      </c>
      <c r="BP340" s="25">
        <f>IFERROR(VLOOKUP(Tabela24[[#This Row],[Código  CATMAT]],'[1]GRADE HFL'!A:K,1,0),"NÃO")</f>
        <v>448641</v>
      </c>
      <c r="BQ340" s="36"/>
      <c r="BR340" s="36">
        <f>IFERROR(VLOOKUP(Tabela24[[#This Row],[Código  CATMAT]],'[1]CMM E VALOR'!C:L,5,0),"NÃO HÁ")</f>
        <v>200</v>
      </c>
      <c r="BS340" s="37">
        <f>IFERROR(VLOOKUP(Tabela24[[#This Row],[Código  CATMAT]],'[1]CMM E VALOR'!C:L,6,0),"NÃO HÁ")</f>
        <v>255</v>
      </c>
      <c r="BT340" s="37">
        <f>IFERROR(VLOOKUP(Tabela24[[#This Row],[Código  CATMAT]],'[1]CMM E VALOR'!C:L,7,0),"NÃO HÁ")</f>
        <v>0</v>
      </c>
      <c r="BU340" s="38">
        <f>IFERROR(VLOOKUP(Tabela24[[#This Row],[Código  CATMAT]],'[1]CMM E VALOR'!C:L,9,0),"NÃO HÁ")</f>
        <v>0.16</v>
      </c>
      <c r="BV340" s="32">
        <f>IFERROR(VLOOKUP(Tabela24[[#This Row],[Código  CATMAT]],'[1]CMM E VALOR'!C:L,10,0),"NÃO HÁ")</f>
        <v>0</v>
      </c>
    </row>
    <row r="341" spans="1:74" ht="25.5" x14ac:dyDescent="0.25">
      <c r="A341" s="25">
        <v>267378</v>
      </c>
      <c r="B341" s="25">
        <v>7135900</v>
      </c>
      <c r="C341" s="5" t="s">
        <v>995</v>
      </c>
      <c r="D341" s="5" t="s">
        <v>86</v>
      </c>
      <c r="E341" s="5"/>
      <c r="F341" s="25">
        <v>50</v>
      </c>
      <c r="G341" s="27" t="s">
        <v>996</v>
      </c>
      <c r="H341" s="27" t="s">
        <v>997</v>
      </c>
      <c r="I341" s="27" t="s">
        <v>998</v>
      </c>
      <c r="J341" s="28">
        <v>297</v>
      </c>
      <c r="K341" s="28">
        <v>152</v>
      </c>
      <c r="L341" s="28">
        <v>103</v>
      </c>
      <c r="M341" s="28">
        <v>79</v>
      </c>
      <c r="N341" s="28">
        <v>60</v>
      </c>
      <c r="O341" s="28">
        <v>98</v>
      </c>
      <c r="P341" s="28">
        <v>81</v>
      </c>
      <c r="Q341" s="28">
        <v>60</v>
      </c>
      <c r="R341" s="28">
        <f t="shared" si="125"/>
        <v>116.25</v>
      </c>
      <c r="S341" s="28">
        <f t="shared" si="126"/>
        <v>78.754138213266515</v>
      </c>
      <c r="T341" s="28">
        <f t="shared" si="119"/>
        <v>67.745495237218506</v>
      </c>
      <c r="U341" s="28">
        <f t="shared" si="132"/>
        <v>89.5</v>
      </c>
      <c r="V341" s="28">
        <v>100</v>
      </c>
      <c r="W341" s="25">
        <v>6505</v>
      </c>
      <c r="X341" s="41">
        <v>6.5</v>
      </c>
      <c r="Y341" s="30">
        <f t="shared" si="127"/>
        <v>8.4500000000000011</v>
      </c>
      <c r="Z341" s="30">
        <f t="shared" si="123"/>
        <v>2112.5000000000005</v>
      </c>
      <c r="AA341" s="30">
        <f t="shared" si="128"/>
        <v>650</v>
      </c>
      <c r="AB341" s="31">
        <f t="shared" si="129"/>
        <v>65000</v>
      </c>
      <c r="AC341" s="32">
        <f t="shared" si="130"/>
        <v>1.7243121185748642E-2</v>
      </c>
      <c r="AD341" s="25">
        <v>6</v>
      </c>
      <c r="AE341" s="28">
        <f t="shared" si="133"/>
        <v>8.3333333333333339</v>
      </c>
      <c r="AF341" s="28">
        <f t="shared" si="124"/>
        <v>50</v>
      </c>
      <c r="AG341" s="28">
        <f t="shared" si="134"/>
        <v>200</v>
      </c>
      <c r="AH341" s="30">
        <f t="shared" si="131"/>
        <v>1300</v>
      </c>
      <c r="AI341" s="28">
        <v>500</v>
      </c>
      <c r="AJ341" s="28">
        <v>500</v>
      </c>
      <c r="AK341" s="28">
        <v>500</v>
      </c>
      <c r="AL341" s="28">
        <v>300</v>
      </c>
      <c r="AM341" s="28">
        <v>300</v>
      </c>
      <c r="AN341" s="28">
        <v>250</v>
      </c>
      <c r="AO341" s="28">
        <v>4</v>
      </c>
      <c r="AP341" s="28">
        <v>28</v>
      </c>
      <c r="AQ341" s="28">
        <v>2</v>
      </c>
      <c r="AR341" s="28">
        <v>4</v>
      </c>
      <c r="AT341" s="28">
        <f t="shared" si="135"/>
        <v>59.166666666666671</v>
      </c>
      <c r="AU341" s="28">
        <f t="shared" si="136"/>
        <v>100</v>
      </c>
      <c r="AV341" s="28">
        <f t="shared" si="137"/>
        <v>83.333333333333343</v>
      </c>
      <c r="AX341" s="33" t="s">
        <v>91</v>
      </c>
      <c r="AY341" s="34" t="s">
        <v>320</v>
      </c>
      <c r="AZ341" s="35">
        <v>46125</v>
      </c>
      <c r="BA341" s="35">
        <f t="shared" si="138"/>
        <v>46490</v>
      </c>
      <c r="BB341" s="33" t="s">
        <v>92</v>
      </c>
      <c r="BC341" s="33" t="s">
        <v>127</v>
      </c>
      <c r="BD341" s="34"/>
      <c r="BE341" s="25" t="s">
        <v>83</v>
      </c>
      <c r="BF341" s="25" t="s">
        <v>83</v>
      </c>
      <c r="BG341" s="32" t="s">
        <v>83</v>
      </c>
      <c r="BH341" s="32" t="s">
        <v>83</v>
      </c>
      <c r="BI341" s="32" t="e">
        <f t="shared" si="121"/>
        <v>#REF!</v>
      </c>
      <c r="BJ341" s="25" t="s">
        <v>84</v>
      </c>
      <c r="BK341" s="25">
        <v>26</v>
      </c>
      <c r="BP341" s="25">
        <f>IFERROR(VLOOKUP(Tabela24[[#This Row],[Código  CATMAT]],'[1]GRADE HFL'!A:K,1,0),"NÃO")</f>
        <v>267378</v>
      </c>
      <c r="BQ341" s="36"/>
      <c r="BR341" s="36">
        <f>IFERROR(VLOOKUP(Tabela24[[#This Row],[Código  CATMAT]],'[1]CMM E VALOR'!C:L,5,0),"NÃO HÁ")</f>
        <v>300</v>
      </c>
      <c r="BS341" s="37">
        <f>IFERROR(VLOOKUP(Tabela24[[#This Row],[Código  CATMAT]],'[1]CMM E VALOR'!C:L,6,0),"NÃO HÁ")</f>
        <v>104.44444444444444</v>
      </c>
      <c r="BT341" s="37">
        <f>IFERROR(VLOOKUP(Tabela24[[#This Row],[Código  CATMAT]],'[1]CMM E VALOR'!C:L,7,0),"NÃO HÁ")</f>
        <v>203.33333333333334</v>
      </c>
      <c r="BU341" s="38">
        <f>IFERROR(VLOOKUP(Tabela24[[#This Row],[Código  CATMAT]],'[1]CMM E VALOR'!C:L,9,0),"NÃO HÁ")</f>
        <v>5.8</v>
      </c>
      <c r="BV341" s="32">
        <f>IFERROR(VLOOKUP(Tabela24[[#This Row],[Código  CATMAT]],'[1]CMM E VALOR'!C:L,10,0),"NÃO HÁ")</f>
        <v>5.8</v>
      </c>
    </row>
    <row r="342" spans="1:74" ht="25.5" x14ac:dyDescent="0.25">
      <c r="A342" s="25">
        <v>266788</v>
      </c>
      <c r="B342" s="25">
        <v>7132000</v>
      </c>
      <c r="C342" s="5" t="s">
        <v>999</v>
      </c>
      <c r="D342" s="5" t="s">
        <v>152</v>
      </c>
      <c r="E342" s="5"/>
      <c r="F342" s="25">
        <v>50</v>
      </c>
      <c r="G342" s="27" t="s">
        <v>996</v>
      </c>
      <c r="H342" s="27" t="s">
        <v>1000</v>
      </c>
      <c r="I342" s="27" t="s">
        <v>949</v>
      </c>
      <c r="J342" s="28">
        <v>1160</v>
      </c>
      <c r="K342" s="28">
        <v>772</v>
      </c>
      <c r="L342" s="28">
        <v>806</v>
      </c>
      <c r="M342" s="28">
        <v>540</v>
      </c>
      <c r="N342" s="28">
        <v>536</v>
      </c>
      <c r="O342" s="28">
        <v>502</v>
      </c>
      <c r="P342" s="28">
        <v>471</v>
      </c>
      <c r="Q342" s="28">
        <v>512</v>
      </c>
      <c r="R342" s="28">
        <f t="shared" si="125"/>
        <v>662.375</v>
      </c>
      <c r="S342" s="28">
        <f t="shared" si="126"/>
        <v>237.90150272749435</v>
      </c>
      <c r="T342" s="28">
        <f t="shared" si="119"/>
        <v>35.916437475371858</v>
      </c>
      <c r="U342" s="28">
        <f t="shared" si="132"/>
        <v>538</v>
      </c>
      <c r="V342" s="28">
        <v>600</v>
      </c>
      <c r="W342" s="25">
        <v>6505</v>
      </c>
      <c r="X342" s="41">
        <v>8.3000000000000007</v>
      </c>
      <c r="Y342" s="30">
        <f t="shared" si="127"/>
        <v>10.790000000000001</v>
      </c>
      <c r="Z342" s="30">
        <f t="shared" si="123"/>
        <v>12948.000000000002</v>
      </c>
      <c r="AA342" s="30">
        <f t="shared" si="128"/>
        <v>4980</v>
      </c>
      <c r="AB342" s="31">
        <f t="shared" si="129"/>
        <v>498000</v>
      </c>
      <c r="AC342" s="32">
        <f t="shared" si="130"/>
        <v>0.13210883616158189</v>
      </c>
      <c r="AD342" s="25">
        <v>6</v>
      </c>
      <c r="AE342" s="28">
        <f t="shared" si="133"/>
        <v>50</v>
      </c>
      <c r="AF342" s="28">
        <f t="shared" si="124"/>
        <v>300</v>
      </c>
      <c r="AG342" s="28">
        <f t="shared" si="134"/>
        <v>1200</v>
      </c>
      <c r="AH342" s="30">
        <f t="shared" si="131"/>
        <v>9960</v>
      </c>
      <c r="AI342" s="28">
        <v>1800</v>
      </c>
      <c r="AJ342" s="28">
        <v>1800</v>
      </c>
      <c r="AK342" s="28">
        <v>1800</v>
      </c>
      <c r="AL342" s="28">
        <v>1800</v>
      </c>
      <c r="AM342" s="28">
        <v>1800</v>
      </c>
      <c r="AN342" s="28">
        <v>1200</v>
      </c>
      <c r="AO342" s="28">
        <v>4</v>
      </c>
      <c r="AP342" s="28">
        <v>28</v>
      </c>
      <c r="AQ342" s="28">
        <v>2</v>
      </c>
      <c r="AR342" s="28">
        <v>4</v>
      </c>
      <c r="AT342" s="28">
        <f t="shared" si="135"/>
        <v>355</v>
      </c>
      <c r="AU342" s="28">
        <f t="shared" si="136"/>
        <v>600</v>
      </c>
      <c r="AV342" s="28">
        <f t="shared" si="137"/>
        <v>500</v>
      </c>
      <c r="AX342" s="33" t="s">
        <v>91</v>
      </c>
      <c r="AY342" s="34" t="s">
        <v>140</v>
      </c>
      <c r="AZ342" s="35">
        <v>45876</v>
      </c>
      <c r="BA342" s="35">
        <f t="shared" si="138"/>
        <v>46241</v>
      </c>
      <c r="BB342" s="33" t="s">
        <v>92</v>
      </c>
      <c r="BC342" s="33" t="s">
        <v>141</v>
      </c>
      <c r="BD342" s="34"/>
      <c r="BE342" s="25" t="s">
        <v>112</v>
      </c>
      <c r="BF342" s="25" t="s">
        <v>83</v>
      </c>
      <c r="BG342" s="32" t="s">
        <v>83</v>
      </c>
      <c r="BH342" s="32" t="s">
        <v>83</v>
      </c>
      <c r="BI342" s="32" t="e">
        <f t="shared" si="121"/>
        <v>#REF!</v>
      </c>
      <c r="BJ342" s="25" t="s">
        <v>116</v>
      </c>
      <c r="BK342" s="25">
        <v>184</v>
      </c>
      <c r="BP342" s="25">
        <f>IFERROR(VLOOKUP(Tabela24[[#This Row],[Código  CATMAT]],'[1]GRADE HFL'!A:K,1,0),"NÃO")</f>
        <v>266788</v>
      </c>
      <c r="BQ342" s="36"/>
      <c r="BR342" s="36">
        <f>IFERROR(VLOOKUP(Tabela24[[#This Row],[Código  CATMAT]],'[1]CMM E VALOR'!C:L,5,0),"NÃO HÁ")</f>
        <v>430</v>
      </c>
      <c r="BS342" s="37">
        <f>IFERROR(VLOOKUP(Tabela24[[#This Row],[Código  CATMAT]],'[1]CMM E VALOR'!C:L,6,0),"NÃO HÁ")</f>
        <v>102</v>
      </c>
      <c r="BT342" s="37">
        <f>IFERROR(VLOOKUP(Tabela24[[#This Row],[Código  CATMAT]],'[1]CMM E VALOR'!C:L,7,0),"NÃO HÁ")</f>
        <v>66.333333333333329</v>
      </c>
      <c r="BU342" s="38">
        <f>IFERROR(VLOOKUP(Tabela24[[#This Row],[Código  CATMAT]],'[1]CMM E VALOR'!C:L,9,0),"NÃO HÁ")</f>
        <v>6.6912000000000003</v>
      </c>
      <c r="BV342" s="32">
        <f>IFERROR(VLOOKUP(Tabela24[[#This Row],[Código  CATMAT]],'[1]CMM E VALOR'!C:L,10,0),"NÃO HÁ")</f>
        <v>6.6912000000000003</v>
      </c>
    </row>
    <row r="343" spans="1:74" ht="25.5" hidden="1" x14ac:dyDescent="0.25">
      <c r="A343" s="25">
        <v>349666</v>
      </c>
      <c r="B343" s="25">
        <v>7156300</v>
      </c>
      <c r="C343" s="5" t="s">
        <v>1001</v>
      </c>
      <c r="D343" s="5" t="s">
        <v>1002</v>
      </c>
      <c r="E343" s="5"/>
      <c r="F343" s="5"/>
      <c r="G343" s="5" t="s">
        <v>1003</v>
      </c>
      <c r="H343" s="44">
        <v>0.05</v>
      </c>
      <c r="I343" s="5" t="s">
        <v>1002</v>
      </c>
      <c r="J343" s="28">
        <v>12</v>
      </c>
      <c r="K343" s="28">
        <v>0</v>
      </c>
      <c r="L343" s="28">
        <v>7</v>
      </c>
      <c r="M343" s="28">
        <v>9</v>
      </c>
      <c r="N343" s="28">
        <v>12</v>
      </c>
      <c r="R343" s="28">
        <f t="shared" si="125"/>
        <v>8</v>
      </c>
      <c r="S343" s="28">
        <f t="shared" si="126"/>
        <v>4.9497474683058327</v>
      </c>
      <c r="T343" s="28">
        <f t="shared" si="119"/>
        <v>61.871843353822911</v>
      </c>
      <c r="U343" s="28">
        <f t="shared" si="132"/>
        <v>9</v>
      </c>
      <c r="V343" s="28">
        <v>12</v>
      </c>
      <c r="W343" s="25" t="s">
        <v>90</v>
      </c>
      <c r="X343" s="30">
        <v>46</v>
      </c>
      <c r="Y343" s="30">
        <f t="shared" si="127"/>
        <v>59.800000000000004</v>
      </c>
      <c r="Z343" s="30">
        <f t="shared" si="123"/>
        <v>0</v>
      </c>
      <c r="AA343" s="30">
        <f t="shared" si="128"/>
        <v>552</v>
      </c>
      <c r="AB343" s="31">
        <f t="shared" si="129"/>
        <v>55200</v>
      </c>
      <c r="AC343" s="32">
        <f t="shared" si="130"/>
        <v>1.4643389068512692E-2</v>
      </c>
      <c r="AD343" s="25">
        <v>6</v>
      </c>
      <c r="AE343" s="28">
        <f t="shared" si="133"/>
        <v>1</v>
      </c>
      <c r="AF343" s="28">
        <f t="shared" si="124"/>
        <v>6</v>
      </c>
      <c r="AG343" s="28">
        <f t="shared" si="134"/>
        <v>24</v>
      </c>
      <c r="AH343" s="30">
        <f t="shared" si="131"/>
        <v>1104</v>
      </c>
      <c r="AI343" s="28">
        <v>20</v>
      </c>
      <c r="AJ343" s="28">
        <v>20</v>
      </c>
      <c r="AK343" s="28">
        <v>20</v>
      </c>
      <c r="AL343" s="28">
        <v>20</v>
      </c>
      <c r="AN343" s="28">
        <v>0</v>
      </c>
      <c r="AO343" s="28">
        <v>4</v>
      </c>
      <c r="AP343" s="28">
        <v>28</v>
      </c>
      <c r="AQ343" s="28">
        <v>2</v>
      </c>
      <c r="AR343" s="28">
        <v>4</v>
      </c>
      <c r="AT343" s="28">
        <f t="shared" si="135"/>
        <v>7.1</v>
      </c>
      <c r="AU343" s="28">
        <f t="shared" si="136"/>
        <v>12</v>
      </c>
      <c r="AV343" s="28">
        <f t="shared" si="137"/>
        <v>10</v>
      </c>
      <c r="AX343" s="33" t="s">
        <v>91</v>
      </c>
      <c r="AY343" s="34"/>
      <c r="BA343" s="35">
        <f t="shared" si="138"/>
        <v>365</v>
      </c>
      <c r="BB343" s="33" t="s">
        <v>92</v>
      </c>
      <c r="BC343" s="33" t="s">
        <v>93</v>
      </c>
      <c r="BD343" s="34"/>
      <c r="BE343" s="25" t="s">
        <v>83</v>
      </c>
      <c r="BF343" s="25" t="s">
        <v>83</v>
      </c>
      <c r="BG343" s="32" t="s">
        <v>83</v>
      </c>
      <c r="BH343" s="32" t="s">
        <v>83</v>
      </c>
      <c r="BI343" s="32" t="e">
        <f t="shared" si="121"/>
        <v>#REF!</v>
      </c>
      <c r="BJ343" s="25" t="s">
        <v>116</v>
      </c>
      <c r="BP343" s="25" t="str">
        <f>IFERROR(VLOOKUP(Tabela24[[#This Row],[Código  CATMAT]],'[1]GRADE HFL'!A:K,1,0),"NÃO")</f>
        <v>NÃO</v>
      </c>
      <c r="BQ343" s="36"/>
      <c r="BR343" s="36" t="str">
        <f>IFERROR(VLOOKUP(Tabela24[[#This Row],[Código  CATMAT]],'[1]CMM E VALOR'!C:L,5,0),"NÃO HÁ")</f>
        <v>NÃO HÁ</v>
      </c>
      <c r="BS343" s="37" t="str">
        <f>IFERROR(VLOOKUP(Tabela24[[#This Row],[Código  CATMAT]],'[1]CMM E VALOR'!C:L,6,0),"NÃO HÁ")</f>
        <v>NÃO HÁ</v>
      </c>
      <c r="BT343" s="37" t="str">
        <f>IFERROR(VLOOKUP(Tabela24[[#This Row],[Código  CATMAT]],'[1]CMM E VALOR'!C:L,7,0),"NÃO HÁ")</f>
        <v>NÃO HÁ</v>
      </c>
      <c r="BU343" s="38" t="str">
        <f>IFERROR(VLOOKUP(Tabela24[[#This Row],[Código  CATMAT]],'[1]CMM E VALOR'!C:L,9,0),"NÃO HÁ")</f>
        <v>NÃO HÁ</v>
      </c>
      <c r="BV343" s="32" t="str">
        <f>IFERROR(VLOOKUP(Tabela24[[#This Row],[Código  CATMAT]],'[1]CMM E VALOR'!C:L,10,0),"NÃO HÁ")</f>
        <v>NÃO HÁ</v>
      </c>
    </row>
    <row r="344" spans="1:74" x14ac:dyDescent="0.25">
      <c r="A344" s="25">
        <v>268273</v>
      </c>
      <c r="B344" s="25">
        <v>7170500</v>
      </c>
      <c r="C344" s="5" t="s">
        <v>1004</v>
      </c>
      <c r="D344" s="5" t="s">
        <v>235</v>
      </c>
      <c r="E344" s="5"/>
      <c r="F344" s="5"/>
      <c r="G344" s="27" t="s">
        <v>1005</v>
      </c>
      <c r="H344" s="27" t="s">
        <v>120</v>
      </c>
      <c r="I344" s="27" t="s">
        <v>235</v>
      </c>
      <c r="J344" s="28">
        <v>3008</v>
      </c>
      <c r="K344" s="28">
        <v>3830</v>
      </c>
      <c r="L344" s="28">
        <v>5135</v>
      </c>
      <c r="M344" s="28">
        <v>7102</v>
      </c>
      <c r="N344" s="28">
        <v>7830</v>
      </c>
      <c r="O344" s="28">
        <v>3562</v>
      </c>
      <c r="P344" s="28">
        <v>3546</v>
      </c>
      <c r="Q344" s="28">
        <v>1846</v>
      </c>
      <c r="R344" s="28">
        <f t="shared" si="125"/>
        <v>4482.375</v>
      </c>
      <c r="S344" s="28">
        <f t="shared" si="126"/>
        <v>2062.2000691009589</v>
      </c>
      <c r="T344" s="28">
        <f t="shared" si="119"/>
        <v>46.006861744074492</v>
      </c>
      <c r="U344" s="28">
        <f t="shared" si="132"/>
        <v>3696</v>
      </c>
      <c r="V344" s="28">
        <v>4000</v>
      </c>
      <c r="W344" s="25">
        <v>6505</v>
      </c>
      <c r="X344" s="54">
        <v>0.3</v>
      </c>
      <c r="Y344" s="30">
        <f t="shared" si="127"/>
        <v>0.39</v>
      </c>
      <c r="Z344" s="30">
        <f t="shared" si="123"/>
        <v>3315</v>
      </c>
      <c r="AA344" s="30">
        <f t="shared" si="128"/>
        <v>1200</v>
      </c>
      <c r="AB344" s="31">
        <f t="shared" si="129"/>
        <v>120000</v>
      </c>
      <c r="AC344" s="32">
        <f t="shared" si="130"/>
        <v>3.1833454496766722E-2</v>
      </c>
      <c r="AD344" s="25">
        <v>6</v>
      </c>
      <c r="AE344" s="28">
        <f t="shared" si="133"/>
        <v>333.33333333333331</v>
      </c>
      <c r="AF344" s="28">
        <f t="shared" si="124"/>
        <v>2000</v>
      </c>
      <c r="AG344" s="28">
        <f t="shared" si="134"/>
        <v>8000</v>
      </c>
      <c r="AH344" s="30">
        <f t="shared" si="131"/>
        <v>2400</v>
      </c>
      <c r="AI344" s="28">
        <v>10000</v>
      </c>
      <c r="AJ344" s="28">
        <v>10000</v>
      </c>
      <c r="AK344" s="28">
        <v>10000</v>
      </c>
      <c r="AL344" s="28">
        <v>10000</v>
      </c>
      <c r="AM344" s="28">
        <v>10000</v>
      </c>
      <c r="AN344" s="28">
        <v>8500</v>
      </c>
      <c r="AO344" s="28">
        <v>4</v>
      </c>
      <c r="AP344" s="28">
        <v>28</v>
      </c>
      <c r="AQ344" s="28">
        <v>2</v>
      </c>
      <c r="AR344" s="28">
        <v>4</v>
      </c>
      <c r="AT344" s="28">
        <f t="shared" si="135"/>
        <v>2366.6666666666665</v>
      </c>
      <c r="AU344" s="28">
        <f t="shared" si="136"/>
        <v>4000</v>
      </c>
      <c r="AV344" s="28">
        <f t="shared" si="137"/>
        <v>3333.333333333333</v>
      </c>
      <c r="AX344" s="33" t="s">
        <v>91</v>
      </c>
      <c r="AY344" s="34" t="s">
        <v>110</v>
      </c>
      <c r="AZ344" s="35">
        <v>46049</v>
      </c>
      <c r="BA344" s="35">
        <f t="shared" si="138"/>
        <v>46414</v>
      </c>
      <c r="BB344" s="33" t="s">
        <v>92</v>
      </c>
      <c r="BC344" s="33" t="s">
        <v>111</v>
      </c>
      <c r="BD344" s="34"/>
      <c r="BE344" s="25" t="s">
        <v>83</v>
      </c>
      <c r="BF344" s="25" t="s">
        <v>83</v>
      </c>
      <c r="BG344" s="32" t="s">
        <v>83</v>
      </c>
      <c r="BH344" s="32" t="s">
        <v>83</v>
      </c>
      <c r="BI344" s="32" t="e">
        <f>#REF!+AC344</f>
        <v>#REF!</v>
      </c>
      <c r="BJ344" s="25" t="s">
        <v>84</v>
      </c>
      <c r="BK344" s="25">
        <v>785</v>
      </c>
      <c r="BP344" s="25">
        <f>IFERROR(VLOOKUP(Tabela24[[#This Row],[Código  CATMAT]],'[1]GRADE HFL'!A:K,1,0),"NÃO")</f>
        <v>268273</v>
      </c>
      <c r="BQ344" s="36"/>
      <c r="BR344" s="36">
        <f>IFERROR(VLOOKUP(Tabela24[[#This Row],[Código  CATMAT]],'[1]CMM E VALOR'!C:L,5,0),"NÃO HÁ")</f>
        <v>840</v>
      </c>
      <c r="BS344" s="37">
        <f>IFERROR(VLOOKUP(Tabela24[[#This Row],[Código  CATMAT]],'[1]CMM E VALOR'!C:L,6,0),"NÃO HÁ")</f>
        <v>557.20000000000005</v>
      </c>
      <c r="BT344" s="37">
        <f>IFERROR(VLOOKUP(Tabela24[[#This Row],[Código  CATMAT]],'[1]CMM E VALOR'!C:L,7,0),"NÃO HÁ")</f>
        <v>620.66666666666663</v>
      </c>
      <c r="BU344" s="38">
        <f>IFERROR(VLOOKUP(Tabela24[[#This Row],[Código  CATMAT]],'[1]CMM E VALOR'!C:L,9,0),"NÃO HÁ")</f>
        <v>0.3</v>
      </c>
      <c r="BV344" s="32">
        <f>IFERROR(VLOOKUP(Tabela24[[#This Row],[Código  CATMAT]],'[1]CMM E VALOR'!C:L,10,0),"NÃO HÁ")</f>
        <v>0.3</v>
      </c>
    </row>
    <row r="345" spans="1:74" ht="25.5" hidden="1" x14ac:dyDescent="0.25">
      <c r="A345" s="25">
        <v>305714</v>
      </c>
      <c r="B345" s="25">
        <v>7175900</v>
      </c>
      <c r="C345" s="5" t="s">
        <v>1006</v>
      </c>
      <c r="D345" s="5" t="s">
        <v>86</v>
      </c>
      <c r="E345" s="5"/>
      <c r="F345" s="5"/>
      <c r="G345" s="5" t="s">
        <v>1007</v>
      </c>
      <c r="H345" s="27" t="s">
        <v>391</v>
      </c>
      <c r="I345" s="27" t="s">
        <v>89</v>
      </c>
      <c r="J345" s="28">
        <v>6</v>
      </c>
      <c r="K345" s="28">
        <v>0</v>
      </c>
      <c r="L345" s="28">
        <v>0</v>
      </c>
      <c r="M345" s="28">
        <v>0</v>
      </c>
      <c r="N345" s="28">
        <v>0</v>
      </c>
      <c r="R345" s="28">
        <f t="shared" si="125"/>
        <v>1.2</v>
      </c>
      <c r="S345" s="28">
        <f t="shared" si="126"/>
        <v>2.6832815729997477</v>
      </c>
      <c r="T345" s="28">
        <f t="shared" si="119"/>
        <v>223.60679774997897</v>
      </c>
      <c r="U345" s="28">
        <f t="shared" si="132"/>
        <v>0</v>
      </c>
      <c r="V345" s="28">
        <v>5</v>
      </c>
      <c r="W345" s="25" t="s">
        <v>90</v>
      </c>
      <c r="X345" s="30">
        <v>35</v>
      </c>
      <c r="Y345" s="30">
        <f t="shared" si="127"/>
        <v>45.5</v>
      </c>
      <c r="Z345" s="30">
        <f t="shared" si="123"/>
        <v>0</v>
      </c>
      <c r="AA345" s="30">
        <f t="shared" si="128"/>
        <v>175</v>
      </c>
      <c r="AB345" s="31">
        <f t="shared" si="129"/>
        <v>17500</v>
      </c>
      <c r="AC345" s="32">
        <f t="shared" si="130"/>
        <v>4.64237878077848E-3</v>
      </c>
      <c r="AD345" s="25">
        <v>6</v>
      </c>
      <c r="AE345" s="28">
        <f t="shared" si="133"/>
        <v>0.41666666666666669</v>
      </c>
      <c r="AF345" s="28">
        <f t="shared" si="124"/>
        <v>2.5</v>
      </c>
      <c r="AG345" s="28">
        <f t="shared" si="134"/>
        <v>10</v>
      </c>
      <c r="AH345" s="30">
        <f t="shared" si="131"/>
        <v>350</v>
      </c>
      <c r="AI345" s="28">
        <v>10</v>
      </c>
      <c r="AJ345" s="28">
        <v>10</v>
      </c>
      <c r="AK345" s="28">
        <v>10</v>
      </c>
      <c r="AL345" s="28">
        <v>10</v>
      </c>
      <c r="AN345" s="28">
        <v>0</v>
      </c>
      <c r="AO345" s="28">
        <v>4</v>
      </c>
      <c r="AP345" s="28">
        <v>28</v>
      </c>
      <c r="AQ345" s="28">
        <v>2</v>
      </c>
      <c r="AR345" s="28">
        <v>4</v>
      </c>
      <c r="AT345" s="28">
        <f t="shared" si="135"/>
        <v>2.9583333333333335</v>
      </c>
      <c r="AU345" s="28">
        <f t="shared" si="136"/>
        <v>5</v>
      </c>
      <c r="AV345" s="28">
        <f t="shared" si="137"/>
        <v>4.166666666666667</v>
      </c>
      <c r="AX345" s="33" t="s">
        <v>91</v>
      </c>
      <c r="AY345" s="34" t="s">
        <v>443</v>
      </c>
      <c r="BA345" s="35">
        <f t="shared" si="138"/>
        <v>365</v>
      </c>
      <c r="BB345" s="33" t="s">
        <v>92</v>
      </c>
      <c r="BC345" s="33" t="s">
        <v>444</v>
      </c>
      <c r="BD345" s="34"/>
      <c r="BE345" s="25" t="s">
        <v>83</v>
      </c>
      <c r="BF345" s="25" t="s">
        <v>83</v>
      </c>
      <c r="BG345" s="32" t="s">
        <v>83</v>
      </c>
      <c r="BH345" s="32" t="s">
        <v>83</v>
      </c>
      <c r="BI345" s="32" t="e">
        <f t="shared" ref="BI345:BI408" si="139">BI344+AC345</f>
        <v>#REF!</v>
      </c>
      <c r="BJ345" s="25" t="s">
        <v>94</v>
      </c>
      <c r="BP345" s="25" t="str">
        <f>IFERROR(VLOOKUP(Tabela24[[#This Row],[Código  CATMAT]],'[1]GRADE HFL'!A:K,1,0),"NÃO")</f>
        <v>NÃO</v>
      </c>
      <c r="BQ345" s="36"/>
      <c r="BR345" s="36" t="str">
        <f>IFERROR(VLOOKUP(Tabela24[[#This Row],[Código  CATMAT]],'[1]CMM E VALOR'!C:L,5,0),"NÃO HÁ")</f>
        <v>NÃO HÁ</v>
      </c>
      <c r="BS345" s="37" t="str">
        <f>IFERROR(VLOOKUP(Tabela24[[#This Row],[Código  CATMAT]],'[1]CMM E VALOR'!C:L,6,0),"NÃO HÁ")</f>
        <v>NÃO HÁ</v>
      </c>
      <c r="BT345" s="37" t="str">
        <f>IFERROR(VLOOKUP(Tabela24[[#This Row],[Código  CATMAT]],'[1]CMM E VALOR'!C:L,7,0),"NÃO HÁ")</f>
        <v>NÃO HÁ</v>
      </c>
      <c r="BU345" s="38" t="str">
        <f>IFERROR(VLOOKUP(Tabela24[[#This Row],[Código  CATMAT]],'[1]CMM E VALOR'!C:L,9,0),"NÃO HÁ")</f>
        <v>NÃO HÁ</v>
      </c>
      <c r="BV345" s="32" t="str">
        <f>IFERROR(VLOOKUP(Tabela24[[#This Row],[Código  CATMAT]],'[1]CMM E VALOR'!C:L,10,0),"NÃO HÁ")</f>
        <v>NÃO HÁ</v>
      </c>
    </row>
    <row r="346" spans="1:74" ht="38.25" x14ac:dyDescent="0.25">
      <c r="A346" s="25">
        <v>273719</v>
      </c>
      <c r="B346" s="25">
        <v>7185000</v>
      </c>
      <c r="C346" s="5" t="s">
        <v>1008</v>
      </c>
      <c r="D346" s="5" t="s">
        <v>76</v>
      </c>
      <c r="E346" s="5"/>
      <c r="F346" s="5"/>
      <c r="G346" s="27" t="s">
        <v>1009</v>
      </c>
      <c r="H346" s="27" t="s">
        <v>642</v>
      </c>
      <c r="I346" s="27" t="s">
        <v>79</v>
      </c>
      <c r="J346" s="28">
        <v>5</v>
      </c>
      <c r="K346" s="28">
        <v>21</v>
      </c>
      <c r="L346" s="28">
        <v>7</v>
      </c>
      <c r="M346" s="28">
        <v>0</v>
      </c>
      <c r="N346" s="29">
        <v>0</v>
      </c>
      <c r="O346" s="29">
        <v>0</v>
      </c>
      <c r="P346" s="29">
        <v>0</v>
      </c>
      <c r="Q346" s="29">
        <v>0</v>
      </c>
      <c r="R346" s="28">
        <f t="shared" si="125"/>
        <v>4.125</v>
      </c>
      <c r="S346" s="28">
        <f t="shared" si="126"/>
        <v>7.3569694847810805</v>
      </c>
      <c r="T346" s="28">
        <f t="shared" si="119"/>
        <v>178.35077538863226</v>
      </c>
      <c r="U346" s="28">
        <f t="shared" si="132"/>
        <v>0</v>
      </c>
      <c r="V346" s="28">
        <v>10</v>
      </c>
      <c r="W346" s="25">
        <v>6505</v>
      </c>
      <c r="X346" s="30">
        <v>15.85</v>
      </c>
      <c r="Y346" s="30">
        <f t="shared" si="127"/>
        <v>20.605</v>
      </c>
      <c r="Z346" s="30">
        <f t="shared" si="123"/>
        <v>1030.25</v>
      </c>
      <c r="AA346" s="30">
        <f t="shared" si="128"/>
        <v>158.5</v>
      </c>
      <c r="AB346" s="31">
        <f t="shared" si="129"/>
        <v>15850</v>
      </c>
      <c r="AC346" s="32">
        <f t="shared" si="130"/>
        <v>4.2046687814479376E-3</v>
      </c>
      <c r="AD346" s="25">
        <v>6</v>
      </c>
      <c r="AE346" s="28">
        <f t="shared" si="133"/>
        <v>0.83333333333333337</v>
      </c>
      <c r="AF346" s="28">
        <f t="shared" si="124"/>
        <v>5</v>
      </c>
      <c r="AG346" s="28">
        <f t="shared" si="134"/>
        <v>20</v>
      </c>
      <c r="AH346" s="30">
        <f t="shared" si="131"/>
        <v>317</v>
      </c>
      <c r="AI346" s="28">
        <v>50</v>
      </c>
      <c r="AJ346" s="28">
        <v>50</v>
      </c>
      <c r="AK346" s="28">
        <v>50</v>
      </c>
      <c r="AL346" s="28">
        <v>50</v>
      </c>
      <c r="AM346" s="28">
        <v>50</v>
      </c>
      <c r="AN346" s="28">
        <v>50</v>
      </c>
      <c r="AO346" s="28">
        <v>4</v>
      </c>
      <c r="AP346" s="28">
        <v>28</v>
      </c>
      <c r="AQ346" s="28">
        <v>2</v>
      </c>
      <c r="AR346" s="28">
        <v>4</v>
      </c>
      <c r="AT346" s="28">
        <f t="shared" si="135"/>
        <v>5.916666666666667</v>
      </c>
      <c r="AU346" s="28">
        <f t="shared" si="136"/>
        <v>10</v>
      </c>
      <c r="AV346" s="28">
        <f t="shared" si="137"/>
        <v>8.3333333333333339</v>
      </c>
      <c r="AX346" s="33" t="s">
        <v>91</v>
      </c>
      <c r="AY346" s="34" t="s">
        <v>110</v>
      </c>
      <c r="AZ346" s="35">
        <v>46049</v>
      </c>
      <c r="BA346" s="35">
        <f t="shared" si="138"/>
        <v>46414</v>
      </c>
      <c r="BB346" s="33" t="s">
        <v>92</v>
      </c>
      <c r="BC346" s="33" t="s">
        <v>111</v>
      </c>
      <c r="BD346" s="34"/>
      <c r="BE346" s="25" t="s">
        <v>83</v>
      </c>
      <c r="BF346" s="25" t="s">
        <v>83</v>
      </c>
      <c r="BG346" s="32" t="s">
        <v>83</v>
      </c>
      <c r="BH346" s="32" t="s">
        <v>83</v>
      </c>
      <c r="BI346" s="32" t="e">
        <f t="shared" si="139"/>
        <v>#REF!</v>
      </c>
      <c r="BJ346" s="25" t="s">
        <v>84</v>
      </c>
      <c r="BP346" s="25">
        <f>IFERROR(VLOOKUP(Tabela24[[#This Row],[Código  CATMAT]],'[1]GRADE HFL'!A:K,1,0),"NÃO")</f>
        <v>273719</v>
      </c>
      <c r="BQ346" s="36"/>
      <c r="BR346" s="36">
        <f>IFERROR(VLOOKUP(Tabela24[[#This Row],[Código  CATMAT]],'[1]CMM E VALOR'!C:L,5,0),"NÃO HÁ")</f>
        <v>100</v>
      </c>
      <c r="BS346" s="37">
        <f>IFERROR(VLOOKUP(Tabela24[[#This Row],[Código  CATMAT]],'[1]CMM E VALOR'!C:L,6,0),"NÃO HÁ")</f>
        <v>106</v>
      </c>
      <c r="BT346" s="37">
        <f>IFERROR(VLOOKUP(Tabela24[[#This Row],[Código  CATMAT]],'[1]CMM E VALOR'!C:L,7,0),"NÃO HÁ")</f>
        <v>33.333333333333336</v>
      </c>
      <c r="BU346" s="38">
        <f>IFERROR(VLOOKUP(Tabela24[[#This Row],[Código  CATMAT]],'[1]CMM E VALOR'!C:L,9,0),"NÃO HÁ")</f>
        <v>14.69</v>
      </c>
      <c r="BV346" s="32">
        <f>IFERROR(VLOOKUP(Tabela24[[#This Row],[Código  CATMAT]],'[1]CMM E VALOR'!C:L,10,0),"NÃO HÁ")</f>
        <v>14.69</v>
      </c>
    </row>
    <row r="347" spans="1:74" ht="25.5" x14ac:dyDescent="0.25">
      <c r="A347" s="25">
        <v>442584</v>
      </c>
      <c r="B347" s="25">
        <v>7205000</v>
      </c>
      <c r="C347" s="5" t="s">
        <v>1010</v>
      </c>
      <c r="D347" s="5" t="s">
        <v>76</v>
      </c>
      <c r="E347" s="5"/>
      <c r="F347" s="25" t="s">
        <v>1011</v>
      </c>
      <c r="G347" s="27" t="s">
        <v>1012</v>
      </c>
      <c r="H347" s="27" t="s">
        <v>1013</v>
      </c>
      <c r="I347" s="27" t="s">
        <v>79</v>
      </c>
      <c r="J347" s="28">
        <v>550</v>
      </c>
      <c r="K347" s="28">
        <v>821</v>
      </c>
      <c r="L347" s="28">
        <v>689</v>
      </c>
      <c r="N347" s="28">
        <v>357</v>
      </c>
      <c r="O347" s="28">
        <v>549</v>
      </c>
      <c r="P347" s="28">
        <v>778</v>
      </c>
      <c r="Q347" s="28">
        <v>480</v>
      </c>
      <c r="R347" s="28">
        <f t="shared" si="125"/>
        <v>603.42857142857144</v>
      </c>
      <c r="S347" s="28">
        <f t="shared" si="126"/>
        <v>166.79014473568978</v>
      </c>
      <c r="T347" s="28">
        <f t="shared" si="119"/>
        <v>27.640412243130406</v>
      </c>
      <c r="U347" s="28">
        <f t="shared" si="132"/>
        <v>550</v>
      </c>
      <c r="V347" s="28">
        <v>650</v>
      </c>
      <c r="W347" s="25">
        <v>6505</v>
      </c>
      <c r="X347" s="30">
        <v>0.88</v>
      </c>
      <c r="Y347" s="30">
        <f t="shared" si="127"/>
        <v>1.1440000000000001</v>
      </c>
      <c r="Z347" s="30">
        <f t="shared" si="123"/>
        <v>1716.0000000000002</v>
      </c>
      <c r="AA347" s="30">
        <f t="shared" si="128"/>
        <v>572</v>
      </c>
      <c r="AB347" s="31">
        <f t="shared" si="129"/>
        <v>57200</v>
      </c>
      <c r="AC347" s="32">
        <f t="shared" si="130"/>
        <v>1.5173946643458804E-2</v>
      </c>
      <c r="AD347" s="25">
        <v>6</v>
      </c>
      <c r="AE347" s="28">
        <f t="shared" si="133"/>
        <v>54.166666666666664</v>
      </c>
      <c r="AF347" s="28">
        <f t="shared" si="124"/>
        <v>325</v>
      </c>
      <c r="AG347" s="28">
        <f t="shared" si="134"/>
        <v>1300</v>
      </c>
      <c r="AH347" s="30">
        <f t="shared" si="131"/>
        <v>1144</v>
      </c>
      <c r="AI347" s="28">
        <v>5000</v>
      </c>
      <c r="AJ347" s="28">
        <v>4000</v>
      </c>
      <c r="AK347" s="28">
        <v>4000</v>
      </c>
      <c r="AL347" s="28">
        <v>4000</v>
      </c>
      <c r="AM347" s="28">
        <v>2500</v>
      </c>
      <c r="AN347" s="28">
        <v>1500</v>
      </c>
      <c r="AO347" s="28">
        <v>4</v>
      </c>
      <c r="AP347" s="28">
        <v>28</v>
      </c>
      <c r="AQ347" s="28">
        <v>2</v>
      </c>
      <c r="AR347" s="28">
        <v>4</v>
      </c>
      <c r="AT347" s="28">
        <f t="shared" si="135"/>
        <v>384.58333333333331</v>
      </c>
      <c r="AU347" s="28">
        <f t="shared" si="136"/>
        <v>650</v>
      </c>
      <c r="AV347" s="28">
        <f t="shared" si="137"/>
        <v>541.66666666666663</v>
      </c>
      <c r="AX347" s="33" t="s">
        <v>91</v>
      </c>
      <c r="AY347" s="34" t="s">
        <v>110</v>
      </c>
      <c r="AZ347" s="35">
        <v>46049</v>
      </c>
      <c r="BA347" s="35">
        <f t="shared" si="138"/>
        <v>46414</v>
      </c>
      <c r="BB347" s="33" t="s">
        <v>92</v>
      </c>
      <c r="BC347" s="33" t="s">
        <v>111</v>
      </c>
      <c r="BD347" s="34"/>
      <c r="BE347" s="25" t="s">
        <v>83</v>
      </c>
      <c r="BF347" s="25" t="s">
        <v>83</v>
      </c>
      <c r="BG347" s="32" t="s">
        <v>83</v>
      </c>
      <c r="BH347" s="32" t="s">
        <v>83</v>
      </c>
      <c r="BI347" s="32" t="e">
        <f t="shared" si="139"/>
        <v>#REF!</v>
      </c>
      <c r="BJ347" s="25" t="s">
        <v>84</v>
      </c>
      <c r="BK347" s="25">
        <v>276</v>
      </c>
      <c r="BP347" s="25">
        <f>IFERROR(VLOOKUP(Tabela24[[#This Row],[Código  CATMAT]],'[1]GRADE HFL'!A:K,1,0),"NÃO")</f>
        <v>442584</v>
      </c>
      <c r="BQ347" s="36"/>
      <c r="BR347" s="36">
        <f>IFERROR(VLOOKUP(Tabela24[[#This Row],[Código  CATMAT]],'[1]CMM E VALOR'!C:L,5,0),"NÃO HÁ")</f>
        <v>0</v>
      </c>
      <c r="BS347" s="37">
        <f>IFERROR(VLOOKUP(Tabela24[[#This Row],[Código  CATMAT]],'[1]CMM E VALOR'!C:L,6,0),"NÃO HÁ")</f>
        <v>0</v>
      </c>
      <c r="BT347" s="37">
        <f>IFERROR(VLOOKUP(Tabela24[[#This Row],[Código  CATMAT]],'[1]CMM E VALOR'!C:L,7,0),"NÃO HÁ")</f>
        <v>0</v>
      </c>
      <c r="BU347" s="38">
        <f>IFERROR(VLOOKUP(Tabela24[[#This Row],[Código  CATMAT]],'[1]CMM E VALOR'!C:L,9,0),"NÃO HÁ")</f>
        <v>0</v>
      </c>
      <c r="BV347" s="32">
        <f>IFERROR(VLOOKUP(Tabela24[[#This Row],[Código  CATMAT]],'[1]CMM E VALOR'!C:L,10,0),"NÃO HÁ")</f>
        <v>0</v>
      </c>
    </row>
    <row r="348" spans="1:74" ht="25.5" hidden="1" x14ac:dyDescent="0.25">
      <c r="A348" s="25">
        <v>448808</v>
      </c>
      <c r="B348" s="25">
        <v>7211000</v>
      </c>
      <c r="C348" s="5" t="s">
        <v>1014</v>
      </c>
      <c r="D348" s="5" t="s">
        <v>1015</v>
      </c>
      <c r="E348" s="5"/>
      <c r="F348" s="5"/>
      <c r="G348" s="27" t="s">
        <v>1016</v>
      </c>
      <c r="H348" s="27" t="s">
        <v>1017</v>
      </c>
      <c r="I348" s="27" t="s">
        <v>1015</v>
      </c>
      <c r="J348" s="28">
        <v>99</v>
      </c>
      <c r="K348" s="28">
        <v>107</v>
      </c>
      <c r="L348" s="28">
        <v>0</v>
      </c>
      <c r="M348" s="28">
        <v>12</v>
      </c>
      <c r="N348" s="28">
        <v>14</v>
      </c>
      <c r="O348" s="28">
        <v>40</v>
      </c>
      <c r="P348" s="28">
        <v>63</v>
      </c>
      <c r="Q348" s="28">
        <v>104</v>
      </c>
      <c r="R348" s="28">
        <f t="shared" si="125"/>
        <v>54.875</v>
      </c>
      <c r="S348" s="28">
        <f t="shared" si="126"/>
        <v>44.537103312054001</v>
      </c>
      <c r="T348" s="28">
        <f t="shared" si="119"/>
        <v>81.161008313538048</v>
      </c>
      <c r="U348" s="28">
        <f t="shared" si="132"/>
        <v>51.5</v>
      </c>
      <c r="V348" s="28">
        <v>50</v>
      </c>
      <c r="W348" s="25">
        <v>6505</v>
      </c>
      <c r="X348" s="87">
        <v>9.5500000000000007</v>
      </c>
      <c r="Y348" s="30">
        <f t="shared" si="127"/>
        <v>12.415000000000001</v>
      </c>
      <c r="Z348" s="30">
        <f t="shared" si="123"/>
        <v>1241.5</v>
      </c>
      <c r="AA348" s="30">
        <f t="shared" si="128"/>
        <v>477.50000000000006</v>
      </c>
      <c r="AB348" s="31">
        <f t="shared" si="129"/>
        <v>47750.000000000007</v>
      </c>
      <c r="AC348" s="32">
        <f t="shared" si="130"/>
        <v>1.2667062101838426E-2</v>
      </c>
      <c r="AD348" s="25">
        <v>6</v>
      </c>
      <c r="AE348" s="28">
        <f t="shared" si="133"/>
        <v>4.166666666666667</v>
      </c>
      <c r="AF348" s="28">
        <f t="shared" si="124"/>
        <v>25</v>
      </c>
      <c r="AG348" s="28">
        <f t="shared" si="134"/>
        <v>100</v>
      </c>
      <c r="AH348" s="30">
        <f t="shared" si="131"/>
        <v>955.00000000000011</v>
      </c>
      <c r="AI348" s="28">
        <v>250</v>
      </c>
      <c r="AJ348" s="28">
        <v>200</v>
      </c>
      <c r="AK348" s="28">
        <v>200</v>
      </c>
      <c r="AL348" s="28">
        <v>100</v>
      </c>
      <c r="AM348" s="28">
        <v>100</v>
      </c>
      <c r="AN348" s="28">
        <v>100</v>
      </c>
      <c r="AO348" s="28">
        <v>4</v>
      </c>
      <c r="AP348" s="28">
        <v>28</v>
      </c>
      <c r="AQ348" s="28">
        <v>2</v>
      </c>
      <c r="AR348" s="28">
        <v>4</v>
      </c>
      <c r="AT348" s="28">
        <f t="shared" si="135"/>
        <v>29.583333333333336</v>
      </c>
      <c r="AU348" s="28">
        <f t="shared" si="136"/>
        <v>50</v>
      </c>
      <c r="AV348" s="28">
        <f t="shared" si="137"/>
        <v>41.666666666666671</v>
      </c>
      <c r="AX348" s="33" t="s">
        <v>80</v>
      </c>
      <c r="AY348" s="34"/>
      <c r="BA348" s="35">
        <f t="shared" si="138"/>
        <v>365</v>
      </c>
      <c r="BB348" s="33" t="s">
        <v>81</v>
      </c>
      <c r="BC348" s="33" t="s">
        <v>130</v>
      </c>
      <c r="BD348" s="34"/>
      <c r="BE348" s="25" t="s">
        <v>83</v>
      </c>
      <c r="BF348" s="25" t="s">
        <v>83</v>
      </c>
      <c r="BG348" s="32" t="s">
        <v>83</v>
      </c>
      <c r="BH348" s="32" t="s">
        <v>83</v>
      </c>
      <c r="BI348" s="32" t="e">
        <f t="shared" si="139"/>
        <v>#REF!</v>
      </c>
      <c r="BJ348" s="25" t="s">
        <v>84</v>
      </c>
      <c r="BP348" s="25" t="str">
        <f>IFERROR(VLOOKUP(Tabela24[[#This Row],[Código  CATMAT]],'[1]GRADE HFL'!A:K,1,0),"NÃO")</f>
        <v>NÃO</v>
      </c>
      <c r="BQ348" s="36"/>
      <c r="BR348" s="36" t="str">
        <f>IFERROR(VLOOKUP(Tabela24[[#This Row],[Código  CATMAT]],'[1]CMM E VALOR'!C:L,5,0),"NÃO HÁ")</f>
        <v>NÃO HÁ</v>
      </c>
      <c r="BS348" s="37" t="str">
        <f>IFERROR(VLOOKUP(Tabela24[[#This Row],[Código  CATMAT]],'[1]CMM E VALOR'!C:L,6,0),"NÃO HÁ")</f>
        <v>NÃO HÁ</v>
      </c>
      <c r="BT348" s="37" t="str">
        <f>IFERROR(VLOOKUP(Tabela24[[#This Row],[Código  CATMAT]],'[1]CMM E VALOR'!C:L,7,0),"NÃO HÁ")</f>
        <v>NÃO HÁ</v>
      </c>
      <c r="BU348" s="38" t="str">
        <f>IFERROR(VLOOKUP(Tabela24[[#This Row],[Código  CATMAT]],'[1]CMM E VALOR'!C:L,9,0),"NÃO HÁ")</f>
        <v>NÃO HÁ</v>
      </c>
      <c r="BV348" s="32" t="str">
        <f>IFERROR(VLOOKUP(Tabela24[[#This Row],[Código  CATMAT]],'[1]CMM E VALOR'!C:L,10,0),"NÃO HÁ")</f>
        <v>NÃO HÁ</v>
      </c>
    </row>
    <row r="349" spans="1:74" ht="25.5" hidden="1" x14ac:dyDescent="0.25">
      <c r="A349" s="25">
        <v>268277</v>
      </c>
      <c r="B349" s="25">
        <v>7235000</v>
      </c>
      <c r="C349" s="5" t="s">
        <v>1018</v>
      </c>
      <c r="D349" s="5" t="s">
        <v>76</v>
      </c>
      <c r="E349" s="5"/>
      <c r="F349" s="5"/>
      <c r="G349" s="27" t="s">
        <v>1019</v>
      </c>
      <c r="H349" s="27" t="s">
        <v>1020</v>
      </c>
      <c r="I349" s="27" t="s">
        <v>79</v>
      </c>
      <c r="J349" s="28">
        <v>5766</v>
      </c>
      <c r="K349" s="28">
        <v>8888</v>
      </c>
      <c r="L349" s="28">
        <v>7330</v>
      </c>
      <c r="M349" s="28">
        <v>9061</v>
      </c>
      <c r="N349" s="28">
        <v>8158</v>
      </c>
      <c r="O349" s="28">
        <v>8780</v>
      </c>
      <c r="P349" s="28">
        <v>7346</v>
      </c>
      <c r="Q349" s="28">
        <v>6669</v>
      </c>
      <c r="R349" s="28">
        <f t="shared" si="125"/>
        <v>7749.75</v>
      </c>
      <c r="S349" s="28">
        <f t="shared" si="126"/>
        <v>1176.2872280430247</v>
      </c>
      <c r="T349" s="28">
        <f t="shared" si="119"/>
        <v>15.17838934214684</v>
      </c>
      <c r="U349" s="28">
        <f t="shared" si="132"/>
        <v>7752</v>
      </c>
      <c r="V349" s="28">
        <v>8200</v>
      </c>
      <c r="W349" s="25">
        <v>6505</v>
      </c>
      <c r="X349" s="30">
        <v>3.24</v>
      </c>
      <c r="Y349" s="30">
        <f t="shared" si="127"/>
        <v>4.2120000000000006</v>
      </c>
      <c r="Z349" s="30">
        <f t="shared" si="123"/>
        <v>63180.000000000007</v>
      </c>
      <c r="AA349" s="30">
        <f t="shared" si="128"/>
        <v>26568</v>
      </c>
      <c r="AB349" s="31">
        <f t="shared" si="129"/>
        <v>2656800</v>
      </c>
      <c r="AC349" s="32">
        <f t="shared" si="130"/>
        <v>0.70479268255841521</v>
      </c>
      <c r="AD349" s="25">
        <v>6</v>
      </c>
      <c r="AE349" s="28">
        <f t="shared" si="133"/>
        <v>683.33333333333337</v>
      </c>
      <c r="AF349" s="28">
        <f>AE349*((1/2)*AD349)</f>
        <v>2050</v>
      </c>
      <c r="AG349" s="28">
        <f t="shared" si="134"/>
        <v>14350</v>
      </c>
      <c r="AH349" s="30">
        <f t="shared" si="131"/>
        <v>46494</v>
      </c>
      <c r="AI349" s="28">
        <v>13000</v>
      </c>
      <c r="AJ349" s="28">
        <v>13000</v>
      </c>
      <c r="AK349" s="28">
        <v>13000</v>
      </c>
      <c r="AL349" s="28">
        <v>13000</v>
      </c>
      <c r="AM349" s="28">
        <v>15000</v>
      </c>
      <c r="AN349" s="28">
        <v>15000</v>
      </c>
      <c r="AO349" s="28">
        <v>4</v>
      </c>
      <c r="AP349" s="28">
        <v>28</v>
      </c>
      <c r="AQ349" s="28">
        <v>2</v>
      </c>
      <c r="AR349" s="28">
        <v>4</v>
      </c>
      <c r="AS349" s="28">
        <v>1500</v>
      </c>
      <c r="AT349" s="28">
        <f t="shared" si="135"/>
        <v>2801.666666666667</v>
      </c>
      <c r="AU349" s="28">
        <f t="shared" si="136"/>
        <v>4650</v>
      </c>
      <c r="AV349" s="28">
        <f t="shared" si="137"/>
        <v>4783.3333333333339</v>
      </c>
      <c r="AW349" s="28">
        <v>1000</v>
      </c>
      <c r="AX349" s="33" t="s">
        <v>91</v>
      </c>
      <c r="AY349" s="34" t="s">
        <v>110</v>
      </c>
      <c r="AZ349" s="35">
        <v>46049</v>
      </c>
      <c r="BA349" s="35">
        <f t="shared" si="138"/>
        <v>46414</v>
      </c>
      <c r="BB349" s="33" t="s">
        <v>92</v>
      </c>
      <c r="BC349" s="33" t="s">
        <v>111</v>
      </c>
      <c r="BD349" s="34"/>
      <c r="BE349" s="25" t="s">
        <v>112</v>
      </c>
      <c r="BF349" s="25" t="s">
        <v>83</v>
      </c>
      <c r="BG349" s="32" t="s">
        <v>112</v>
      </c>
      <c r="BH349" s="32" t="s">
        <v>112</v>
      </c>
      <c r="BI349" s="32" t="e">
        <f t="shared" si="139"/>
        <v>#REF!</v>
      </c>
      <c r="BJ349" s="25" t="s">
        <v>84</v>
      </c>
      <c r="BK349" s="25">
        <v>1634</v>
      </c>
      <c r="BP349" s="25" t="str">
        <f>IFERROR(VLOOKUP(Tabela24[[#This Row],[Código  CATMAT]],'[1]GRADE HFL'!A:K,1,0),"NÃO")</f>
        <v>NÃO</v>
      </c>
      <c r="BQ349" s="36"/>
      <c r="BR349" s="36" t="str">
        <f>IFERROR(VLOOKUP(Tabela24[[#This Row],[Código  CATMAT]],'[1]CMM E VALOR'!C:L,5,0),"NÃO HÁ")</f>
        <v>NÃO HÁ</v>
      </c>
      <c r="BS349" s="37" t="str">
        <f>IFERROR(VLOOKUP(Tabela24[[#This Row],[Código  CATMAT]],'[1]CMM E VALOR'!C:L,6,0),"NÃO HÁ")</f>
        <v>NÃO HÁ</v>
      </c>
      <c r="BT349" s="37" t="str">
        <f>IFERROR(VLOOKUP(Tabela24[[#This Row],[Código  CATMAT]],'[1]CMM E VALOR'!C:L,7,0),"NÃO HÁ")</f>
        <v>NÃO HÁ</v>
      </c>
      <c r="BU349" s="38" t="str">
        <f>IFERROR(VLOOKUP(Tabela24[[#This Row],[Código  CATMAT]],'[1]CMM E VALOR'!C:L,9,0),"NÃO HÁ")</f>
        <v>NÃO HÁ</v>
      </c>
      <c r="BV349" s="32" t="str">
        <f>IFERROR(VLOOKUP(Tabela24[[#This Row],[Código  CATMAT]],'[1]CMM E VALOR'!C:L,10,0),"NÃO HÁ")</f>
        <v>NÃO HÁ</v>
      </c>
    </row>
    <row r="350" spans="1:74" ht="30" hidden="1" x14ac:dyDescent="0.25">
      <c r="A350" s="25">
        <v>305726</v>
      </c>
      <c r="B350" s="25">
        <v>7245000</v>
      </c>
      <c r="C350" s="40" t="s">
        <v>1021</v>
      </c>
      <c r="D350" s="40" t="s">
        <v>76</v>
      </c>
      <c r="E350" s="40"/>
      <c r="F350" s="25">
        <v>5</v>
      </c>
      <c r="G350" s="27" t="s">
        <v>1022</v>
      </c>
      <c r="H350" s="27" t="s">
        <v>990</v>
      </c>
      <c r="I350" s="27" t="s">
        <v>79</v>
      </c>
      <c r="J350" s="28">
        <v>100</v>
      </c>
      <c r="K350" s="28">
        <v>177</v>
      </c>
      <c r="L350" s="28">
        <v>140</v>
      </c>
      <c r="N350" s="28">
        <v>612</v>
      </c>
      <c r="O350" s="28">
        <v>17</v>
      </c>
      <c r="P350" s="28">
        <v>75</v>
      </c>
      <c r="Q350" s="28">
        <v>0</v>
      </c>
      <c r="R350" s="28">
        <f t="shared" si="125"/>
        <v>160.14285714285714</v>
      </c>
      <c r="S350" s="28">
        <f t="shared" si="126"/>
        <v>208.91260419246177</v>
      </c>
      <c r="T350" s="28">
        <f t="shared" si="119"/>
        <v>130.45390092303592</v>
      </c>
      <c r="U350" s="28">
        <f t="shared" si="132"/>
        <v>100</v>
      </c>
      <c r="V350" s="28">
        <v>150</v>
      </c>
      <c r="W350" s="25">
        <v>6505</v>
      </c>
      <c r="X350" s="88">
        <v>47.71</v>
      </c>
      <c r="Y350" s="30">
        <f t="shared" si="127"/>
        <v>62.023000000000003</v>
      </c>
      <c r="Z350" s="30">
        <f t="shared" si="123"/>
        <v>15505.75</v>
      </c>
      <c r="AA350" s="30">
        <f t="shared" si="128"/>
        <v>7156.5</v>
      </c>
      <c r="AB350" s="31">
        <f t="shared" si="129"/>
        <v>715650</v>
      </c>
      <c r="AC350" s="32">
        <f t="shared" si="130"/>
        <v>0.18984676425509253</v>
      </c>
      <c r="AD350" s="25">
        <v>6</v>
      </c>
      <c r="AE350" s="28">
        <f t="shared" si="133"/>
        <v>12.5</v>
      </c>
      <c r="AF350" s="28">
        <f>AE350*1/3</f>
        <v>4.166666666666667</v>
      </c>
      <c r="AG350" s="28">
        <f t="shared" si="134"/>
        <v>229.16666666666666</v>
      </c>
      <c r="AH350" s="30">
        <f t="shared" si="131"/>
        <v>10933.541666666666</v>
      </c>
      <c r="AI350" s="28">
        <v>300</v>
      </c>
      <c r="AJ350" s="28">
        <v>300</v>
      </c>
      <c r="AK350" s="28">
        <v>300</v>
      </c>
      <c r="AL350" s="28">
        <v>300</v>
      </c>
      <c r="AM350" s="42">
        <v>400</v>
      </c>
      <c r="AN350" s="42">
        <v>250</v>
      </c>
      <c r="AO350" s="28">
        <v>4</v>
      </c>
      <c r="AP350" s="28">
        <v>28</v>
      </c>
      <c r="AQ350" s="28">
        <v>2</v>
      </c>
      <c r="AR350" s="28">
        <v>4</v>
      </c>
      <c r="AT350" s="28">
        <f t="shared" si="135"/>
        <v>17.916666666666668</v>
      </c>
      <c r="AU350" s="28">
        <f t="shared" si="136"/>
        <v>79.166666666666671</v>
      </c>
      <c r="AV350" s="28">
        <f t="shared" si="137"/>
        <v>54.166666666666664</v>
      </c>
      <c r="AX350" s="33" t="s">
        <v>91</v>
      </c>
      <c r="AY350" s="34" t="s">
        <v>99</v>
      </c>
      <c r="AZ350" s="35">
        <v>45821</v>
      </c>
      <c r="BA350" s="35">
        <f t="shared" si="138"/>
        <v>46186</v>
      </c>
      <c r="BB350" s="33" t="s">
        <v>92</v>
      </c>
      <c r="BC350" s="33" t="s">
        <v>100</v>
      </c>
      <c r="BD350" s="34"/>
      <c r="BE350" s="25" t="s">
        <v>192</v>
      </c>
      <c r="BF350" s="25" t="s">
        <v>192</v>
      </c>
      <c r="BG350" s="32" t="s">
        <v>192</v>
      </c>
      <c r="BH350" s="32" t="s">
        <v>192</v>
      </c>
      <c r="BI350" s="32" t="e">
        <f t="shared" si="139"/>
        <v>#REF!</v>
      </c>
      <c r="BJ350" s="25" t="s">
        <v>84</v>
      </c>
      <c r="BK350" s="25">
        <v>4</v>
      </c>
      <c r="BP350" s="25" t="str">
        <f>IFERROR(VLOOKUP(Tabela24[[#This Row],[Código  CATMAT]],'[1]GRADE HFL'!A:K,1,0),"NÃO")</f>
        <v>NÃO</v>
      </c>
      <c r="BQ350" s="36" t="s">
        <v>1023</v>
      </c>
      <c r="BR350" s="36" t="str">
        <f>IFERROR(VLOOKUP(Tabela24[[#This Row],[Código  CATMAT]],'[1]CMM E VALOR'!C:L,5,0),"NÃO HÁ")</f>
        <v>NÃO HÁ</v>
      </c>
      <c r="BS350" s="37" t="str">
        <f>IFERROR(VLOOKUP(Tabela24[[#This Row],[Código  CATMAT]],'[1]CMM E VALOR'!C:L,6,0),"NÃO HÁ")</f>
        <v>NÃO HÁ</v>
      </c>
      <c r="BT350" s="37" t="str">
        <f>IFERROR(VLOOKUP(Tabela24[[#This Row],[Código  CATMAT]],'[1]CMM E VALOR'!C:L,7,0),"NÃO HÁ")</f>
        <v>NÃO HÁ</v>
      </c>
      <c r="BU350" s="38" t="str">
        <f>IFERROR(VLOOKUP(Tabela24[[#This Row],[Código  CATMAT]],'[1]CMM E VALOR'!C:L,9,0),"NÃO HÁ")</f>
        <v>NÃO HÁ</v>
      </c>
      <c r="BV350" s="32" t="str">
        <f>IFERROR(VLOOKUP(Tabela24[[#This Row],[Código  CATMAT]],'[1]CMM E VALOR'!C:L,10,0),"NÃO HÁ")</f>
        <v>NÃO HÁ</v>
      </c>
    </row>
    <row r="351" spans="1:74" ht="25.5" hidden="1" x14ac:dyDescent="0.25">
      <c r="A351" s="25">
        <v>367385</v>
      </c>
      <c r="B351" s="25">
        <v>3101900</v>
      </c>
      <c r="C351" s="5" t="s">
        <v>1024</v>
      </c>
      <c r="D351" s="5" t="s">
        <v>146</v>
      </c>
      <c r="E351" s="5"/>
      <c r="F351" s="5"/>
      <c r="G351" s="5" t="s">
        <v>1025</v>
      </c>
      <c r="H351" s="44">
        <v>0.1</v>
      </c>
      <c r="I351" s="27" t="s">
        <v>433</v>
      </c>
      <c r="J351" s="28">
        <v>1085</v>
      </c>
      <c r="K351" s="28">
        <v>975</v>
      </c>
      <c r="L351" s="28">
        <v>1260</v>
      </c>
      <c r="M351" s="28">
        <v>1324</v>
      </c>
      <c r="N351" s="28">
        <v>1515</v>
      </c>
      <c r="R351" s="28">
        <f t="shared" si="125"/>
        <v>1231.8</v>
      </c>
      <c r="S351" s="28">
        <f t="shared" si="126"/>
        <v>210.35374966945551</v>
      </c>
      <c r="T351" s="28">
        <f t="shared" si="119"/>
        <v>17.076940223206325</v>
      </c>
      <c r="U351" s="28">
        <f t="shared" si="132"/>
        <v>1260</v>
      </c>
      <c r="V351" s="28">
        <v>1500</v>
      </c>
      <c r="W351" s="25" t="s">
        <v>90</v>
      </c>
      <c r="X351" s="30">
        <v>7.4</v>
      </c>
      <c r="Y351" s="30">
        <f t="shared" si="127"/>
        <v>9.620000000000001</v>
      </c>
      <c r="Z351" s="30">
        <f t="shared" si="123"/>
        <v>0</v>
      </c>
      <c r="AA351" s="30">
        <f t="shared" si="128"/>
        <v>11100</v>
      </c>
      <c r="AB351" s="31">
        <f t="shared" si="129"/>
        <v>1110000</v>
      </c>
      <c r="AC351" s="32">
        <f t="shared" si="130"/>
        <v>0.29445945409509217</v>
      </c>
      <c r="AD351" s="25">
        <v>6</v>
      </c>
      <c r="AE351" s="28">
        <f t="shared" si="133"/>
        <v>125</v>
      </c>
      <c r="AF351" s="28">
        <f>AE351*((1/2)*AD351)</f>
        <v>375</v>
      </c>
      <c r="AG351" s="28">
        <f t="shared" si="134"/>
        <v>2625</v>
      </c>
      <c r="AH351" s="30">
        <f t="shared" si="131"/>
        <v>19425</v>
      </c>
      <c r="AI351" s="28">
        <v>6000</v>
      </c>
      <c r="AJ351" s="28">
        <v>3000</v>
      </c>
      <c r="AK351" s="28">
        <v>3000</v>
      </c>
      <c r="AL351" s="28">
        <v>2800</v>
      </c>
      <c r="AN351" s="28">
        <v>0</v>
      </c>
      <c r="AO351" s="28">
        <v>4</v>
      </c>
      <c r="AP351" s="28">
        <v>28</v>
      </c>
      <c r="AQ351" s="28">
        <v>2</v>
      </c>
      <c r="AR351" s="28">
        <v>4</v>
      </c>
      <c r="AT351" s="28">
        <f t="shared" si="135"/>
        <v>512.5</v>
      </c>
      <c r="AU351" s="28">
        <f t="shared" si="136"/>
        <v>1125</v>
      </c>
      <c r="AV351" s="28">
        <f t="shared" si="137"/>
        <v>875</v>
      </c>
      <c r="AX351" s="33" t="s">
        <v>91</v>
      </c>
      <c r="AY351" s="34"/>
      <c r="BA351" s="35">
        <f t="shared" si="138"/>
        <v>365</v>
      </c>
      <c r="BB351" s="33" t="s">
        <v>92</v>
      </c>
      <c r="BC351" s="33" t="s">
        <v>93</v>
      </c>
      <c r="BD351" s="34"/>
      <c r="BE351" s="25" t="s">
        <v>112</v>
      </c>
      <c r="BF351" s="25" t="s">
        <v>83</v>
      </c>
      <c r="BG351" s="32" t="s">
        <v>83</v>
      </c>
      <c r="BH351" s="32" t="s">
        <v>112</v>
      </c>
      <c r="BI351" s="32" t="e">
        <f t="shared" si="139"/>
        <v>#REF!</v>
      </c>
      <c r="BJ351" s="25" t="s">
        <v>116</v>
      </c>
      <c r="BK351" s="25">
        <v>265</v>
      </c>
      <c r="BP351" s="25" t="str">
        <f>IFERROR(VLOOKUP(Tabela24[[#This Row],[Código  CATMAT]],'[1]GRADE HFL'!A:K,1,0),"NÃO")</f>
        <v>NÃO</v>
      </c>
      <c r="BQ351" s="36"/>
      <c r="BR351" s="36" t="str">
        <f>IFERROR(VLOOKUP(Tabela24[[#This Row],[Código  CATMAT]],'[1]CMM E VALOR'!C:L,5,0),"NÃO HÁ")</f>
        <v>NÃO HÁ</v>
      </c>
      <c r="BS351" s="37" t="str">
        <f>IFERROR(VLOOKUP(Tabela24[[#This Row],[Código  CATMAT]],'[1]CMM E VALOR'!C:L,6,0),"NÃO HÁ")</f>
        <v>NÃO HÁ</v>
      </c>
      <c r="BT351" s="37" t="str">
        <f>IFERROR(VLOOKUP(Tabela24[[#This Row],[Código  CATMAT]],'[1]CMM E VALOR'!C:L,7,0),"NÃO HÁ")</f>
        <v>NÃO HÁ</v>
      </c>
      <c r="BU351" s="38" t="str">
        <f>IFERROR(VLOOKUP(Tabela24[[#This Row],[Código  CATMAT]],'[1]CMM E VALOR'!C:L,9,0),"NÃO HÁ")</f>
        <v>NÃO HÁ</v>
      </c>
      <c r="BV351" s="32" t="str">
        <f>IFERROR(VLOOKUP(Tabela24[[#This Row],[Código  CATMAT]],'[1]CMM E VALOR'!C:L,10,0),"NÃO HÁ")</f>
        <v>NÃO HÁ</v>
      </c>
    </row>
    <row r="352" spans="1:74" x14ac:dyDescent="0.25">
      <c r="A352" s="25">
        <v>233632</v>
      </c>
      <c r="B352" s="25">
        <v>7254700</v>
      </c>
      <c r="C352" s="5" t="s">
        <v>1026</v>
      </c>
      <c r="D352" s="5" t="s">
        <v>86</v>
      </c>
      <c r="E352" s="5"/>
      <c r="F352" s="25" t="s">
        <v>1027</v>
      </c>
      <c r="G352" s="27" t="s">
        <v>1028</v>
      </c>
      <c r="H352" s="27"/>
      <c r="I352" s="27" t="s">
        <v>1029</v>
      </c>
      <c r="J352" s="28">
        <v>746</v>
      </c>
      <c r="K352" s="28">
        <v>521</v>
      </c>
      <c r="L352" s="28">
        <v>376</v>
      </c>
      <c r="M352" s="28">
        <v>346</v>
      </c>
      <c r="N352" s="28">
        <v>424</v>
      </c>
      <c r="O352" s="28">
        <v>380</v>
      </c>
      <c r="P352" s="28">
        <v>342</v>
      </c>
      <c r="Q352" s="28">
        <v>273</v>
      </c>
      <c r="R352" s="28">
        <f t="shared" si="125"/>
        <v>426</v>
      </c>
      <c r="S352" s="28">
        <f t="shared" si="126"/>
        <v>147.79812486728548</v>
      </c>
      <c r="T352" s="28">
        <f t="shared" si="119"/>
        <v>34.694395508752464</v>
      </c>
      <c r="U352" s="28">
        <f t="shared" si="132"/>
        <v>378</v>
      </c>
      <c r="V352" s="28">
        <v>600</v>
      </c>
      <c r="W352" s="25">
        <v>6505</v>
      </c>
      <c r="X352" s="43">
        <v>3</v>
      </c>
      <c r="Y352" s="30">
        <f t="shared" si="127"/>
        <v>3.9000000000000004</v>
      </c>
      <c r="Z352" s="30">
        <f t="shared" si="123"/>
        <v>4680</v>
      </c>
      <c r="AA352" s="30">
        <f t="shared" si="128"/>
        <v>1800</v>
      </c>
      <c r="AB352" s="31">
        <f t="shared" si="129"/>
        <v>180000</v>
      </c>
      <c r="AC352" s="32">
        <f t="shared" si="130"/>
        <v>4.7750181745150083E-2</v>
      </c>
      <c r="AD352" s="25">
        <v>6</v>
      </c>
      <c r="AE352" s="28">
        <f t="shared" si="133"/>
        <v>50</v>
      </c>
      <c r="AF352" s="28">
        <f>AD352*AE352</f>
        <v>300</v>
      </c>
      <c r="AG352" s="28">
        <f t="shared" si="134"/>
        <v>1200</v>
      </c>
      <c r="AH352" s="30">
        <f t="shared" si="131"/>
        <v>3600</v>
      </c>
      <c r="AI352" s="28">
        <v>1200</v>
      </c>
      <c r="AJ352" s="28">
        <v>1200</v>
      </c>
      <c r="AK352" s="28">
        <v>1200</v>
      </c>
      <c r="AL352" s="28">
        <v>1400</v>
      </c>
      <c r="AM352" s="28">
        <v>1400</v>
      </c>
      <c r="AN352" s="28">
        <v>1200</v>
      </c>
      <c r="AO352" s="28">
        <v>4</v>
      </c>
      <c r="AP352" s="28">
        <v>28</v>
      </c>
      <c r="AQ352" s="28">
        <v>2</v>
      </c>
      <c r="AR352" s="28">
        <v>4</v>
      </c>
      <c r="AT352" s="28">
        <f t="shared" si="135"/>
        <v>355</v>
      </c>
      <c r="AU352" s="28">
        <f t="shared" si="136"/>
        <v>600</v>
      </c>
      <c r="AV352" s="28">
        <f t="shared" si="137"/>
        <v>500</v>
      </c>
      <c r="AX352" s="33" t="s">
        <v>91</v>
      </c>
      <c r="AY352" s="34" t="s">
        <v>121</v>
      </c>
      <c r="AZ352" s="35">
        <v>45924</v>
      </c>
      <c r="BA352" s="35">
        <f t="shared" si="138"/>
        <v>46289</v>
      </c>
      <c r="BB352" s="33" t="s">
        <v>92</v>
      </c>
      <c r="BC352" s="33" t="s">
        <v>106</v>
      </c>
      <c r="BD352" s="34"/>
      <c r="BE352" s="25" t="s">
        <v>83</v>
      </c>
      <c r="BF352" s="25" t="s">
        <v>83</v>
      </c>
      <c r="BG352" s="32" t="s">
        <v>83</v>
      </c>
      <c r="BH352" s="32" t="s">
        <v>83</v>
      </c>
      <c r="BI352" s="32" t="e">
        <f t="shared" si="139"/>
        <v>#REF!</v>
      </c>
      <c r="BJ352" s="25" t="s">
        <v>116</v>
      </c>
      <c r="BK352" s="25">
        <v>75</v>
      </c>
      <c r="BP352" s="25">
        <f>IFERROR(VLOOKUP(Tabela24[[#This Row],[Código  CATMAT]],'[1]GRADE HFL'!A:K,1,0),"NÃO")</f>
        <v>233632</v>
      </c>
      <c r="BQ352" s="36"/>
      <c r="BR352" s="36">
        <f>IFERROR(VLOOKUP(Tabela24[[#This Row],[Código  CATMAT]],'[1]CMM E VALOR'!C:L,5,0),"NÃO HÁ")</f>
        <v>400</v>
      </c>
      <c r="BS352" s="37">
        <f>IFERROR(VLOOKUP(Tabela24[[#This Row],[Código  CATMAT]],'[1]CMM E VALOR'!C:L,6,0),"NÃO HÁ")</f>
        <v>111.58333333333333</v>
      </c>
      <c r="BT352" s="37">
        <f>IFERROR(VLOOKUP(Tabela24[[#This Row],[Código  CATMAT]],'[1]CMM E VALOR'!C:L,7,0),"NÃO HÁ")</f>
        <v>150</v>
      </c>
      <c r="BU352" s="38">
        <f>IFERROR(VLOOKUP(Tabela24[[#This Row],[Código  CATMAT]],'[1]CMM E VALOR'!C:L,9,0),"NÃO HÁ")</f>
        <v>3.2</v>
      </c>
      <c r="BV352" s="32">
        <f>IFERROR(VLOOKUP(Tabela24[[#This Row],[Código  CATMAT]],'[1]CMM E VALOR'!C:L,10,0),"NÃO HÁ")</f>
        <v>3.2</v>
      </c>
    </row>
    <row r="353" spans="1:74" ht="38.25" hidden="1" x14ac:dyDescent="0.25">
      <c r="A353" s="25">
        <v>278895</v>
      </c>
      <c r="B353" s="25">
        <v>7265000</v>
      </c>
      <c r="C353" s="27" t="s">
        <v>1030</v>
      </c>
      <c r="D353" s="27" t="s">
        <v>76</v>
      </c>
      <c r="E353" s="27"/>
      <c r="F353" s="27"/>
      <c r="G353" s="5" t="s">
        <v>1031</v>
      </c>
      <c r="H353" s="5" t="s">
        <v>1032</v>
      </c>
      <c r="I353" s="27" t="s">
        <v>79</v>
      </c>
      <c r="J353" s="28">
        <v>0</v>
      </c>
      <c r="K353" s="28">
        <v>0</v>
      </c>
      <c r="L353" s="28">
        <v>0</v>
      </c>
      <c r="M353" s="28">
        <v>0</v>
      </c>
      <c r="N353" s="29">
        <v>0</v>
      </c>
      <c r="O353" s="29">
        <v>0</v>
      </c>
      <c r="P353" s="29"/>
      <c r="Q353" s="29"/>
      <c r="R353" s="28">
        <f t="shared" si="125"/>
        <v>0</v>
      </c>
      <c r="S353" s="28">
        <f t="shared" si="126"/>
        <v>0</v>
      </c>
      <c r="T353" s="28" t="e">
        <f t="shared" ref="T353:T416" si="140">(S353/R353)*100</f>
        <v>#DIV/0!</v>
      </c>
      <c r="U353" s="28">
        <f t="shared" si="132"/>
        <v>0</v>
      </c>
      <c r="V353" s="28">
        <v>8</v>
      </c>
      <c r="W353" s="25">
        <v>6505</v>
      </c>
      <c r="X353" s="30">
        <v>17.5</v>
      </c>
      <c r="Y353" s="30">
        <f t="shared" si="127"/>
        <v>22.75</v>
      </c>
      <c r="Z353" s="30">
        <f t="shared" si="123"/>
        <v>1137.5</v>
      </c>
      <c r="AA353" s="30">
        <f t="shared" si="128"/>
        <v>140</v>
      </c>
      <c r="AB353" s="31">
        <f t="shared" si="129"/>
        <v>14000</v>
      </c>
      <c r="AC353" s="32">
        <f t="shared" si="130"/>
        <v>3.7139030246227844E-3</v>
      </c>
      <c r="AD353" s="25">
        <v>6</v>
      </c>
      <c r="AE353" s="28">
        <f t="shared" si="133"/>
        <v>0.66666666666666663</v>
      </c>
      <c r="AF353" s="28">
        <f>AD353*AE353</f>
        <v>4</v>
      </c>
      <c r="AG353" s="28">
        <f t="shared" si="134"/>
        <v>16</v>
      </c>
      <c r="AH353" s="30">
        <f t="shared" si="131"/>
        <v>280</v>
      </c>
      <c r="AI353" s="28">
        <v>50</v>
      </c>
      <c r="AJ353" s="28">
        <v>50</v>
      </c>
      <c r="AK353" s="28">
        <v>50</v>
      </c>
      <c r="AL353" s="28">
        <v>50</v>
      </c>
      <c r="AM353" s="28">
        <v>50</v>
      </c>
      <c r="AN353" s="28">
        <v>50</v>
      </c>
      <c r="AO353" s="28">
        <v>4</v>
      </c>
      <c r="AP353" s="28">
        <v>28</v>
      </c>
      <c r="AQ353" s="28">
        <v>2</v>
      </c>
      <c r="AR353" s="28">
        <v>4</v>
      </c>
      <c r="AT353" s="28">
        <f t="shared" si="135"/>
        <v>4.7333333333333334</v>
      </c>
      <c r="AU353" s="28">
        <f t="shared" si="136"/>
        <v>8</v>
      </c>
      <c r="AV353" s="28">
        <f t="shared" si="137"/>
        <v>6.6666666666666661</v>
      </c>
      <c r="AX353" s="33" t="s">
        <v>80</v>
      </c>
      <c r="AY353" s="34"/>
      <c r="BA353" s="35">
        <f t="shared" si="138"/>
        <v>365</v>
      </c>
      <c r="BB353" s="33" t="s">
        <v>126</v>
      </c>
      <c r="BC353" s="33" t="s">
        <v>141</v>
      </c>
      <c r="BD353" s="34"/>
      <c r="BE353" s="25" t="s">
        <v>83</v>
      </c>
      <c r="BF353" s="25" t="s">
        <v>83</v>
      </c>
      <c r="BG353" s="32" t="s">
        <v>83</v>
      </c>
      <c r="BH353" s="32" t="s">
        <v>83</v>
      </c>
      <c r="BI353" s="32" t="e">
        <f t="shared" si="139"/>
        <v>#REF!</v>
      </c>
      <c r="BJ353" s="25" t="s">
        <v>116</v>
      </c>
      <c r="BP353" s="25" t="str">
        <f>IFERROR(VLOOKUP(Tabela24[[#This Row],[Código  CATMAT]],'[1]GRADE HFL'!A:K,1,0),"NÃO")</f>
        <v>NÃO</v>
      </c>
      <c r="BQ353" s="36" t="s">
        <v>1033</v>
      </c>
      <c r="BR353" s="36" t="str">
        <f>IFERROR(VLOOKUP(Tabela24[[#This Row],[Código  CATMAT]],'[1]CMM E VALOR'!C:L,5,0),"NÃO HÁ")</f>
        <v>NÃO HÁ</v>
      </c>
      <c r="BS353" s="37" t="str">
        <f>IFERROR(VLOOKUP(Tabela24[[#This Row],[Código  CATMAT]],'[1]CMM E VALOR'!C:L,6,0),"NÃO HÁ")</f>
        <v>NÃO HÁ</v>
      </c>
      <c r="BT353" s="37" t="str">
        <f>IFERROR(VLOOKUP(Tabela24[[#This Row],[Código  CATMAT]],'[1]CMM E VALOR'!C:L,7,0),"NÃO HÁ")</f>
        <v>NÃO HÁ</v>
      </c>
      <c r="BU353" s="38" t="str">
        <f>IFERROR(VLOOKUP(Tabela24[[#This Row],[Código  CATMAT]],'[1]CMM E VALOR'!C:L,9,0),"NÃO HÁ")</f>
        <v>NÃO HÁ</v>
      </c>
      <c r="BV353" s="32" t="str">
        <f>IFERROR(VLOOKUP(Tabela24[[#This Row],[Código  CATMAT]],'[1]CMM E VALOR'!C:L,10,0),"NÃO HÁ")</f>
        <v>NÃO HÁ</v>
      </c>
    </row>
    <row r="354" spans="1:74" ht="25.5" hidden="1" x14ac:dyDescent="0.25">
      <c r="A354" s="25">
        <v>348352</v>
      </c>
      <c r="B354" s="25">
        <v>7275900</v>
      </c>
      <c r="C354" s="5" t="s">
        <v>1034</v>
      </c>
      <c r="D354" s="5" t="s">
        <v>86</v>
      </c>
      <c r="E354" s="5"/>
      <c r="F354" s="5"/>
      <c r="G354" s="5" t="s">
        <v>1035</v>
      </c>
      <c r="H354" s="27" t="s">
        <v>449</v>
      </c>
      <c r="I354" s="27" t="s">
        <v>144</v>
      </c>
      <c r="J354" s="28">
        <v>104</v>
      </c>
      <c r="K354" s="28">
        <v>184</v>
      </c>
      <c r="L354" s="28">
        <v>263</v>
      </c>
      <c r="M354" s="28">
        <v>649</v>
      </c>
      <c r="N354" s="28">
        <v>507</v>
      </c>
      <c r="R354" s="28">
        <f t="shared" si="125"/>
        <v>341.4</v>
      </c>
      <c r="S354" s="28">
        <f t="shared" si="126"/>
        <v>228.75816925303451</v>
      </c>
      <c r="T354" s="28">
        <f t="shared" si="140"/>
        <v>67.005907806981398</v>
      </c>
      <c r="U354" s="28">
        <f t="shared" si="132"/>
        <v>263</v>
      </c>
      <c r="V354" s="28">
        <v>600</v>
      </c>
      <c r="W354" s="25" t="s">
        <v>90</v>
      </c>
      <c r="X354" s="30">
        <v>5.9</v>
      </c>
      <c r="Y354" s="30">
        <f t="shared" si="127"/>
        <v>7.6700000000000008</v>
      </c>
      <c r="Z354" s="30">
        <f t="shared" si="123"/>
        <v>0</v>
      </c>
      <c r="AA354" s="30">
        <f t="shared" si="128"/>
        <v>3540</v>
      </c>
      <c r="AB354" s="31">
        <f t="shared" si="129"/>
        <v>354000</v>
      </c>
      <c r="AC354" s="32">
        <f t="shared" si="130"/>
        <v>9.3908690765461836E-2</v>
      </c>
      <c r="AD354" s="25">
        <v>6</v>
      </c>
      <c r="AE354" s="28">
        <f t="shared" si="133"/>
        <v>50</v>
      </c>
      <c r="AF354" s="28">
        <f>AD354*AE354</f>
        <v>300</v>
      </c>
      <c r="AG354" s="28">
        <f>((AE354*12)+(AE354*AD354)+AF354)</f>
        <v>1200</v>
      </c>
      <c r="AH354" s="30">
        <f t="shared" si="131"/>
        <v>7080</v>
      </c>
      <c r="AI354" s="28">
        <v>400</v>
      </c>
      <c r="AJ354" s="28">
        <v>500</v>
      </c>
      <c r="AK354" s="28">
        <v>500</v>
      </c>
      <c r="AL354" s="28">
        <v>600</v>
      </c>
      <c r="AN354" s="28">
        <v>0</v>
      </c>
      <c r="AO354" s="28">
        <v>4</v>
      </c>
      <c r="AP354" s="28">
        <v>28</v>
      </c>
      <c r="AQ354" s="28">
        <v>2</v>
      </c>
      <c r="AR354" s="28">
        <v>4</v>
      </c>
      <c r="AT354" s="28">
        <f t="shared" si="135"/>
        <v>355</v>
      </c>
      <c r="AU354" s="28">
        <f t="shared" si="136"/>
        <v>600</v>
      </c>
      <c r="AV354" s="28">
        <f t="shared" si="137"/>
        <v>500</v>
      </c>
      <c r="AX354" s="33" t="s">
        <v>91</v>
      </c>
      <c r="AY354" s="34"/>
      <c r="BA354" s="35">
        <f t="shared" si="138"/>
        <v>365</v>
      </c>
      <c r="BB354" s="33" t="s">
        <v>92</v>
      </c>
      <c r="BC354" s="33" t="s">
        <v>93</v>
      </c>
      <c r="BD354" s="34"/>
      <c r="BE354" s="25" t="s">
        <v>83</v>
      </c>
      <c r="BF354" s="25" t="s">
        <v>83</v>
      </c>
      <c r="BG354" s="32" t="s">
        <v>83</v>
      </c>
      <c r="BH354" s="32" t="s">
        <v>83</v>
      </c>
      <c r="BI354" s="32" t="e">
        <f t="shared" si="139"/>
        <v>#REF!</v>
      </c>
      <c r="BJ354" s="25" t="s">
        <v>94</v>
      </c>
      <c r="BK354" s="25">
        <v>64</v>
      </c>
      <c r="BP354" s="25" t="str">
        <f>IFERROR(VLOOKUP(Tabela24[[#This Row],[Código  CATMAT]],'[1]GRADE HFL'!A:K,1,0),"NÃO")</f>
        <v>NÃO</v>
      </c>
      <c r="BQ354" s="36"/>
      <c r="BR354" s="36" t="str">
        <f>IFERROR(VLOOKUP(Tabela24[[#This Row],[Código  CATMAT]],'[1]CMM E VALOR'!C:L,5,0),"NÃO HÁ")</f>
        <v>NÃO HÁ</v>
      </c>
      <c r="BS354" s="37" t="str">
        <f>IFERROR(VLOOKUP(Tabela24[[#This Row],[Código  CATMAT]],'[1]CMM E VALOR'!C:L,6,0),"NÃO HÁ")</f>
        <v>NÃO HÁ</v>
      </c>
      <c r="BT354" s="37" t="str">
        <f>IFERROR(VLOOKUP(Tabela24[[#This Row],[Código  CATMAT]],'[1]CMM E VALOR'!C:L,7,0),"NÃO HÁ")</f>
        <v>NÃO HÁ</v>
      </c>
      <c r="BU354" s="38" t="str">
        <f>IFERROR(VLOOKUP(Tabela24[[#This Row],[Código  CATMAT]],'[1]CMM E VALOR'!C:L,9,0),"NÃO HÁ")</f>
        <v>NÃO HÁ</v>
      </c>
      <c r="BV354" s="32" t="str">
        <f>IFERROR(VLOOKUP(Tabela24[[#This Row],[Código  CATMAT]],'[1]CMM E VALOR'!C:L,10,0),"NÃO HÁ")</f>
        <v>NÃO HÁ</v>
      </c>
    </row>
    <row r="355" spans="1:74" ht="21" customHeight="1" x14ac:dyDescent="0.25">
      <c r="A355" s="25">
        <v>267712</v>
      </c>
      <c r="B355" s="25">
        <v>7270500</v>
      </c>
      <c r="C355" s="5" t="s">
        <v>1036</v>
      </c>
      <c r="D355" s="5" t="s">
        <v>235</v>
      </c>
      <c r="E355" s="5"/>
      <c r="F355" s="25">
        <v>56</v>
      </c>
      <c r="G355" s="27" t="s">
        <v>1037</v>
      </c>
      <c r="H355" s="27" t="s">
        <v>562</v>
      </c>
      <c r="I355" s="27" t="s">
        <v>235</v>
      </c>
      <c r="J355" s="28">
        <v>33422</v>
      </c>
      <c r="K355" s="28">
        <v>37459</v>
      </c>
      <c r="L355" s="28">
        <v>19755</v>
      </c>
      <c r="M355" s="28">
        <v>26287</v>
      </c>
      <c r="N355" s="28">
        <v>44039</v>
      </c>
      <c r="O355" s="28">
        <v>22795</v>
      </c>
      <c r="P355" s="28">
        <v>17994</v>
      </c>
      <c r="Q355" s="28">
        <v>19368</v>
      </c>
      <c r="R355" s="28">
        <f t="shared" si="125"/>
        <v>27639.875</v>
      </c>
      <c r="S355" s="28">
        <f t="shared" si="126"/>
        <v>9619.330574235848</v>
      </c>
      <c r="T355" s="28">
        <f t="shared" si="140"/>
        <v>34.802366415317898</v>
      </c>
      <c r="U355" s="28">
        <f t="shared" si="132"/>
        <v>24541</v>
      </c>
      <c r="V355" s="28">
        <v>30000</v>
      </c>
      <c r="W355" s="25">
        <v>6505</v>
      </c>
      <c r="X355" s="49">
        <v>0.08</v>
      </c>
      <c r="Y355" s="30">
        <f t="shared" si="127"/>
        <v>0.10400000000000001</v>
      </c>
      <c r="Z355" s="30">
        <f t="shared" si="123"/>
        <v>6240.0000000000009</v>
      </c>
      <c r="AA355" s="30">
        <f t="shared" si="128"/>
        <v>2400</v>
      </c>
      <c r="AB355" s="31">
        <f t="shared" si="129"/>
        <v>240000</v>
      </c>
      <c r="AC355" s="32">
        <f t="shared" si="130"/>
        <v>6.3666908993533444E-2</v>
      </c>
      <c r="AD355" s="25">
        <v>6</v>
      </c>
      <c r="AE355" s="28">
        <f t="shared" si="133"/>
        <v>2500</v>
      </c>
      <c r="AF355" s="28">
        <f>AD355*AE355</f>
        <v>15000</v>
      </c>
      <c r="AG355" s="28">
        <f t="shared" si="134"/>
        <v>60000</v>
      </c>
      <c r="AH355" s="30">
        <f t="shared" si="131"/>
        <v>4800</v>
      </c>
      <c r="AI355" s="28">
        <v>60000</v>
      </c>
      <c r="AJ355" s="28">
        <v>60000</v>
      </c>
      <c r="AK355" s="28">
        <v>60000</v>
      </c>
      <c r="AL355" s="28">
        <v>70000</v>
      </c>
      <c r="AM355" s="28">
        <v>70000</v>
      </c>
      <c r="AN355" s="28">
        <v>60000</v>
      </c>
      <c r="AO355" s="28">
        <v>4</v>
      </c>
      <c r="AP355" s="28">
        <v>28</v>
      </c>
      <c r="AQ355" s="28">
        <v>2</v>
      </c>
      <c r="AR355" s="28">
        <v>4</v>
      </c>
      <c r="AS355" s="28">
        <v>18815</v>
      </c>
      <c r="AT355" s="28">
        <f t="shared" si="135"/>
        <v>17750</v>
      </c>
      <c r="AU355" s="28">
        <f t="shared" si="136"/>
        <v>11185</v>
      </c>
      <c r="AV355" s="28">
        <f t="shared" si="137"/>
        <v>25000</v>
      </c>
      <c r="AW355" s="28">
        <v>20000</v>
      </c>
      <c r="AX355" s="33" t="s">
        <v>91</v>
      </c>
      <c r="AY355" s="34" t="s">
        <v>196</v>
      </c>
      <c r="AZ355" s="35">
        <v>45895</v>
      </c>
      <c r="BA355" s="35">
        <f t="shared" si="138"/>
        <v>46260</v>
      </c>
      <c r="BB355" s="33" t="s">
        <v>92</v>
      </c>
      <c r="BC355" s="33" t="s">
        <v>127</v>
      </c>
      <c r="BD355" s="34"/>
      <c r="BE355" s="25" t="s">
        <v>192</v>
      </c>
      <c r="BF355" s="25" t="s">
        <v>83</v>
      </c>
      <c r="BG355" s="32" t="s">
        <v>83</v>
      </c>
      <c r="BH355" s="32" t="s">
        <v>83</v>
      </c>
      <c r="BI355" s="32" t="e">
        <f t="shared" si="139"/>
        <v>#REF!</v>
      </c>
      <c r="BJ355" s="25" t="s">
        <v>116</v>
      </c>
      <c r="BK355" s="25">
        <v>828</v>
      </c>
      <c r="BP355" s="25">
        <f>IFERROR(VLOOKUP(Tabela24[[#This Row],[Código  CATMAT]],'[1]GRADE HFL'!A:K,1,0),"NÃO")</f>
        <v>267712</v>
      </c>
      <c r="BQ355" s="36"/>
      <c r="BR355" s="36">
        <f>IFERROR(VLOOKUP(Tabela24[[#This Row],[Código  CATMAT]],'[1]CMM E VALOR'!C:L,5,0),"NÃO HÁ")</f>
        <v>44400</v>
      </c>
      <c r="BS355" s="37">
        <f>IFERROR(VLOOKUP(Tabela24[[#This Row],[Código  CATMAT]],'[1]CMM E VALOR'!C:L,6,0),"NÃO HÁ")</f>
        <v>10056.4</v>
      </c>
      <c r="BT355" s="37">
        <f>IFERROR(VLOOKUP(Tabela24[[#This Row],[Código  CATMAT]],'[1]CMM E VALOR'!C:L,7,0),"NÃO HÁ")</f>
        <v>333.33333333333331</v>
      </c>
      <c r="BU355" s="38">
        <f>IFERROR(VLOOKUP(Tabela24[[#This Row],[Código  CATMAT]],'[1]CMM E VALOR'!C:L,9,0),"NÃO HÁ")</f>
        <v>0.08</v>
      </c>
      <c r="BV355" s="32">
        <f>IFERROR(VLOOKUP(Tabela24[[#This Row],[Código  CATMAT]],'[1]CMM E VALOR'!C:L,10,0),"NÃO HÁ")</f>
        <v>0</v>
      </c>
    </row>
    <row r="356" spans="1:74" ht="25.5" x14ac:dyDescent="0.25">
      <c r="A356" s="25">
        <v>268160</v>
      </c>
      <c r="B356" s="25">
        <v>7270800</v>
      </c>
      <c r="C356" s="5" t="s">
        <v>1038</v>
      </c>
      <c r="D356" s="5" t="s">
        <v>108</v>
      </c>
      <c r="E356" s="5"/>
      <c r="F356" s="25">
        <v>50</v>
      </c>
      <c r="G356" s="27" t="s">
        <v>1037</v>
      </c>
      <c r="H356" s="27" t="s">
        <v>606</v>
      </c>
      <c r="I356" s="27" t="s">
        <v>109</v>
      </c>
      <c r="J356" s="28">
        <v>1133</v>
      </c>
      <c r="K356" s="28">
        <v>593</v>
      </c>
      <c r="L356" s="28">
        <v>790</v>
      </c>
      <c r="M356" s="28">
        <v>2121</v>
      </c>
      <c r="N356" s="28">
        <v>2620</v>
      </c>
      <c r="O356" s="28">
        <v>2978</v>
      </c>
      <c r="P356" s="28">
        <v>2291</v>
      </c>
      <c r="Q356" s="28">
        <v>1828</v>
      </c>
      <c r="R356" s="28">
        <f t="shared" si="125"/>
        <v>1794.25</v>
      </c>
      <c r="S356" s="28">
        <f t="shared" si="126"/>
        <v>872.31739800209357</v>
      </c>
      <c r="T356" s="28">
        <f t="shared" si="140"/>
        <v>48.617383196438261</v>
      </c>
      <c r="U356" s="28">
        <f t="shared" si="132"/>
        <v>1974.5</v>
      </c>
      <c r="V356" s="28">
        <v>1500</v>
      </c>
      <c r="W356" s="25">
        <v>6505</v>
      </c>
      <c r="X356" s="30">
        <v>7.6</v>
      </c>
      <c r="Y356" s="30">
        <f t="shared" si="127"/>
        <v>9.879999999999999</v>
      </c>
      <c r="Z356" s="30">
        <f t="shared" si="123"/>
        <v>23711.999999999996</v>
      </c>
      <c r="AA356" s="30">
        <f t="shared" si="128"/>
        <v>11400</v>
      </c>
      <c r="AB356" s="31">
        <f t="shared" si="129"/>
        <v>1140000</v>
      </c>
      <c r="AC356" s="32">
        <f t="shared" si="130"/>
        <v>0.30241781771928389</v>
      </c>
      <c r="AD356" s="25">
        <v>6</v>
      </c>
      <c r="AE356" s="28">
        <f t="shared" si="133"/>
        <v>125</v>
      </c>
      <c r="AF356" s="28">
        <f>AE356*((1/2)*AD356)</f>
        <v>375</v>
      </c>
      <c r="AG356" s="28">
        <f t="shared" si="134"/>
        <v>2625</v>
      </c>
      <c r="AH356" s="30">
        <f t="shared" si="131"/>
        <v>19950</v>
      </c>
      <c r="AI356" s="28">
        <v>1600</v>
      </c>
      <c r="AJ356" s="28">
        <v>1600</v>
      </c>
      <c r="AK356" s="28">
        <v>2000</v>
      </c>
      <c r="AL356" s="28">
        <v>2400</v>
      </c>
      <c r="AM356" s="28">
        <v>2400</v>
      </c>
      <c r="AN356" s="28">
        <v>2400</v>
      </c>
      <c r="AO356" s="28">
        <v>4</v>
      </c>
      <c r="AP356" s="28">
        <v>28</v>
      </c>
      <c r="AQ356" s="28">
        <v>2</v>
      </c>
      <c r="AR356" s="28">
        <v>4</v>
      </c>
      <c r="AT356" s="28">
        <f t="shared" si="135"/>
        <v>512.5</v>
      </c>
      <c r="AU356" s="28">
        <f t="shared" si="136"/>
        <v>1125</v>
      </c>
      <c r="AV356" s="28">
        <f t="shared" si="137"/>
        <v>875</v>
      </c>
      <c r="AX356" s="33" t="s">
        <v>91</v>
      </c>
      <c r="AY356" s="34" t="s">
        <v>140</v>
      </c>
      <c r="AZ356" s="35">
        <v>45876</v>
      </c>
      <c r="BA356" s="35">
        <f t="shared" si="138"/>
        <v>46241</v>
      </c>
      <c r="BB356" s="33" t="s">
        <v>92</v>
      </c>
      <c r="BC356" s="33" t="s">
        <v>141</v>
      </c>
      <c r="BD356" s="34"/>
      <c r="BE356" s="25" t="s">
        <v>83</v>
      </c>
      <c r="BF356" s="25" t="s">
        <v>83</v>
      </c>
      <c r="BG356" s="32" t="s">
        <v>83</v>
      </c>
      <c r="BH356" s="32" t="s">
        <v>112</v>
      </c>
      <c r="BI356" s="32" t="e">
        <f t="shared" si="139"/>
        <v>#REF!</v>
      </c>
      <c r="BJ356" s="25" t="s">
        <v>94</v>
      </c>
      <c r="BK356" s="25">
        <v>175</v>
      </c>
      <c r="BP356" s="25">
        <f>IFERROR(VLOOKUP(Tabela24[[#This Row],[Código  CATMAT]],'[1]GRADE HFL'!A:K,1,0),"NÃO")</f>
        <v>268160</v>
      </c>
      <c r="BQ356" s="36"/>
      <c r="BR356" s="36">
        <f>IFERROR(VLOOKUP(Tabela24[[#This Row],[Código  CATMAT]],'[1]CMM E VALOR'!C:L,5,0),"NÃO HÁ")</f>
        <v>1600</v>
      </c>
      <c r="BS356" s="37">
        <f>IFERROR(VLOOKUP(Tabela24[[#This Row],[Código  CATMAT]],'[1]CMM E VALOR'!C:L,6,0),"NÃO HÁ")</f>
        <v>1311.1818181818182</v>
      </c>
      <c r="BT356" s="37">
        <f>IFERROR(VLOOKUP(Tabela24[[#This Row],[Código  CATMAT]],'[1]CMM E VALOR'!C:L,7,0),"NÃO HÁ")</f>
        <v>1183.3333333333333</v>
      </c>
      <c r="BU356" s="38">
        <f>IFERROR(VLOOKUP(Tabela24[[#This Row],[Código  CATMAT]],'[1]CMM E VALOR'!C:L,9,0),"NÃO HÁ")</f>
        <v>8.44</v>
      </c>
      <c r="BV356" s="32">
        <f>IFERROR(VLOOKUP(Tabela24[[#This Row],[Código  CATMAT]],'[1]CMM E VALOR'!C:L,10,0),"NÃO HÁ")</f>
        <v>8.44</v>
      </c>
    </row>
    <row r="357" spans="1:74" ht="25.5" x14ac:dyDescent="0.25">
      <c r="A357" s="25">
        <v>268504</v>
      </c>
      <c r="B357" s="25">
        <v>1725000</v>
      </c>
      <c r="C357" s="5" t="s">
        <v>1039</v>
      </c>
      <c r="D357" s="5" t="s">
        <v>76</v>
      </c>
      <c r="E357" s="5"/>
      <c r="F357" s="25" t="s">
        <v>1040</v>
      </c>
      <c r="G357" s="27" t="s">
        <v>1041</v>
      </c>
      <c r="H357" s="27" t="s">
        <v>449</v>
      </c>
      <c r="I357" s="27" t="s">
        <v>79</v>
      </c>
      <c r="J357" s="28">
        <v>2900</v>
      </c>
      <c r="K357" s="28">
        <v>4882</v>
      </c>
      <c r="L357" s="28">
        <v>4100</v>
      </c>
      <c r="N357" s="28">
        <v>5434</v>
      </c>
      <c r="O357" s="28">
        <v>6169</v>
      </c>
      <c r="P357" s="28">
        <v>6140</v>
      </c>
      <c r="Q357" s="28">
        <v>4708</v>
      </c>
      <c r="R357" s="28">
        <f t="shared" si="125"/>
        <v>4904.7142857142853</v>
      </c>
      <c r="S357" s="28">
        <f t="shared" si="126"/>
        <v>1162.6227124173051</v>
      </c>
      <c r="T357" s="28">
        <f t="shared" si="140"/>
        <v>23.704188352084397</v>
      </c>
      <c r="U357" s="28">
        <f t="shared" si="132"/>
        <v>4882</v>
      </c>
      <c r="V357" s="28">
        <v>5000</v>
      </c>
      <c r="W357" s="25">
        <v>6505</v>
      </c>
      <c r="X357" s="51">
        <v>0.88</v>
      </c>
      <c r="Y357" s="30">
        <f t="shared" si="127"/>
        <v>1.1440000000000001</v>
      </c>
      <c r="Z357" s="30">
        <f t="shared" si="123"/>
        <v>10296.000000000002</v>
      </c>
      <c r="AA357" s="30">
        <f t="shared" si="128"/>
        <v>4400</v>
      </c>
      <c r="AB357" s="31">
        <f t="shared" si="129"/>
        <v>440000</v>
      </c>
      <c r="AC357" s="32">
        <f t="shared" si="130"/>
        <v>0.11672266648814465</v>
      </c>
      <c r="AD357" s="25">
        <v>6</v>
      </c>
      <c r="AE357" s="28">
        <f t="shared" si="133"/>
        <v>416.66666666666669</v>
      </c>
      <c r="AF357" s="28">
        <f>AE357*((1/2)*AD357)</f>
        <v>1250</v>
      </c>
      <c r="AG357" s="28">
        <f t="shared" si="134"/>
        <v>8750</v>
      </c>
      <c r="AH357" s="30">
        <f t="shared" si="131"/>
        <v>7700</v>
      </c>
      <c r="AI357" s="28">
        <v>9000</v>
      </c>
      <c r="AJ357" s="28">
        <v>9000</v>
      </c>
      <c r="AK357" s="28">
        <v>9000</v>
      </c>
      <c r="AL357" s="28">
        <v>9000</v>
      </c>
      <c r="AM357" s="28">
        <v>9000</v>
      </c>
      <c r="AN357" s="28">
        <v>9000</v>
      </c>
      <c r="AO357" s="28">
        <v>4</v>
      </c>
      <c r="AP357" s="28">
        <v>28</v>
      </c>
      <c r="AQ357" s="28">
        <v>2</v>
      </c>
      <c r="AR357" s="28">
        <v>4</v>
      </c>
      <c r="AS357" s="28">
        <v>1250</v>
      </c>
      <c r="AT357" s="28">
        <f t="shared" si="135"/>
        <v>1708.3333333333335</v>
      </c>
      <c r="AU357" s="28">
        <f t="shared" si="136"/>
        <v>2500</v>
      </c>
      <c r="AV357" s="28">
        <f t="shared" si="137"/>
        <v>2916.666666666667</v>
      </c>
      <c r="AW357" s="28">
        <v>1000</v>
      </c>
      <c r="AX357" s="33" t="s">
        <v>91</v>
      </c>
      <c r="AY357" s="34" t="s">
        <v>110</v>
      </c>
      <c r="AZ357" s="35">
        <v>46049</v>
      </c>
      <c r="BA357" s="35">
        <f t="shared" si="138"/>
        <v>46414</v>
      </c>
      <c r="BB357" s="33" t="s">
        <v>92</v>
      </c>
      <c r="BC357" s="33" t="s">
        <v>111</v>
      </c>
      <c r="BD357" s="34"/>
      <c r="BE357" s="25" t="s">
        <v>83</v>
      </c>
      <c r="BF357" s="25" t="s">
        <v>83</v>
      </c>
      <c r="BG357" s="32" t="s">
        <v>83</v>
      </c>
      <c r="BH357" s="32" t="s">
        <v>112</v>
      </c>
      <c r="BI357" s="32" t="e">
        <f t="shared" si="139"/>
        <v>#REF!</v>
      </c>
      <c r="BJ357" s="25" t="s">
        <v>94</v>
      </c>
      <c r="BK357" s="25">
        <v>756</v>
      </c>
      <c r="BP357" s="25">
        <f>IFERROR(VLOOKUP(Tabela24[[#This Row],[Código  CATMAT]],'[1]GRADE HFL'!A:K,1,0),"NÃO")</f>
        <v>268504</v>
      </c>
      <c r="BQ357" s="36"/>
      <c r="BR357" s="36">
        <f>IFERROR(VLOOKUP(Tabela24[[#This Row],[Código  CATMAT]],'[1]CMM E VALOR'!C:L,5,0),"NÃO HÁ")</f>
        <v>2000</v>
      </c>
      <c r="BS357" s="37">
        <f>IFERROR(VLOOKUP(Tabela24[[#This Row],[Código  CATMAT]],'[1]CMM E VALOR'!C:L,6,0),"NÃO HÁ")</f>
        <v>1275</v>
      </c>
      <c r="BT357" s="37">
        <f>IFERROR(VLOOKUP(Tabela24[[#This Row],[Código  CATMAT]],'[1]CMM E VALOR'!C:L,7,0),"NÃO HÁ")</f>
        <v>1066.6666666666667</v>
      </c>
      <c r="BU357" s="38">
        <f>IFERROR(VLOOKUP(Tabela24[[#This Row],[Código  CATMAT]],'[1]CMM E VALOR'!C:L,9,0),"NÃO HÁ")</f>
        <v>1.1499999999999999</v>
      </c>
      <c r="BV357" s="32">
        <f>IFERROR(VLOOKUP(Tabela24[[#This Row],[Código  CATMAT]],'[1]CMM E VALOR'!C:L,10,0),"NÃO HÁ")</f>
        <v>0</v>
      </c>
    </row>
    <row r="358" spans="1:74" ht="25.5" x14ac:dyDescent="0.25">
      <c r="A358" s="25">
        <v>268506</v>
      </c>
      <c r="B358" s="25">
        <v>1721000</v>
      </c>
      <c r="C358" s="5" t="s">
        <v>1042</v>
      </c>
      <c r="D358" s="5" t="s">
        <v>96</v>
      </c>
      <c r="E358" s="5"/>
      <c r="F358" s="5"/>
      <c r="G358" s="27" t="s">
        <v>1043</v>
      </c>
      <c r="H358" s="27" t="s">
        <v>575</v>
      </c>
      <c r="I358" s="27" t="s">
        <v>96</v>
      </c>
      <c r="J358" s="28">
        <v>550</v>
      </c>
      <c r="K358" s="28">
        <v>414</v>
      </c>
      <c r="L358" s="28">
        <v>269</v>
      </c>
      <c r="M358" s="28">
        <v>319</v>
      </c>
      <c r="N358" s="28">
        <v>231</v>
      </c>
      <c r="O358" s="28">
        <v>307</v>
      </c>
      <c r="P358" s="28">
        <v>411</v>
      </c>
      <c r="Q358" s="28">
        <v>635</v>
      </c>
      <c r="R358" s="28">
        <f t="shared" si="125"/>
        <v>392</v>
      </c>
      <c r="S358" s="28">
        <f t="shared" si="126"/>
        <v>140.64240368496877</v>
      </c>
      <c r="T358" s="28">
        <f t="shared" si="140"/>
        <v>35.878164205349179</v>
      </c>
      <c r="U358" s="28">
        <f t="shared" si="132"/>
        <v>365</v>
      </c>
      <c r="V358" s="28">
        <v>350</v>
      </c>
      <c r="W358" s="25">
        <v>6505</v>
      </c>
      <c r="X358" s="89">
        <v>0.21</v>
      </c>
      <c r="Y358" s="30">
        <f t="shared" si="127"/>
        <v>0.27300000000000002</v>
      </c>
      <c r="Z358" s="30">
        <f t="shared" si="123"/>
        <v>191.10000000000002</v>
      </c>
      <c r="AA358" s="30">
        <f t="shared" si="128"/>
        <v>73.5</v>
      </c>
      <c r="AB358" s="31">
        <f t="shared" si="129"/>
        <v>7350</v>
      </c>
      <c r="AC358" s="32">
        <f t="shared" si="130"/>
        <v>1.9497990879269618E-3</v>
      </c>
      <c r="AD358" s="25">
        <v>6</v>
      </c>
      <c r="AE358" s="28">
        <f t="shared" si="133"/>
        <v>29.166666666666668</v>
      </c>
      <c r="AF358" s="28">
        <f>AD358*AE358</f>
        <v>175</v>
      </c>
      <c r="AG358" s="28">
        <f t="shared" si="134"/>
        <v>700</v>
      </c>
      <c r="AH358" s="30">
        <f t="shared" si="131"/>
        <v>147</v>
      </c>
      <c r="AI358" s="28">
        <v>1000</v>
      </c>
      <c r="AJ358" s="28">
        <v>1000</v>
      </c>
      <c r="AK358" s="28">
        <v>1000</v>
      </c>
      <c r="AL358" s="28">
        <v>800</v>
      </c>
      <c r="AM358" s="28">
        <v>800</v>
      </c>
      <c r="AN358" s="28">
        <v>700</v>
      </c>
      <c r="AO358" s="28">
        <v>4</v>
      </c>
      <c r="AP358" s="28">
        <v>28</v>
      </c>
      <c r="AQ358" s="28">
        <v>2</v>
      </c>
      <c r="AR358" s="28">
        <v>4</v>
      </c>
      <c r="AT358" s="28">
        <f t="shared" si="135"/>
        <v>207.08333333333334</v>
      </c>
      <c r="AU358" s="28">
        <f t="shared" si="136"/>
        <v>350</v>
      </c>
      <c r="AV358" s="28">
        <f t="shared" si="137"/>
        <v>291.66666666666669</v>
      </c>
      <c r="AW358" s="28">
        <v>90</v>
      </c>
      <c r="AX358" s="33" t="s">
        <v>91</v>
      </c>
      <c r="AY358" s="34" t="s">
        <v>121</v>
      </c>
      <c r="AZ358" s="35">
        <v>45924</v>
      </c>
      <c r="BA358" s="35">
        <f t="shared" si="138"/>
        <v>46289</v>
      </c>
      <c r="BB358" s="33" t="s">
        <v>92</v>
      </c>
      <c r="BC358" s="33" t="s">
        <v>106</v>
      </c>
      <c r="BD358" s="34"/>
      <c r="BE358" s="25" t="s">
        <v>83</v>
      </c>
      <c r="BF358" s="25" t="s">
        <v>83</v>
      </c>
      <c r="BG358" s="32" t="s">
        <v>83</v>
      </c>
      <c r="BH358" s="32" t="s">
        <v>83</v>
      </c>
      <c r="BI358" s="32" t="e">
        <f t="shared" si="139"/>
        <v>#REF!</v>
      </c>
      <c r="BJ358" s="25" t="s">
        <v>94</v>
      </c>
      <c r="BK358" s="25">
        <v>29</v>
      </c>
      <c r="BP358" s="25">
        <f>IFERROR(VLOOKUP(Tabela24[[#This Row],[Código  CATMAT]],'[1]GRADE HFL'!A:K,1,0),"NÃO")</f>
        <v>268506</v>
      </c>
      <c r="BQ358" s="36"/>
      <c r="BR358" s="36">
        <f>IFERROR(VLOOKUP(Tabela24[[#This Row],[Código  CATMAT]],'[1]CMM E VALOR'!C:L,5,0),"NÃO HÁ")</f>
        <v>5800</v>
      </c>
      <c r="BS358" s="37">
        <f>IFERROR(VLOOKUP(Tabela24[[#This Row],[Código  CATMAT]],'[1]CMM E VALOR'!C:L,6,0),"NÃO HÁ")</f>
        <v>1613</v>
      </c>
      <c r="BT358" s="37">
        <f>IFERROR(VLOOKUP(Tabela24[[#This Row],[Código  CATMAT]],'[1]CMM E VALOR'!C:L,7,0),"NÃO HÁ")</f>
        <v>350</v>
      </c>
      <c r="BU358" s="38">
        <f>IFERROR(VLOOKUP(Tabela24[[#This Row],[Código  CATMAT]],'[1]CMM E VALOR'!C:L,9,0),"NÃO HÁ")</f>
        <v>0.41</v>
      </c>
      <c r="BV358" s="32">
        <f>IFERROR(VLOOKUP(Tabela24[[#This Row],[Código  CATMAT]],'[1]CMM E VALOR'!C:L,10,0),"NÃO HÁ")</f>
        <v>0</v>
      </c>
    </row>
    <row r="359" spans="1:74" ht="25.5" hidden="1" x14ac:dyDescent="0.25">
      <c r="A359" s="25">
        <v>384202</v>
      </c>
      <c r="B359" s="25">
        <v>7293200</v>
      </c>
      <c r="C359" s="5" t="s">
        <v>1044</v>
      </c>
      <c r="D359" s="5" t="s">
        <v>564</v>
      </c>
      <c r="E359" s="5"/>
      <c r="F359" s="5"/>
      <c r="G359" s="27" t="s">
        <v>1045</v>
      </c>
      <c r="H359" s="44" t="s">
        <v>1046</v>
      </c>
      <c r="I359" s="27" t="s">
        <v>567</v>
      </c>
      <c r="J359" s="28">
        <v>144</v>
      </c>
      <c r="K359" s="28">
        <v>25</v>
      </c>
      <c r="L359" s="28">
        <v>36</v>
      </c>
      <c r="M359" s="28">
        <v>49</v>
      </c>
      <c r="N359" s="28">
        <v>52</v>
      </c>
      <c r="O359" s="28">
        <v>63</v>
      </c>
      <c r="P359" s="28">
        <v>74</v>
      </c>
      <c r="Q359" s="28">
        <v>68</v>
      </c>
      <c r="R359" s="28">
        <f t="shared" si="125"/>
        <v>63.875</v>
      </c>
      <c r="S359" s="28">
        <f t="shared" si="126"/>
        <v>36.235095458093426</v>
      </c>
      <c r="T359" s="28">
        <f>(S359/R359)*100</f>
        <v>56.728133789578749</v>
      </c>
      <c r="U359" s="28">
        <f t="shared" si="132"/>
        <v>57.5</v>
      </c>
      <c r="V359" s="28">
        <v>70</v>
      </c>
      <c r="W359" s="25">
        <v>6840</v>
      </c>
      <c r="X359" s="30">
        <v>201</v>
      </c>
      <c r="Y359" s="30">
        <f t="shared" si="127"/>
        <v>261.3</v>
      </c>
      <c r="Z359" s="30">
        <f t="shared" si="123"/>
        <v>31356</v>
      </c>
      <c r="AA359" s="30">
        <f t="shared" si="128"/>
        <v>14070</v>
      </c>
      <c r="AB359" s="31">
        <f t="shared" si="129"/>
        <v>1407000</v>
      </c>
      <c r="AC359" s="32">
        <f t="shared" si="130"/>
        <v>0.3732472539745898</v>
      </c>
      <c r="AD359" s="25">
        <v>6</v>
      </c>
      <c r="AE359" s="28">
        <f t="shared" si="133"/>
        <v>5.833333333333333</v>
      </c>
      <c r="AF359" s="28">
        <f>AE359*((1/2)*AD359)</f>
        <v>17.5</v>
      </c>
      <c r="AG359" s="28">
        <f t="shared" si="134"/>
        <v>122.5</v>
      </c>
      <c r="AH359" s="30">
        <f t="shared" si="131"/>
        <v>24622.5</v>
      </c>
      <c r="AI359" s="28">
        <v>250</v>
      </c>
      <c r="AJ359" s="28">
        <v>200</v>
      </c>
      <c r="AK359" s="28">
        <v>200</v>
      </c>
      <c r="AL359" s="28">
        <v>150</v>
      </c>
      <c r="AM359" s="28">
        <v>150</v>
      </c>
      <c r="AN359" s="28">
        <v>120</v>
      </c>
      <c r="AO359" s="28">
        <v>4</v>
      </c>
      <c r="AP359" s="28">
        <v>28</v>
      </c>
      <c r="AQ359" s="28">
        <v>2</v>
      </c>
      <c r="AR359" s="28">
        <v>4</v>
      </c>
      <c r="AS359" s="28">
        <v>46</v>
      </c>
      <c r="AT359" s="28">
        <f t="shared" si="135"/>
        <v>23.916666666666668</v>
      </c>
      <c r="AU359" s="28">
        <f t="shared" si="136"/>
        <v>6.5</v>
      </c>
      <c r="AV359" s="28">
        <f t="shared" si="137"/>
        <v>40.833333333333329</v>
      </c>
      <c r="AW359" s="28">
        <v>15</v>
      </c>
      <c r="AX359" s="33" t="s">
        <v>91</v>
      </c>
      <c r="AY359" s="34" t="s">
        <v>196</v>
      </c>
      <c r="AZ359" s="35">
        <v>45895</v>
      </c>
      <c r="BA359" s="35">
        <f t="shared" si="138"/>
        <v>46260</v>
      </c>
      <c r="BB359" s="33" t="s">
        <v>92</v>
      </c>
      <c r="BC359" s="33" t="s">
        <v>127</v>
      </c>
      <c r="BD359" s="34"/>
      <c r="BE359" s="25" t="s">
        <v>192</v>
      </c>
      <c r="BF359" s="25" t="s">
        <v>112</v>
      </c>
      <c r="BG359" s="32" t="s">
        <v>192</v>
      </c>
      <c r="BH359" s="32" t="s">
        <v>112</v>
      </c>
      <c r="BI359" s="32" t="e">
        <f t="shared" si="139"/>
        <v>#REF!</v>
      </c>
      <c r="BJ359" s="25" t="s">
        <v>116</v>
      </c>
      <c r="BK359" s="25">
        <v>8</v>
      </c>
      <c r="BP359" s="25" t="str">
        <f>IFERROR(VLOOKUP(Tabela24[[#This Row],[Código  CATMAT]],'[1]GRADE HFL'!A:K,1,0),"NÃO")</f>
        <v>NÃO</v>
      </c>
      <c r="BQ359" s="36"/>
      <c r="BR359" s="36" t="str">
        <f>IFERROR(VLOOKUP(Tabela24[[#This Row],[Código  CATMAT]],'[1]CMM E VALOR'!C:L,5,0),"NÃO HÁ")</f>
        <v>NÃO HÁ</v>
      </c>
      <c r="BS359" s="37" t="str">
        <f>IFERROR(VLOOKUP(Tabela24[[#This Row],[Código  CATMAT]],'[1]CMM E VALOR'!C:L,6,0),"NÃO HÁ")</f>
        <v>NÃO HÁ</v>
      </c>
      <c r="BT359" s="37" t="str">
        <f>IFERROR(VLOOKUP(Tabela24[[#This Row],[Código  CATMAT]],'[1]CMM E VALOR'!C:L,7,0),"NÃO HÁ")</f>
        <v>NÃO HÁ</v>
      </c>
      <c r="BU359" s="38" t="str">
        <f>IFERROR(VLOOKUP(Tabela24[[#This Row],[Código  CATMAT]],'[1]CMM E VALOR'!C:L,9,0),"NÃO HÁ")</f>
        <v>NÃO HÁ</v>
      </c>
      <c r="BV359" s="32" t="str">
        <f>IFERROR(VLOOKUP(Tabela24[[#This Row],[Código  CATMAT]],'[1]CMM E VALOR'!C:L,10,0),"NÃO HÁ")</f>
        <v>NÃO HÁ</v>
      </c>
    </row>
    <row r="360" spans="1:74" ht="15" x14ac:dyDescent="0.25">
      <c r="A360" s="25">
        <v>268513</v>
      </c>
      <c r="B360" s="25">
        <v>7990800</v>
      </c>
      <c r="C360" s="40" t="s">
        <v>1047</v>
      </c>
      <c r="D360" s="40" t="s">
        <v>108</v>
      </c>
      <c r="E360" s="40"/>
      <c r="F360" s="5"/>
      <c r="G360" s="27" t="s">
        <v>1048</v>
      </c>
      <c r="H360" s="27" t="s">
        <v>293</v>
      </c>
      <c r="I360" s="27" t="s">
        <v>109</v>
      </c>
      <c r="J360" s="28">
        <v>8707</v>
      </c>
      <c r="K360" s="28">
        <v>5332</v>
      </c>
      <c r="L360" s="28">
        <v>5597</v>
      </c>
      <c r="M360" s="28">
        <v>4041</v>
      </c>
      <c r="N360" s="28">
        <v>5023</v>
      </c>
      <c r="O360" s="28">
        <v>3692</v>
      </c>
      <c r="P360" s="28">
        <v>3752</v>
      </c>
      <c r="Q360" s="28">
        <v>2207</v>
      </c>
      <c r="R360" s="28">
        <f t="shared" si="125"/>
        <v>4793.875</v>
      </c>
      <c r="S360" s="28">
        <f t="shared" si="126"/>
        <v>1921.9784774698032</v>
      </c>
      <c r="T360" s="28">
        <f t="shared" si="140"/>
        <v>40.092377825241655</v>
      </c>
      <c r="U360" s="28">
        <f t="shared" si="132"/>
        <v>4532</v>
      </c>
      <c r="V360" s="28">
        <v>5400</v>
      </c>
      <c r="W360" s="25">
        <v>6505</v>
      </c>
      <c r="X360" s="30">
        <v>4.0999999999999996</v>
      </c>
      <c r="Y360" s="30">
        <f t="shared" si="127"/>
        <v>5.33</v>
      </c>
      <c r="Z360" s="30">
        <f t="shared" si="123"/>
        <v>63960</v>
      </c>
      <c r="AA360" s="30">
        <f t="shared" si="128"/>
        <v>22139.999999999996</v>
      </c>
      <c r="AB360" s="31">
        <f t="shared" si="129"/>
        <v>2213999.9999999995</v>
      </c>
      <c r="AC360" s="32">
        <f t="shared" si="130"/>
        <v>0.58732723546534593</v>
      </c>
      <c r="AD360" s="25">
        <v>6</v>
      </c>
      <c r="AE360" s="28">
        <f t="shared" si="133"/>
        <v>450</v>
      </c>
      <c r="AF360" s="28">
        <f>AD360*AE360</f>
        <v>2700</v>
      </c>
      <c r="AG360" s="28">
        <f t="shared" si="134"/>
        <v>10800</v>
      </c>
      <c r="AH360" s="30">
        <f t="shared" si="131"/>
        <v>44279.999999999993</v>
      </c>
      <c r="AI360" s="28">
        <v>15000</v>
      </c>
      <c r="AJ360" s="28">
        <v>15000</v>
      </c>
      <c r="AK360" s="28">
        <v>15000</v>
      </c>
      <c r="AL360" s="28">
        <v>15000</v>
      </c>
      <c r="AM360" s="42">
        <v>13000</v>
      </c>
      <c r="AN360" s="42">
        <v>12000</v>
      </c>
      <c r="AO360" s="28">
        <v>4</v>
      </c>
      <c r="AP360" s="28">
        <v>28</v>
      </c>
      <c r="AQ360" s="28">
        <v>2</v>
      </c>
      <c r="AR360" s="28">
        <v>4</v>
      </c>
      <c r="AS360" s="28">
        <v>1900</v>
      </c>
      <c r="AT360" s="28">
        <f t="shared" si="135"/>
        <v>3195</v>
      </c>
      <c r="AU360" s="28">
        <f t="shared" si="136"/>
        <v>3500</v>
      </c>
      <c r="AV360" s="28">
        <f t="shared" si="137"/>
        <v>4500</v>
      </c>
      <c r="AW360" s="28">
        <v>1000</v>
      </c>
      <c r="AX360" s="33" t="s">
        <v>91</v>
      </c>
      <c r="AY360" s="34" t="s">
        <v>110</v>
      </c>
      <c r="AZ360" s="35">
        <v>46049</v>
      </c>
      <c r="BA360" s="35">
        <f t="shared" si="138"/>
        <v>46414</v>
      </c>
      <c r="BB360" s="33" t="s">
        <v>92</v>
      </c>
      <c r="BC360" s="33" t="s">
        <v>111</v>
      </c>
      <c r="BD360" s="34"/>
      <c r="BE360" s="25" t="s">
        <v>192</v>
      </c>
      <c r="BF360" s="25" t="s">
        <v>83</v>
      </c>
      <c r="BG360" s="32" t="s">
        <v>112</v>
      </c>
      <c r="BH360" s="32" t="s">
        <v>83</v>
      </c>
      <c r="BI360" s="32" t="e">
        <f t="shared" si="139"/>
        <v>#REF!</v>
      </c>
      <c r="BJ360" s="25" t="s">
        <v>84</v>
      </c>
      <c r="BK360" s="25">
        <v>1395</v>
      </c>
      <c r="BP360" s="25">
        <f>IFERROR(VLOOKUP(Tabela24[[#This Row],[Código  CATMAT]],'[1]GRADE HFL'!A:K,1,0),"NÃO")</f>
        <v>268513</v>
      </c>
      <c r="BQ360" s="36"/>
      <c r="BR360" s="36">
        <f>IFERROR(VLOOKUP(Tabela24[[#This Row],[Código  CATMAT]],'[1]CMM E VALOR'!C:L,5,0),"NÃO HÁ")</f>
        <v>800</v>
      </c>
      <c r="BS360" s="37">
        <f>IFERROR(VLOOKUP(Tabela24[[#This Row],[Código  CATMAT]],'[1]CMM E VALOR'!C:L,6,0),"NÃO HÁ")</f>
        <v>407</v>
      </c>
      <c r="BT360" s="37">
        <f>IFERROR(VLOOKUP(Tabela24[[#This Row],[Código  CATMAT]],'[1]CMM E VALOR'!C:L,7,0),"NÃO HÁ")</f>
        <v>466.66666666666669</v>
      </c>
      <c r="BU360" s="38">
        <f>IFERROR(VLOOKUP(Tabela24[[#This Row],[Código  CATMAT]],'[1]CMM E VALOR'!C:L,9,0),"NÃO HÁ")</f>
        <v>3.99</v>
      </c>
      <c r="BV360" s="32">
        <f>IFERROR(VLOOKUP(Tabela24[[#This Row],[Código  CATMAT]],'[1]CMM E VALOR'!C:L,10,0),"NÃO HÁ")</f>
        <v>0</v>
      </c>
    </row>
    <row r="361" spans="1:74" ht="25.5" hidden="1" x14ac:dyDescent="0.25">
      <c r="A361" s="25">
        <v>273255</v>
      </c>
      <c r="B361" s="25">
        <v>8005900</v>
      </c>
      <c r="C361" s="5" t="s">
        <v>1049</v>
      </c>
      <c r="D361" s="5" t="s">
        <v>86</v>
      </c>
      <c r="E361" s="5"/>
      <c r="F361" s="25">
        <v>1</v>
      </c>
      <c r="G361" s="27" t="s">
        <v>1050</v>
      </c>
      <c r="H361" s="44">
        <v>0.06</v>
      </c>
      <c r="I361" s="27" t="s">
        <v>144</v>
      </c>
      <c r="J361" s="28">
        <v>8</v>
      </c>
      <c r="K361" s="28">
        <v>6</v>
      </c>
      <c r="L361" s="28">
        <v>7</v>
      </c>
      <c r="M361" s="28">
        <v>6</v>
      </c>
      <c r="N361" s="28">
        <v>3</v>
      </c>
      <c r="O361" s="28">
        <v>5</v>
      </c>
      <c r="P361" s="28">
        <v>6</v>
      </c>
      <c r="Q361" s="28">
        <v>6</v>
      </c>
      <c r="R361" s="28">
        <f t="shared" si="125"/>
        <v>5.875</v>
      </c>
      <c r="S361" s="28">
        <f t="shared" si="126"/>
        <v>1.4577379737113252</v>
      </c>
      <c r="T361" s="28">
        <f t="shared" si="140"/>
        <v>24.812561254660853</v>
      </c>
      <c r="U361" s="28">
        <f t="shared" si="132"/>
        <v>6</v>
      </c>
      <c r="V361" s="28">
        <v>10</v>
      </c>
      <c r="W361" s="25">
        <v>6505</v>
      </c>
      <c r="X361" s="30">
        <v>51.56</v>
      </c>
      <c r="Y361" s="30">
        <f t="shared" si="127"/>
        <v>67.028000000000006</v>
      </c>
      <c r="Z361" s="30">
        <f t="shared" si="123"/>
        <v>1340.5600000000002</v>
      </c>
      <c r="AA361" s="30">
        <f t="shared" si="128"/>
        <v>515.6</v>
      </c>
      <c r="AB361" s="31">
        <f t="shared" si="129"/>
        <v>51560</v>
      </c>
      <c r="AC361" s="32">
        <f t="shared" si="130"/>
        <v>1.3677774282110769E-2</v>
      </c>
      <c r="AD361" s="25">
        <v>6</v>
      </c>
      <c r="AE361" s="28">
        <f t="shared" si="133"/>
        <v>0.83333333333333337</v>
      </c>
      <c r="AF361" s="28">
        <f>AD361*AE361</f>
        <v>5</v>
      </c>
      <c r="AG361" s="28">
        <f t="shared" si="134"/>
        <v>20</v>
      </c>
      <c r="AH361" s="30">
        <f t="shared" si="131"/>
        <v>1031.2</v>
      </c>
      <c r="AI361" s="28">
        <v>20</v>
      </c>
      <c r="AJ361" s="28">
        <v>20</v>
      </c>
      <c r="AK361" s="28">
        <v>20</v>
      </c>
      <c r="AL361" s="28">
        <v>20</v>
      </c>
      <c r="AM361" s="28">
        <v>20</v>
      </c>
      <c r="AN361" s="28">
        <v>20</v>
      </c>
      <c r="AO361" s="28">
        <v>4</v>
      </c>
      <c r="AP361" s="28">
        <v>28</v>
      </c>
      <c r="AQ361" s="28">
        <v>2</v>
      </c>
      <c r="AR361" s="28">
        <v>4</v>
      </c>
      <c r="AT361" s="28">
        <f t="shared" si="135"/>
        <v>5.916666666666667</v>
      </c>
      <c r="AU361" s="28">
        <f t="shared" si="136"/>
        <v>10</v>
      </c>
      <c r="AV361" s="28">
        <f t="shared" si="137"/>
        <v>8.3333333333333339</v>
      </c>
      <c r="AX361" s="33" t="s">
        <v>91</v>
      </c>
      <c r="AY361" s="34" t="s">
        <v>247</v>
      </c>
      <c r="AZ361" s="35">
        <v>46008</v>
      </c>
      <c r="BA361" s="35">
        <f t="shared" si="138"/>
        <v>46373</v>
      </c>
      <c r="BB361" s="33" t="s">
        <v>92</v>
      </c>
      <c r="BC361" s="33" t="s">
        <v>248</v>
      </c>
      <c r="BD361" s="34"/>
      <c r="BE361" s="25" t="s">
        <v>83</v>
      </c>
      <c r="BF361" s="25" t="s">
        <v>83</v>
      </c>
      <c r="BG361" s="32" t="s">
        <v>83</v>
      </c>
      <c r="BH361" s="32" t="s">
        <v>83</v>
      </c>
      <c r="BI361" s="32" t="e">
        <f t="shared" si="139"/>
        <v>#REF!</v>
      </c>
      <c r="BJ361" s="25" t="s">
        <v>116</v>
      </c>
      <c r="BK361" s="25">
        <v>2</v>
      </c>
      <c r="BP361" s="25" t="str">
        <f>IFERROR(VLOOKUP(Tabela24[[#This Row],[Código  CATMAT]],'[1]GRADE HFL'!A:K,1,0),"NÃO")</f>
        <v>NÃO</v>
      </c>
      <c r="BQ361" s="36"/>
      <c r="BR361" s="36" t="str">
        <f>IFERROR(VLOOKUP(Tabela24[[#This Row],[Código  CATMAT]],'[1]CMM E VALOR'!C:L,5,0),"NÃO HÁ")</f>
        <v>NÃO HÁ</v>
      </c>
      <c r="BS361" s="37" t="str">
        <f>IFERROR(VLOOKUP(Tabela24[[#This Row],[Código  CATMAT]],'[1]CMM E VALOR'!C:L,6,0),"NÃO HÁ")</f>
        <v>NÃO HÁ</v>
      </c>
      <c r="BT361" s="37" t="str">
        <f>IFERROR(VLOOKUP(Tabela24[[#This Row],[Código  CATMAT]],'[1]CMM E VALOR'!C:L,7,0),"NÃO HÁ")</f>
        <v>NÃO HÁ</v>
      </c>
      <c r="BU361" s="38" t="str">
        <f>IFERROR(VLOOKUP(Tabela24[[#This Row],[Código  CATMAT]],'[1]CMM E VALOR'!C:L,9,0),"NÃO HÁ")</f>
        <v>NÃO HÁ</v>
      </c>
      <c r="BV361" s="32" t="str">
        <f>IFERROR(VLOOKUP(Tabela24[[#This Row],[Código  CATMAT]],'[1]CMM E VALOR'!C:L,10,0),"NÃO HÁ")</f>
        <v>NÃO HÁ</v>
      </c>
    </row>
    <row r="362" spans="1:74" ht="21.75" hidden="1" customHeight="1" x14ac:dyDescent="0.25">
      <c r="A362" s="25">
        <v>272327</v>
      </c>
      <c r="B362" s="25">
        <v>8011000</v>
      </c>
      <c r="C362" s="5" t="s">
        <v>1051</v>
      </c>
      <c r="D362" s="5" t="s">
        <v>96</v>
      </c>
      <c r="E362" s="5"/>
      <c r="F362" s="5"/>
      <c r="G362" s="27" t="s">
        <v>1052</v>
      </c>
      <c r="H362" s="27" t="s">
        <v>135</v>
      </c>
      <c r="I362" s="27" t="s">
        <v>96</v>
      </c>
      <c r="J362" s="28">
        <v>93750</v>
      </c>
      <c r="K362" s="28">
        <v>111156</v>
      </c>
      <c r="L362" s="28">
        <v>117031</v>
      </c>
      <c r="M362" s="28">
        <v>97546</v>
      </c>
      <c r="N362" s="28">
        <v>117022</v>
      </c>
      <c r="O362" s="28">
        <v>125056</v>
      </c>
      <c r="P362" s="28">
        <v>115893</v>
      </c>
      <c r="Q362" s="28">
        <v>99039</v>
      </c>
      <c r="R362" s="28">
        <f t="shared" si="125"/>
        <v>109561.625</v>
      </c>
      <c r="S362" s="28">
        <f t="shared" si="126"/>
        <v>11334.278739892161</v>
      </c>
      <c r="T362" s="28">
        <f t="shared" si="140"/>
        <v>10.345117407570543</v>
      </c>
      <c r="U362" s="28">
        <f t="shared" si="132"/>
        <v>113524.5</v>
      </c>
      <c r="V362" s="28">
        <v>115000</v>
      </c>
      <c r="W362" s="25">
        <v>6505</v>
      </c>
      <c r="X362" s="90">
        <v>0.93</v>
      </c>
      <c r="Y362" s="30">
        <f t="shared" si="127"/>
        <v>1.2090000000000001</v>
      </c>
      <c r="Z362" s="30">
        <f t="shared" si="123"/>
        <v>205530</v>
      </c>
      <c r="AA362" s="30">
        <f t="shared" si="128"/>
        <v>106950</v>
      </c>
      <c r="AB362" s="31">
        <f t="shared" si="129"/>
        <v>10695000</v>
      </c>
      <c r="AC362" s="32">
        <f t="shared" si="130"/>
        <v>2.837156632024334</v>
      </c>
      <c r="AD362" s="25">
        <v>6</v>
      </c>
      <c r="AE362" s="28">
        <f t="shared" si="133"/>
        <v>9583.3333333333339</v>
      </c>
      <c r="AF362" s="28">
        <f>AE362*1/3</f>
        <v>3194.4444444444448</v>
      </c>
      <c r="AG362" s="28">
        <f t="shared" si="134"/>
        <v>175694.44444444444</v>
      </c>
      <c r="AH362" s="30">
        <f t="shared" si="131"/>
        <v>163395.83333333334</v>
      </c>
      <c r="AI362" s="28">
        <v>170000</v>
      </c>
      <c r="AJ362" s="28">
        <v>150000</v>
      </c>
      <c r="AK362" s="28">
        <v>150000</v>
      </c>
      <c r="AL362" s="28">
        <v>150000</v>
      </c>
      <c r="AM362" s="28">
        <v>170000</v>
      </c>
      <c r="AN362" s="28">
        <v>170000</v>
      </c>
      <c r="AO362" s="28">
        <v>4</v>
      </c>
      <c r="AP362" s="28">
        <v>28</v>
      </c>
      <c r="AQ362" s="28">
        <v>2</v>
      </c>
      <c r="AR362" s="28">
        <v>4</v>
      </c>
      <c r="AT362" s="28">
        <f t="shared" si="135"/>
        <v>13736.111111111113</v>
      </c>
      <c r="AU362" s="28">
        <f t="shared" si="136"/>
        <v>60694.444444444445</v>
      </c>
      <c r="AV362" s="28">
        <f t="shared" si="137"/>
        <v>41527.777777777781</v>
      </c>
      <c r="AX362" s="33" t="s">
        <v>91</v>
      </c>
      <c r="AY362" s="34" t="s">
        <v>121</v>
      </c>
      <c r="AZ362" s="35">
        <v>45924</v>
      </c>
      <c r="BA362" s="35">
        <f t="shared" si="138"/>
        <v>46289</v>
      </c>
      <c r="BB362" s="33" t="s">
        <v>92</v>
      </c>
      <c r="BC362" s="33" t="s">
        <v>106</v>
      </c>
      <c r="BD362" s="34"/>
      <c r="BE362" s="25" t="s">
        <v>192</v>
      </c>
      <c r="BF362" s="25" t="s">
        <v>192</v>
      </c>
      <c r="BG362" s="32" t="s">
        <v>192</v>
      </c>
      <c r="BH362" s="32" t="s">
        <v>192</v>
      </c>
      <c r="BI362" s="32" t="e">
        <f t="shared" si="139"/>
        <v>#REF!</v>
      </c>
      <c r="BJ362" s="25" t="s">
        <v>94</v>
      </c>
      <c r="BK362" s="25">
        <v>28275</v>
      </c>
      <c r="BP362" s="25" t="str">
        <f>IFERROR(VLOOKUP(Tabela24[[#This Row],[Código  CATMAT]],'[1]GRADE HFL'!A:K,1,0),"NÃO")</f>
        <v>NÃO</v>
      </c>
      <c r="BQ362" s="36"/>
      <c r="BR362" s="36" t="str">
        <f>IFERROR(VLOOKUP(Tabela24[[#This Row],[Código  CATMAT]],'[1]CMM E VALOR'!C:L,5,0),"NÃO HÁ")</f>
        <v>NÃO HÁ</v>
      </c>
      <c r="BS362" s="37" t="str">
        <f>IFERROR(VLOOKUP(Tabela24[[#This Row],[Código  CATMAT]],'[1]CMM E VALOR'!C:L,6,0),"NÃO HÁ")</f>
        <v>NÃO HÁ</v>
      </c>
      <c r="BT362" s="37" t="str">
        <f>IFERROR(VLOOKUP(Tabela24[[#This Row],[Código  CATMAT]],'[1]CMM E VALOR'!C:L,7,0),"NÃO HÁ")</f>
        <v>NÃO HÁ</v>
      </c>
      <c r="BU362" s="38" t="str">
        <f>IFERROR(VLOOKUP(Tabela24[[#This Row],[Código  CATMAT]],'[1]CMM E VALOR'!C:L,9,0),"NÃO HÁ")</f>
        <v>NÃO HÁ</v>
      </c>
      <c r="BV362" s="32" t="str">
        <f>IFERROR(VLOOKUP(Tabela24[[#This Row],[Código  CATMAT]],'[1]CMM E VALOR'!C:L,10,0),"NÃO HÁ")</f>
        <v>NÃO HÁ</v>
      </c>
    </row>
    <row r="363" spans="1:74" ht="25.5" x14ac:dyDescent="0.25">
      <c r="A363" s="25">
        <v>279493</v>
      </c>
      <c r="B363" s="25">
        <v>8034100</v>
      </c>
      <c r="C363" s="5" t="s">
        <v>1053</v>
      </c>
      <c r="D363" s="5" t="s">
        <v>152</v>
      </c>
      <c r="E363" s="5"/>
      <c r="F363" s="25">
        <v>50</v>
      </c>
      <c r="G363" s="27" t="s">
        <v>1054</v>
      </c>
      <c r="H363" s="27"/>
      <c r="I363" s="27" t="s">
        <v>546</v>
      </c>
      <c r="J363" s="28">
        <v>3293</v>
      </c>
      <c r="K363" s="28">
        <v>3298</v>
      </c>
      <c r="L363" s="28">
        <v>2936</v>
      </c>
      <c r="M363" s="28">
        <v>2922</v>
      </c>
      <c r="N363" s="28">
        <v>3076</v>
      </c>
      <c r="O363" s="28">
        <v>3489</v>
      </c>
      <c r="P363" s="28">
        <v>3710</v>
      </c>
      <c r="Q363" s="28">
        <v>2351</v>
      </c>
      <c r="R363" s="28">
        <f t="shared" si="125"/>
        <v>3134.375</v>
      </c>
      <c r="S363" s="28">
        <f t="shared" si="126"/>
        <v>415.86018855929382</v>
      </c>
      <c r="T363" s="28">
        <f t="shared" si="140"/>
        <v>13.267722865301499</v>
      </c>
      <c r="U363" s="28">
        <f t="shared" si="132"/>
        <v>3184.5</v>
      </c>
      <c r="V363" s="28">
        <v>3300</v>
      </c>
      <c r="W363" s="25">
        <v>6505</v>
      </c>
      <c r="X363" s="43">
        <v>3.99</v>
      </c>
      <c r="Y363" s="30">
        <f t="shared" si="127"/>
        <v>5.1870000000000003</v>
      </c>
      <c r="Z363" s="30">
        <f t="shared" si="123"/>
        <v>31122</v>
      </c>
      <c r="AA363" s="30">
        <f t="shared" si="128"/>
        <v>13167</v>
      </c>
      <c r="AB363" s="31">
        <f t="shared" si="129"/>
        <v>1316700</v>
      </c>
      <c r="AC363" s="32">
        <f t="shared" si="130"/>
        <v>0.34929257946577286</v>
      </c>
      <c r="AD363" s="25">
        <v>6</v>
      </c>
      <c r="AE363" s="28">
        <f t="shared" si="133"/>
        <v>275</v>
      </c>
      <c r="AF363" s="28">
        <f>AE363*((1/2)*AD363)</f>
        <v>825</v>
      </c>
      <c r="AG363" s="28">
        <f t="shared" si="134"/>
        <v>5775</v>
      </c>
      <c r="AH363" s="30">
        <f t="shared" si="131"/>
        <v>23042.25</v>
      </c>
      <c r="AI363" s="28">
        <v>6000</v>
      </c>
      <c r="AJ363" s="28">
        <v>6000</v>
      </c>
      <c r="AK363" s="28">
        <v>6000</v>
      </c>
      <c r="AL363" s="28">
        <v>6000</v>
      </c>
      <c r="AM363" s="28">
        <v>6000</v>
      </c>
      <c r="AN363" s="28">
        <v>6000</v>
      </c>
      <c r="AO363" s="28">
        <v>4</v>
      </c>
      <c r="AP363" s="28">
        <v>28</v>
      </c>
      <c r="AQ363" s="28">
        <v>2</v>
      </c>
      <c r="AR363" s="28">
        <v>4</v>
      </c>
      <c r="AT363" s="28">
        <f t="shared" si="135"/>
        <v>1127.5</v>
      </c>
      <c r="AU363" s="28">
        <f t="shared" si="136"/>
        <v>2475</v>
      </c>
      <c r="AV363" s="28">
        <f t="shared" si="137"/>
        <v>1925</v>
      </c>
      <c r="AX363" s="33" t="s">
        <v>91</v>
      </c>
      <c r="AY363" s="34" t="s">
        <v>121</v>
      </c>
      <c r="AZ363" s="35">
        <v>45960</v>
      </c>
      <c r="BA363" s="35">
        <f t="shared" si="138"/>
        <v>46325</v>
      </c>
      <c r="BB363" s="33" t="s">
        <v>92</v>
      </c>
      <c r="BC363" s="33" t="s">
        <v>106</v>
      </c>
      <c r="BD363" s="34"/>
      <c r="BE363" s="25" t="s">
        <v>112</v>
      </c>
      <c r="BF363" s="25" t="s">
        <v>83</v>
      </c>
      <c r="BG363" s="32" t="s">
        <v>112</v>
      </c>
      <c r="BH363" s="32" t="s">
        <v>112</v>
      </c>
      <c r="BI363" s="32" t="e">
        <f t="shared" si="139"/>
        <v>#REF!</v>
      </c>
      <c r="BJ363" s="25" t="s">
        <v>116</v>
      </c>
      <c r="BK363" s="25">
        <v>461</v>
      </c>
      <c r="BP363" s="25">
        <f>IFERROR(VLOOKUP(Tabela24[[#This Row],[Código  CATMAT]],'[1]GRADE HFL'!A:K,1,0),"NÃO")</f>
        <v>279493</v>
      </c>
      <c r="BQ363" s="36"/>
      <c r="BR363" s="36">
        <f>IFERROR(VLOOKUP(Tabela24[[#This Row],[Código  CATMAT]],'[1]CMM E VALOR'!C:L,5,0),"NÃO HÁ")</f>
        <v>430</v>
      </c>
      <c r="BS363" s="37">
        <f>IFERROR(VLOOKUP(Tabela24[[#This Row],[Código  CATMAT]],'[1]CMM E VALOR'!C:L,6,0),"NÃO HÁ")</f>
        <v>257.54545454545456</v>
      </c>
      <c r="BT363" s="37">
        <f>IFERROR(VLOOKUP(Tabela24[[#This Row],[Código  CATMAT]],'[1]CMM E VALOR'!C:L,7,0),"NÃO HÁ")</f>
        <v>280</v>
      </c>
      <c r="BU363" s="38">
        <f>IFERROR(VLOOKUP(Tabela24[[#This Row],[Código  CATMAT]],'[1]CMM E VALOR'!C:L,9,0),"NÃO HÁ")</f>
        <v>4.21</v>
      </c>
      <c r="BV363" s="32">
        <f>IFERROR(VLOOKUP(Tabela24[[#This Row],[Código  CATMAT]],'[1]CMM E VALOR'!C:L,10,0),"NÃO HÁ")</f>
        <v>4.21</v>
      </c>
    </row>
    <row r="364" spans="1:74" ht="25.5" hidden="1" x14ac:dyDescent="0.25">
      <c r="A364" s="25">
        <v>472785</v>
      </c>
      <c r="B364" s="25">
        <v>8075000</v>
      </c>
      <c r="C364" s="5" t="s">
        <v>1055</v>
      </c>
      <c r="D364" s="5" t="s">
        <v>885</v>
      </c>
      <c r="E364" s="5"/>
      <c r="F364" s="91" t="s">
        <v>80</v>
      </c>
      <c r="G364" s="27" t="s">
        <v>1056</v>
      </c>
      <c r="H364" s="27" t="s">
        <v>311</v>
      </c>
      <c r="I364" s="27" t="s">
        <v>79</v>
      </c>
      <c r="J364" s="28">
        <v>0</v>
      </c>
      <c r="K364" s="28">
        <v>0</v>
      </c>
      <c r="L364" s="28">
        <v>0</v>
      </c>
      <c r="M364" s="28">
        <v>29</v>
      </c>
      <c r="N364" s="28">
        <v>18</v>
      </c>
      <c r="O364" s="28">
        <v>11</v>
      </c>
      <c r="P364" s="28">
        <v>12</v>
      </c>
      <c r="Q364" s="28">
        <v>12</v>
      </c>
      <c r="R364" s="28">
        <f t="shared" si="125"/>
        <v>10.25</v>
      </c>
      <c r="S364" s="28">
        <f t="shared" si="126"/>
        <v>10.23648935356816</v>
      </c>
      <c r="T364" s="28">
        <f t="shared" si="140"/>
        <v>99.868188815299121</v>
      </c>
      <c r="U364" s="28">
        <f t="shared" si="132"/>
        <v>11.5</v>
      </c>
      <c r="V364" s="28">
        <v>30</v>
      </c>
      <c r="W364" s="25">
        <v>6505</v>
      </c>
      <c r="X364" s="41">
        <v>12</v>
      </c>
      <c r="Y364" s="30">
        <f t="shared" si="127"/>
        <v>15.600000000000001</v>
      </c>
      <c r="Z364" s="30">
        <f t="shared" si="123"/>
        <v>1248</v>
      </c>
      <c r="AA364" s="30">
        <f t="shared" si="128"/>
        <v>360</v>
      </c>
      <c r="AB364" s="31">
        <f t="shared" si="129"/>
        <v>36000</v>
      </c>
      <c r="AC364" s="32">
        <f t="shared" si="130"/>
        <v>9.5500363490300163E-3</v>
      </c>
      <c r="AD364" s="25">
        <v>6</v>
      </c>
      <c r="AE364" s="28">
        <f t="shared" si="133"/>
        <v>2.5</v>
      </c>
      <c r="AF364" s="28">
        <f t="shared" ref="AF364:AF371" si="141">AD364*AE364</f>
        <v>15</v>
      </c>
      <c r="AG364" s="28">
        <f t="shared" si="134"/>
        <v>60</v>
      </c>
      <c r="AH364" s="30">
        <f t="shared" si="131"/>
        <v>720</v>
      </c>
      <c r="AI364" s="28">
        <v>100</v>
      </c>
      <c r="AJ364" s="28">
        <v>100</v>
      </c>
      <c r="AK364" s="28">
        <v>100</v>
      </c>
      <c r="AL364" s="28">
        <v>100</v>
      </c>
      <c r="AM364" s="28">
        <v>100</v>
      </c>
      <c r="AN364" s="28">
        <v>80</v>
      </c>
      <c r="AO364" s="28">
        <v>4</v>
      </c>
      <c r="AP364" s="28">
        <v>28</v>
      </c>
      <c r="AQ364" s="28">
        <v>2</v>
      </c>
      <c r="AR364" s="28">
        <v>4</v>
      </c>
      <c r="AT364" s="28">
        <f t="shared" si="135"/>
        <v>17.75</v>
      </c>
      <c r="AU364" s="28">
        <f t="shared" si="136"/>
        <v>30</v>
      </c>
      <c r="AV364" s="28">
        <f t="shared" si="137"/>
        <v>25</v>
      </c>
      <c r="AX364" s="33" t="s">
        <v>91</v>
      </c>
      <c r="AY364" s="34" t="s">
        <v>110</v>
      </c>
      <c r="AZ364" s="35">
        <v>46049</v>
      </c>
      <c r="BA364" s="35">
        <f t="shared" si="138"/>
        <v>46414</v>
      </c>
      <c r="BB364" s="33" t="s">
        <v>92</v>
      </c>
      <c r="BC364" s="33" t="s">
        <v>111</v>
      </c>
      <c r="BD364" s="34"/>
      <c r="BE364" s="25" t="s">
        <v>83</v>
      </c>
      <c r="BF364" s="25" t="s">
        <v>83</v>
      </c>
      <c r="BG364" s="32" t="s">
        <v>83</v>
      </c>
      <c r="BH364" s="32" t="s">
        <v>83</v>
      </c>
      <c r="BI364" s="32" t="e">
        <f>#REF!+AC364</f>
        <v>#REF!</v>
      </c>
      <c r="BJ364" s="25" t="s">
        <v>84</v>
      </c>
      <c r="BP364" s="25" t="str">
        <f>IFERROR(VLOOKUP(Tabela24[[#This Row],[Código  CATMAT]],'[1]GRADE HFL'!A:K,1,0),"NÃO")</f>
        <v>NÃO</v>
      </c>
      <c r="BQ364" s="36"/>
      <c r="BR364" s="36" t="str">
        <f>IFERROR(VLOOKUP(Tabela24[[#This Row],[Código  CATMAT]],'[1]CMM E VALOR'!C:L,5,0),"NÃO HÁ")</f>
        <v>NÃO HÁ</v>
      </c>
      <c r="BS364" s="37" t="str">
        <f>IFERROR(VLOOKUP(Tabela24[[#This Row],[Código  CATMAT]],'[1]CMM E VALOR'!C:L,6,0),"NÃO HÁ")</f>
        <v>NÃO HÁ</v>
      </c>
      <c r="BT364" s="37" t="str">
        <f>IFERROR(VLOOKUP(Tabela24[[#This Row],[Código  CATMAT]],'[1]CMM E VALOR'!C:L,7,0),"NÃO HÁ")</f>
        <v>NÃO HÁ</v>
      </c>
      <c r="BU364" s="38" t="str">
        <f>IFERROR(VLOOKUP(Tabela24[[#This Row],[Código  CATMAT]],'[1]CMM E VALOR'!C:L,9,0),"NÃO HÁ")</f>
        <v>NÃO HÁ</v>
      </c>
      <c r="BV364" s="32" t="str">
        <f>IFERROR(VLOOKUP(Tabela24[[#This Row],[Código  CATMAT]],'[1]CMM E VALOR'!C:L,10,0),"NÃO HÁ")</f>
        <v>NÃO HÁ</v>
      </c>
    </row>
    <row r="365" spans="1:74" ht="25.5" x14ac:dyDescent="0.25">
      <c r="A365" s="25">
        <v>267777</v>
      </c>
      <c r="B365" s="25">
        <v>8072800</v>
      </c>
      <c r="C365" s="5" t="s">
        <v>1057</v>
      </c>
      <c r="D365" s="5" t="s">
        <v>86</v>
      </c>
      <c r="E365" s="5"/>
      <c r="F365" s="25" t="s">
        <v>190</v>
      </c>
      <c r="G365" s="27" t="s">
        <v>1056</v>
      </c>
      <c r="H365" s="27" t="s">
        <v>124</v>
      </c>
      <c r="I365" s="27" t="s">
        <v>125</v>
      </c>
      <c r="J365" s="28">
        <v>1650</v>
      </c>
      <c r="K365" s="28">
        <v>733</v>
      </c>
      <c r="L365" s="28">
        <v>400</v>
      </c>
      <c r="M365" s="28">
        <v>263</v>
      </c>
      <c r="N365" s="28">
        <v>314</v>
      </c>
      <c r="O365" s="28">
        <v>259</v>
      </c>
      <c r="P365" s="28">
        <v>276</v>
      </c>
      <c r="Q365" s="28">
        <v>181</v>
      </c>
      <c r="R365" s="28">
        <f t="shared" si="125"/>
        <v>509.5</v>
      </c>
      <c r="S365" s="28">
        <f t="shared" si="126"/>
        <v>490.89568283757745</v>
      </c>
      <c r="T365" s="28">
        <f t="shared" si="140"/>
        <v>96.348514786570647</v>
      </c>
      <c r="U365" s="28">
        <f t="shared" si="132"/>
        <v>295</v>
      </c>
      <c r="V365" s="28">
        <v>400</v>
      </c>
      <c r="W365" s="25">
        <v>6505</v>
      </c>
      <c r="X365" s="41">
        <v>1.3</v>
      </c>
      <c r="Y365" s="30">
        <f t="shared" si="127"/>
        <v>1.6900000000000002</v>
      </c>
      <c r="Z365" s="30">
        <f t="shared" si="123"/>
        <v>1352.0000000000002</v>
      </c>
      <c r="AA365" s="30">
        <f t="shared" si="128"/>
        <v>520</v>
      </c>
      <c r="AB365" s="31">
        <f t="shared" si="129"/>
        <v>52000</v>
      </c>
      <c r="AC365" s="32">
        <f t="shared" si="130"/>
        <v>1.3794496948598913E-2</v>
      </c>
      <c r="AD365" s="25">
        <v>6</v>
      </c>
      <c r="AE365" s="28">
        <f t="shared" si="133"/>
        <v>33.333333333333336</v>
      </c>
      <c r="AF365" s="28">
        <f t="shared" si="141"/>
        <v>200</v>
      </c>
      <c r="AG365" s="28">
        <f t="shared" si="134"/>
        <v>800</v>
      </c>
      <c r="AH365" s="30">
        <f t="shared" si="131"/>
        <v>1040</v>
      </c>
      <c r="AI365" s="28">
        <v>1500</v>
      </c>
      <c r="AJ365" s="28">
        <v>1500</v>
      </c>
      <c r="AK365" s="28">
        <v>1500</v>
      </c>
      <c r="AL365" s="28">
        <v>1200</v>
      </c>
      <c r="AM365" s="28">
        <v>1200</v>
      </c>
      <c r="AN365" s="28">
        <v>800</v>
      </c>
      <c r="AO365" s="28">
        <v>4</v>
      </c>
      <c r="AP365" s="28">
        <v>28</v>
      </c>
      <c r="AQ365" s="28">
        <v>2</v>
      </c>
      <c r="AR365" s="28">
        <v>4</v>
      </c>
      <c r="AT365" s="28">
        <f t="shared" si="135"/>
        <v>236.66666666666669</v>
      </c>
      <c r="AU365" s="28">
        <f t="shared" si="136"/>
        <v>400</v>
      </c>
      <c r="AV365" s="28">
        <f t="shared" si="137"/>
        <v>333.33333333333337</v>
      </c>
      <c r="AX365" s="33" t="s">
        <v>91</v>
      </c>
      <c r="AY365" s="34" t="s">
        <v>196</v>
      </c>
      <c r="AZ365" s="35">
        <v>45895</v>
      </c>
      <c r="BA365" s="35">
        <f t="shared" si="138"/>
        <v>46260</v>
      </c>
      <c r="BB365" s="33" t="s">
        <v>92</v>
      </c>
      <c r="BC365" s="33" t="s">
        <v>127</v>
      </c>
      <c r="BD365" s="34"/>
      <c r="BE365" s="25" t="s">
        <v>83</v>
      </c>
      <c r="BF365" s="25" t="s">
        <v>83</v>
      </c>
      <c r="BG365" s="32" t="s">
        <v>83</v>
      </c>
      <c r="BH365" s="32" t="s">
        <v>83</v>
      </c>
      <c r="BI365" s="32" t="e">
        <f t="shared" si="139"/>
        <v>#REF!</v>
      </c>
      <c r="BJ365" s="25" t="s">
        <v>94</v>
      </c>
      <c r="BK365" s="25">
        <v>93</v>
      </c>
      <c r="BP365" s="25">
        <f>IFERROR(VLOOKUP(Tabela24[[#This Row],[Código  CATMAT]],'[1]GRADE HFL'!A:K,1,0),"NÃO")</f>
        <v>267777</v>
      </c>
      <c r="BQ365" s="36"/>
      <c r="BR365" s="36">
        <f>IFERROR(VLOOKUP(Tabela24[[#This Row],[Código  CATMAT]],'[1]CMM E VALOR'!C:L,5,0),"NÃO HÁ")</f>
        <v>120</v>
      </c>
      <c r="BS365" s="37">
        <f>IFERROR(VLOOKUP(Tabela24[[#This Row],[Código  CATMAT]],'[1]CMM E VALOR'!C:L,6,0),"NÃO HÁ")</f>
        <v>60.272727272727273</v>
      </c>
      <c r="BT365" s="37">
        <f>IFERROR(VLOOKUP(Tabela24[[#This Row],[Código  CATMAT]],'[1]CMM E VALOR'!C:L,7,0),"NÃO HÁ")</f>
        <v>59.333333333333336</v>
      </c>
      <c r="BU365" s="38">
        <f>IFERROR(VLOOKUP(Tabela24[[#This Row],[Código  CATMAT]],'[1]CMM E VALOR'!C:L,9,0),"NÃO HÁ")</f>
        <v>1.25</v>
      </c>
      <c r="BV365" s="32">
        <f>IFERROR(VLOOKUP(Tabela24[[#This Row],[Código  CATMAT]],'[1]CMM E VALOR'!C:L,10,0),"NÃO HÁ")</f>
        <v>1.2635190000000001</v>
      </c>
    </row>
    <row r="366" spans="1:74" ht="25.5" hidden="1" x14ac:dyDescent="0.25">
      <c r="A366" s="25">
        <v>267778</v>
      </c>
      <c r="B366" s="25">
        <v>8071000</v>
      </c>
      <c r="C366" s="5" t="s">
        <v>1058</v>
      </c>
      <c r="D366" s="5" t="s">
        <v>96</v>
      </c>
      <c r="E366" s="5"/>
      <c r="F366" s="5"/>
      <c r="G366" s="27" t="s">
        <v>1056</v>
      </c>
      <c r="H366" s="27" t="s">
        <v>293</v>
      </c>
      <c r="I366" s="27" t="s">
        <v>136</v>
      </c>
      <c r="J366" s="28">
        <v>16870</v>
      </c>
      <c r="K366" s="28">
        <v>27789</v>
      </c>
      <c r="L366" s="28">
        <v>29618</v>
      </c>
      <c r="M366" s="28">
        <v>25348</v>
      </c>
      <c r="N366" s="28">
        <v>27310</v>
      </c>
      <c r="O366" s="28">
        <v>33224</v>
      </c>
      <c r="P366" s="28">
        <v>28957</v>
      </c>
      <c r="Q366" s="28">
        <v>21061</v>
      </c>
      <c r="R366" s="28">
        <f t="shared" si="125"/>
        <v>26272.125</v>
      </c>
      <c r="S366" s="28">
        <f t="shared" si="126"/>
        <v>5161.9470146586027</v>
      </c>
      <c r="T366" s="28">
        <f t="shared" si="140"/>
        <v>19.647999599037394</v>
      </c>
      <c r="U366" s="28">
        <f t="shared" si="132"/>
        <v>27549.5</v>
      </c>
      <c r="V366" s="28">
        <v>27300</v>
      </c>
      <c r="W366" s="25">
        <v>6505</v>
      </c>
      <c r="X366" s="90">
        <v>5.5E-2</v>
      </c>
      <c r="Y366" s="30">
        <f t="shared" si="127"/>
        <v>7.1500000000000008E-2</v>
      </c>
      <c r="Z366" s="30">
        <f t="shared" si="123"/>
        <v>4290.0000000000009</v>
      </c>
      <c r="AA366" s="30">
        <f t="shared" si="128"/>
        <v>1501.5</v>
      </c>
      <c r="AB366" s="31">
        <f t="shared" si="129"/>
        <v>150150</v>
      </c>
      <c r="AC366" s="32">
        <f t="shared" si="130"/>
        <v>3.983160993907936E-2</v>
      </c>
      <c r="AD366" s="25">
        <v>6</v>
      </c>
      <c r="AE366" s="28">
        <f t="shared" si="133"/>
        <v>2275</v>
      </c>
      <c r="AF366" s="28">
        <f t="shared" si="141"/>
        <v>13650</v>
      </c>
      <c r="AG366" s="28">
        <f t="shared" si="134"/>
        <v>54600</v>
      </c>
      <c r="AH366" s="30">
        <f t="shared" si="131"/>
        <v>3003</v>
      </c>
      <c r="AI366" s="28">
        <v>60000</v>
      </c>
      <c r="AJ366" s="28">
        <v>60000</v>
      </c>
      <c r="AK366" s="28">
        <v>60000</v>
      </c>
      <c r="AL366" s="28">
        <v>60000</v>
      </c>
      <c r="AM366" s="28">
        <v>60000</v>
      </c>
      <c r="AN366" s="28">
        <v>60000</v>
      </c>
      <c r="AO366" s="28">
        <v>4</v>
      </c>
      <c r="AP366" s="28">
        <v>28</v>
      </c>
      <c r="AQ366" s="28">
        <v>2</v>
      </c>
      <c r="AR366" s="28">
        <v>4</v>
      </c>
      <c r="AT366" s="28">
        <f t="shared" si="135"/>
        <v>16152.5</v>
      </c>
      <c r="AU366" s="28">
        <f t="shared" si="136"/>
        <v>27300</v>
      </c>
      <c r="AV366" s="28">
        <f t="shared" si="137"/>
        <v>22750</v>
      </c>
      <c r="AX366" s="33" t="s">
        <v>91</v>
      </c>
      <c r="AY366" s="34" t="s">
        <v>121</v>
      </c>
      <c r="AZ366" s="35">
        <v>45924</v>
      </c>
      <c r="BA366" s="35">
        <f t="shared" si="138"/>
        <v>46289</v>
      </c>
      <c r="BB366" s="33" t="s">
        <v>92</v>
      </c>
      <c r="BC366" s="33" t="s">
        <v>106</v>
      </c>
      <c r="BD366" s="34"/>
      <c r="BE366" s="25" t="s">
        <v>83</v>
      </c>
      <c r="BF366" s="25" t="s">
        <v>83</v>
      </c>
      <c r="BG366" s="32" t="s">
        <v>83</v>
      </c>
      <c r="BH366" s="32" t="s">
        <v>83</v>
      </c>
      <c r="BI366" s="32" t="e">
        <f t="shared" si="139"/>
        <v>#REF!</v>
      </c>
      <c r="BJ366" s="25" t="s">
        <v>94</v>
      </c>
      <c r="BK366" s="25">
        <v>7055</v>
      </c>
      <c r="BP366" s="25" t="str">
        <f>IFERROR(VLOOKUP(Tabela24[[#This Row],[Código  CATMAT]],'[1]GRADE HFL'!A:K,1,0),"NÃO")</f>
        <v>NÃO</v>
      </c>
      <c r="BQ366" s="36" t="s">
        <v>1059</v>
      </c>
      <c r="BR366" s="36" t="str">
        <f>IFERROR(VLOOKUP(Tabela24[[#This Row],[Código  CATMAT]],'[1]CMM E VALOR'!C:L,5,0),"NÃO HÁ")</f>
        <v>NÃO HÁ</v>
      </c>
      <c r="BS366" s="37" t="str">
        <f>IFERROR(VLOOKUP(Tabela24[[#This Row],[Código  CATMAT]],'[1]CMM E VALOR'!C:L,6,0),"NÃO HÁ")</f>
        <v>NÃO HÁ</v>
      </c>
      <c r="BT366" s="37" t="str">
        <f>IFERROR(VLOOKUP(Tabela24[[#This Row],[Código  CATMAT]],'[1]CMM E VALOR'!C:L,7,0),"NÃO HÁ")</f>
        <v>NÃO HÁ</v>
      </c>
      <c r="BU366" s="38" t="str">
        <f>IFERROR(VLOOKUP(Tabela24[[#This Row],[Código  CATMAT]],'[1]CMM E VALOR'!C:L,9,0),"NÃO HÁ")</f>
        <v>NÃO HÁ</v>
      </c>
      <c r="BV366" s="32" t="str">
        <f>IFERROR(VLOOKUP(Tabela24[[#This Row],[Código  CATMAT]],'[1]CMM E VALOR'!C:L,10,0),"NÃO HÁ")</f>
        <v>NÃO HÁ</v>
      </c>
    </row>
    <row r="367" spans="1:74" hidden="1" x14ac:dyDescent="0.25">
      <c r="A367" s="25">
        <v>401527</v>
      </c>
      <c r="B367" s="25">
        <v>3543500</v>
      </c>
      <c r="C367" s="5" t="s">
        <v>1060</v>
      </c>
      <c r="D367" s="5" t="s">
        <v>146</v>
      </c>
      <c r="E367" s="5"/>
      <c r="F367" s="5"/>
      <c r="G367" s="27" t="s">
        <v>1061</v>
      </c>
      <c r="H367" s="27" t="s">
        <v>939</v>
      </c>
      <c r="I367" s="27" t="s">
        <v>433</v>
      </c>
      <c r="J367" s="28">
        <v>22</v>
      </c>
      <c r="K367" s="28">
        <v>3</v>
      </c>
      <c r="L367" s="28">
        <v>4</v>
      </c>
      <c r="M367" s="28">
        <v>30</v>
      </c>
      <c r="N367" s="28">
        <v>42</v>
      </c>
      <c r="R367" s="28">
        <f t="shared" si="125"/>
        <v>20.2</v>
      </c>
      <c r="S367" s="28">
        <f t="shared" si="126"/>
        <v>16.828547174370104</v>
      </c>
      <c r="T367" s="28">
        <f t="shared" si="140"/>
        <v>83.309639477079727</v>
      </c>
      <c r="U367" s="28">
        <f t="shared" si="132"/>
        <v>22</v>
      </c>
      <c r="V367" s="28">
        <v>25</v>
      </c>
      <c r="W367" s="25" t="s">
        <v>90</v>
      </c>
      <c r="X367" s="30">
        <v>9.9600000000000009</v>
      </c>
      <c r="Y367" s="30">
        <f t="shared" si="127"/>
        <v>12.948000000000002</v>
      </c>
      <c r="Z367" s="30">
        <f t="shared" si="123"/>
        <v>0</v>
      </c>
      <c r="AA367" s="30">
        <f t="shared" si="128"/>
        <v>249.00000000000003</v>
      </c>
      <c r="AB367" s="31">
        <f t="shared" si="129"/>
        <v>24900.000000000004</v>
      </c>
      <c r="AC367" s="32">
        <f t="shared" si="130"/>
        <v>6.6054418080790959E-3</v>
      </c>
      <c r="AD367" s="25">
        <v>6</v>
      </c>
      <c r="AE367" s="28">
        <f t="shared" si="133"/>
        <v>2.0833333333333335</v>
      </c>
      <c r="AF367" s="28">
        <f t="shared" si="141"/>
        <v>12.5</v>
      </c>
      <c r="AG367" s="28">
        <f t="shared" si="134"/>
        <v>50</v>
      </c>
      <c r="AH367" s="30">
        <f t="shared" si="131"/>
        <v>498.00000000000006</v>
      </c>
      <c r="AI367" s="28">
        <v>30</v>
      </c>
      <c r="AJ367" s="28">
        <v>50</v>
      </c>
      <c r="AK367" s="28">
        <v>50</v>
      </c>
      <c r="AL367" s="28">
        <v>60</v>
      </c>
      <c r="AN367" s="28">
        <v>0</v>
      </c>
      <c r="AO367" s="28">
        <v>4</v>
      </c>
      <c r="AP367" s="28">
        <v>28</v>
      </c>
      <c r="AQ367" s="28">
        <v>2</v>
      </c>
      <c r="AR367" s="28">
        <v>4</v>
      </c>
      <c r="AT367" s="28">
        <f t="shared" si="135"/>
        <v>14.791666666666668</v>
      </c>
      <c r="AU367" s="28">
        <f t="shared" si="136"/>
        <v>25</v>
      </c>
      <c r="AV367" s="28">
        <f t="shared" si="137"/>
        <v>20.833333333333336</v>
      </c>
      <c r="AX367" s="33" t="s">
        <v>91</v>
      </c>
      <c r="AY367" s="34"/>
      <c r="BA367" s="35">
        <f t="shared" si="138"/>
        <v>365</v>
      </c>
      <c r="BB367" s="33" t="s">
        <v>92</v>
      </c>
      <c r="BC367" s="33" t="s">
        <v>93</v>
      </c>
      <c r="BD367" s="34"/>
      <c r="BE367" s="25" t="s">
        <v>83</v>
      </c>
      <c r="BF367" s="25" t="s">
        <v>83</v>
      </c>
      <c r="BG367" s="32" t="s">
        <v>83</v>
      </c>
      <c r="BH367" s="32" t="s">
        <v>83</v>
      </c>
      <c r="BI367" s="32" t="e">
        <f t="shared" si="139"/>
        <v>#REF!</v>
      </c>
      <c r="BJ367" s="25" t="s">
        <v>116</v>
      </c>
      <c r="BK367" s="25">
        <v>2</v>
      </c>
      <c r="BP367" s="25" t="str">
        <f>IFERROR(VLOOKUP(Tabela24[[#This Row],[Código  CATMAT]],'[1]GRADE HFL'!A:K,1,0),"NÃO")</f>
        <v>NÃO</v>
      </c>
      <c r="BQ367" s="36"/>
      <c r="BR367" s="36" t="str">
        <f>IFERROR(VLOOKUP(Tabela24[[#This Row],[Código  CATMAT]],'[1]CMM E VALOR'!C:L,5,0),"NÃO HÁ")</f>
        <v>NÃO HÁ</v>
      </c>
      <c r="BS367" s="37" t="str">
        <f>IFERROR(VLOOKUP(Tabela24[[#This Row],[Código  CATMAT]],'[1]CMM E VALOR'!C:L,6,0),"NÃO HÁ")</f>
        <v>NÃO HÁ</v>
      </c>
      <c r="BT367" s="37" t="str">
        <f>IFERROR(VLOOKUP(Tabela24[[#This Row],[Código  CATMAT]],'[1]CMM E VALOR'!C:L,7,0),"NÃO HÁ")</f>
        <v>NÃO HÁ</v>
      </c>
      <c r="BU367" s="38" t="str">
        <f>IFERROR(VLOOKUP(Tabela24[[#This Row],[Código  CATMAT]],'[1]CMM E VALOR'!C:L,9,0),"NÃO HÁ")</f>
        <v>NÃO HÁ</v>
      </c>
      <c r="BV367" s="32" t="str">
        <f>IFERROR(VLOOKUP(Tabela24[[#This Row],[Código  CATMAT]],'[1]CMM E VALOR'!C:L,10,0),"NÃO HÁ")</f>
        <v>NÃO HÁ</v>
      </c>
    </row>
    <row r="368" spans="1:74" hidden="1" x14ac:dyDescent="0.25">
      <c r="A368" s="25">
        <v>348003</v>
      </c>
      <c r="B368" s="25">
        <v>8083500</v>
      </c>
      <c r="C368" s="5" t="s">
        <v>1062</v>
      </c>
      <c r="D368" s="5" t="s">
        <v>146</v>
      </c>
      <c r="E368" s="5"/>
      <c r="F368" s="5"/>
      <c r="G368" s="5" t="s">
        <v>1063</v>
      </c>
      <c r="H368" s="27" t="s">
        <v>120</v>
      </c>
      <c r="I368" s="27" t="s">
        <v>433</v>
      </c>
      <c r="J368" s="28">
        <v>30</v>
      </c>
      <c r="K368" s="28">
        <v>2</v>
      </c>
      <c r="L368" s="28">
        <v>16</v>
      </c>
      <c r="M368" s="28">
        <v>8</v>
      </c>
      <c r="N368" s="28">
        <v>3</v>
      </c>
      <c r="R368" s="28">
        <f t="shared" si="125"/>
        <v>11.8</v>
      </c>
      <c r="S368" s="28">
        <f t="shared" si="126"/>
        <v>11.584472366059664</v>
      </c>
      <c r="T368" s="28">
        <f t="shared" si="140"/>
        <v>98.173494627624265</v>
      </c>
      <c r="U368" s="28">
        <f t="shared" si="132"/>
        <v>8</v>
      </c>
      <c r="V368" s="28">
        <v>12</v>
      </c>
      <c r="W368" s="25" t="s">
        <v>90</v>
      </c>
      <c r="X368" s="30">
        <v>9.67</v>
      </c>
      <c r="Y368" s="30">
        <f t="shared" si="127"/>
        <v>12.571</v>
      </c>
      <c r="Z368" s="30">
        <f t="shared" si="123"/>
        <v>0</v>
      </c>
      <c r="AA368" s="30">
        <f t="shared" si="128"/>
        <v>116.03999999999999</v>
      </c>
      <c r="AB368" s="31">
        <f t="shared" si="129"/>
        <v>11604</v>
      </c>
      <c r="AC368" s="32">
        <f t="shared" si="130"/>
        <v>3.0782950498373421E-3</v>
      </c>
      <c r="AD368" s="25">
        <v>6</v>
      </c>
      <c r="AE368" s="28">
        <f t="shared" si="133"/>
        <v>1</v>
      </c>
      <c r="AF368" s="28">
        <f t="shared" si="141"/>
        <v>6</v>
      </c>
      <c r="AG368" s="28">
        <f t="shared" si="134"/>
        <v>24</v>
      </c>
      <c r="AH368" s="30">
        <f t="shared" si="131"/>
        <v>232.07999999999998</v>
      </c>
      <c r="AI368" s="28">
        <v>40</v>
      </c>
      <c r="AJ368" s="28">
        <v>40</v>
      </c>
      <c r="AK368" s="28">
        <v>40</v>
      </c>
      <c r="AL368" s="28">
        <v>40</v>
      </c>
      <c r="AN368" s="28">
        <v>0</v>
      </c>
      <c r="AO368" s="28">
        <v>4</v>
      </c>
      <c r="AP368" s="28">
        <v>28</v>
      </c>
      <c r="AQ368" s="28">
        <v>2</v>
      </c>
      <c r="AR368" s="28">
        <v>4</v>
      </c>
      <c r="AT368" s="28">
        <f t="shared" si="135"/>
        <v>7.1</v>
      </c>
      <c r="AU368" s="28">
        <f t="shared" si="136"/>
        <v>12</v>
      </c>
      <c r="AV368" s="28">
        <f t="shared" si="137"/>
        <v>10</v>
      </c>
      <c r="AX368" s="33" t="s">
        <v>91</v>
      </c>
      <c r="AY368" s="34"/>
      <c r="BA368" s="35">
        <f t="shared" si="138"/>
        <v>365</v>
      </c>
      <c r="BB368" s="33" t="s">
        <v>92</v>
      </c>
      <c r="BC368" s="33" t="s">
        <v>93</v>
      </c>
      <c r="BD368" s="34"/>
      <c r="BE368" s="25" t="s">
        <v>83</v>
      </c>
      <c r="BF368" s="25" t="s">
        <v>83</v>
      </c>
      <c r="BG368" s="32" t="s">
        <v>83</v>
      </c>
      <c r="BH368" s="32" t="s">
        <v>83</v>
      </c>
      <c r="BI368" s="32" t="e">
        <f t="shared" si="139"/>
        <v>#REF!</v>
      </c>
      <c r="BJ368" s="25" t="s">
        <v>116</v>
      </c>
      <c r="BK368" s="25">
        <v>3</v>
      </c>
      <c r="BP368" s="25" t="str">
        <f>IFERROR(VLOOKUP(Tabela24[[#This Row],[Código  CATMAT]],'[1]GRADE HFL'!A:K,1,0),"NÃO")</f>
        <v>NÃO</v>
      </c>
      <c r="BQ368" s="36"/>
      <c r="BR368" s="36" t="str">
        <f>IFERROR(VLOOKUP(Tabela24[[#This Row],[Código  CATMAT]],'[1]CMM E VALOR'!C:L,5,0),"NÃO HÁ")</f>
        <v>NÃO HÁ</v>
      </c>
      <c r="BS368" s="37" t="str">
        <f>IFERROR(VLOOKUP(Tabela24[[#This Row],[Código  CATMAT]],'[1]CMM E VALOR'!C:L,6,0),"NÃO HÁ")</f>
        <v>NÃO HÁ</v>
      </c>
      <c r="BT368" s="37" t="str">
        <f>IFERROR(VLOOKUP(Tabela24[[#This Row],[Código  CATMAT]],'[1]CMM E VALOR'!C:L,7,0),"NÃO HÁ")</f>
        <v>NÃO HÁ</v>
      </c>
      <c r="BU368" s="38" t="str">
        <f>IFERROR(VLOOKUP(Tabela24[[#This Row],[Código  CATMAT]],'[1]CMM E VALOR'!C:L,9,0),"NÃO HÁ")</f>
        <v>NÃO HÁ</v>
      </c>
      <c r="BV368" s="32" t="str">
        <f>IFERROR(VLOOKUP(Tabela24[[#This Row],[Código  CATMAT]],'[1]CMM E VALOR'!C:L,10,0),"NÃO HÁ")</f>
        <v>NÃO HÁ</v>
      </c>
    </row>
    <row r="369" spans="1:74" ht="25.5" hidden="1" x14ac:dyDescent="0.25">
      <c r="A369" s="25">
        <v>267773</v>
      </c>
      <c r="B369" s="25">
        <v>8143300</v>
      </c>
      <c r="C369" s="5" t="s">
        <v>1064</v>
      </c>
      <c r="D369" s="5" t="s">
        <v>86</v>
      </c>
      <c r="E369" s="5"/>
      <c r="F369" s="25">
        <v>50</v>
      </c>
      <c r="G369" s="27" t="s">
        <v>1065</v>
      </c>
      <c r="H369" s="44">
        <v>0.01</v>
      </c>
      <c r="I369" s="27" t="s">
        <v>177</v>
      </c>
      <c r="J369" s="28">
        <v>343</v>
      </c>
      <c r="K369" s="28">
        <v>214</v>
      </c>
      <c r="L369" s="28">
        <v>66</v>
      </c>
      <c r="M369" s="28">
        <v>14</v>
      </c>
      <c r="N369" s="28">
        <v>48</v>
      </c>
      <c r="O369" s="28">
        <v>73</v>
      </c>
      <c r="P369" s="28">
        <v>75</v>
      </c>
      <c r="Q369" s="28">
        <v>92</v>
      </c>
      <c r="R369" s="28">
        <f t="shared" si="125"/>
        <v>115.625</v>
      </c>
      <c r="S369" s="28">
        <f t="shared" si="126"/>
        <v>108.73682186164643</v>
      </c>
      <c r="T369" s="28">
        <f t="shared" si="140"/>
        <v>94.042656745207736</v>
      </c>
      <c r="U369" s="28">
        <f t="shared" si="132"/>
        <v>74</v>
      </c>
      <c r="V369" s="29">
        <v>70</v>
      </c>
      <c r="W369" s="25">
        <v>6505</v>
      </c>
      <c r="X369" s="41">
        <v>5.19</v>
      </c>
      <c r="Y369" s="30">
        <f t="shared" si="127"/>
        <v>6.7470000000000008</v>
      </c>
      <c r="Z369" s="30">
        <f t="shared" si="123"/>
        <v>1349.4</v>
      </c>
      <c r="AA369" s="30">
        <f t="shared" si="128"/>
        <v>363.3</v>
      </c>
      <c r="AB369" s="31">
        <f t="shared" si="129"/>
        <v>36330</v>
      </c>
      <c r="AC369" s="32">
        <f t="shared" si="130"/>
        <v>9.6375783488961246E-3</v>
      </c>
      <c r="AD369" s="25">
        <v>6</v>
      </c>
      <c r="AE369" s="28">
        <f t="shared" si="133"/>
        <v>5.833333333333333</v>
      </c>
      <c r="AF369" s="28">
        <f t="shared" si="141"/>
        <v>35</v>
      </c>
      <c r="AG369" s="28">
        <f t="shared" si="134"/>
        <v>140</v>
      </c>
      <c r="AH369" s="30">
        <f t="shared" si="131"/>
        <v>726.6</v>
      </c>
      <c r="AI369" s="28">
        <v>550</v>
      </c>
      <c r="AJ369" s="28">
        <v>550</v>
      </c>
      <c r="AK369" s="28">
        <v>550</v>
      </c>
      <c r="AL369" s="28">
        <v>300</v>
      </c>
      <c r="AM369" s="28">
        <v>300</v>
      </c>
      <c r="AN369" s="28">
        <v>200</v>
      </c>
      <c r="AO369" s="28">
        <v>4</v>
      </c>
      <c r="AP369" s="28">
        <v>28</v>
      </c>
      <c r="AQ369" s="28">
        <v>2</v>
      </c>
      <c r="AR369" s="28">
        <v>4</v>
      </c>
      <c r="AT369" s="28">
        <f t="shared" si="135"/>
        <v>41.416666666666664</v>
      </c>
      <c r="AU369" s="28">
        <f t="shared" si="136"/>
        <v>70</v>
      </c>
      <c r="AV369" s="28">
        <f t="shared" si="137"/>
        <v>58.333333333333329</v>
      </c>
      <c r="AX369" s="33" t="s">
        <v>91</v>
      </c>
      <c r="AY369" s="34" t="s">
        <v>320</v>
      </c>
      <c r="AZ369" s="35">
        <v>46113</v>
      </c>
      <c r="BA369" s="35">
        <f t="shared" si="138"/>
        <v>46478</v>
      </c>
      <c r="BB369" s="33" t="s">
        <v>92</v>
      </c>
      <c r="BC369" s="33" t="s">
        <v>127</v>
      </c>
      <c r="BD369" s="34"/>
      <c r="BE369" s="25" t="s">
        <v>83</v>
      </c>
      <c r="BF369" s="25" t="s">
        <v>83</v>
      </c>
      <c r="BG369" s="32" t="s">
        <v>83</v>
      </c>
      <c r="BH369" s="32" t="s">
        <v>83</v>
      </c>
      <c r="BI369" s="32" t="e">
        <f t="shared" si="139"/>
        <v>#REF!</v>
      </c>
      <c r="BJ369" s="25" t="s">
        <v>94</v>
      </c>
      <c r="BK369" s="25">
        <v>9</v>
      </c>
      <c r="BP369" s="25" t="str">
        <f>IFERROR(VLOOKUP(Tabela24[[#This Row],[Código  CATMAT]],'[1]GRADE HFL'!A:K,1,0),"NÃO")</f>
        <v>NÃO</v>
      </c>
      <c r="BQ369" s="36"/>
      <c r="BR369" s="36" t="str">
        <f>IFERROR(VLOOKUP(Tabela24[[#This Row],[Código  CATMAT]],'[1]CMM E VALOR'!C:L,5,0),"NÃO HÁ")</f>
        <v>NÃO HÁ</v>
      </c>
      <c r="BS369" s="37" t="str">
        <f>IFERROR(VLOOKUP(Tabela24[[#This Row],[Código  CATMAT]],'[1]CMM E VALOR'!C:L,6,0),"NÃO HÁ")</f>
        <v>NÃO HÁ</v>
      </c>
      <c r="BT369" s="37" t="str">
        <f>IFERROR(VLOOKUP(Tabela24[[#This Row],[Código  CATMAT]],'[1]CMM E VALOR'!C:L,7,0),"NÃO HÁ")</f>
        <v>NÃO HÁ</v>
      </c>
      <c r="BU369" s="38" t="str">
        <f>IFERROR(VLOOKUP(Tabela24[[#This Row],[Código  CATMAT]],'[1]CMM E VALOR'!C:L,9,0),"NÃO HÁ")</f>
        <v>NÃO HÁ</v>
      </c>
      <c r="BV369" s="32" t="str">
        <f>IFERROR(VLOOKUP(Tabela24[[#This Row],[Código  CATMAT]],'[1]CMM E VALOR'!C:L,10,0),"NÃO HÁ")</f>
        <v>NÃO HÁ</v>
      </c>
    </row>
    <row r="370" spans="1:74" ht="21" customHeight="1" x14ac:dyDescent="0.25">
      <c r="A370" s="25">
        <v>363597</v>
      </c>
      <c r="B370" s="25">
        <v>8143310</v>
      </c>
      <c r="C370" s="5" t="s">
        <v>1066</v>
      </c>
      <c r="D370" s="5" t="s">
        <v>86</v>
      </c>
      <c r="E370" s="5"/>
      <c r="F370" s="25">
        <v>50</v>
      </c>
      <c r="G370" s="27" t="s">
        <v>1065</v>
      </c>
      <c r="H370" s="44">
        <v>0.05</v>
      </c>
      <c r="I370" s="27" t="s">
        <v>177</v>
      </c>
      <c r="J370" s="28">
        <v>121</v>
      </c>
      <c r="K370" s="28">
        <v>116</v>
      </c>
      <c r="L370" s="28">
        <v>138</v>
      </c>
      <c r="N370" s="28">
        <v>161</v>
      </c>
      <c r="O370" s="28">
        <v>128</v>
      </c>
      <c r="P370" s="28">
        <v>95</v>
      </c>
      <c r="Q370" s="28">
        <v>44</v>
      </c>
      <c r="R370" s="28">
        <f t="shared" si="125"/>
        <v>114.71428571428571</v>
      </c>
      <c r="S370" s="28">
        <f t="shared" si="126"/>
        <v>37.173979635018377</v>
      </c>
      <c r="T370" s="28">
        <f t="shared" si="140"/>
        <v>32.405710765271309</v>
      </c>
      <c r="U370" s="28">
        <f t="shared" si="132"/>
        <v>121</v>
      </c>
      <c r="V370" s="28">
        <v>130</v>
      </c>
      <c r="W370" s="25">
        <v>6505</v>
      </c>
      <c r="X370" s="41">
        <v>7.4</v>
      </c>
      <c r="Y370" s="30">
        <f t="shared" si="127"/>
        <v>9.620000000000001</v>
      </c>
      <c r="Z370" s="30">
        <f t="shared" si="123"/>
        <v>2886.0000000000005</v>
      </c>
      <c r="AA370" s="30">
        <f t="shared" si="128"/>
        <v>962</v>
      </c>
      <c r="AB370" s="31">
        <f t="shared" si="129"/>
        <v>96200</v>
      </c>
      <c r="AC370" s="32">
        <f t="shared" si="130"/>
        <v>2.5519819354907988E-2</v>
      </c>
      <c r="AD370" s="25">
        <v>6</v>
      </c>
      <c r="AE370" s="28">
        <f t="shared" si="133"/>
        <v>10.833333333333334</v>
      </c>
      <c r="AF370" s="28">
        <f t="shared" si="141"/>
        <v>65</v>
      </c>
      <c r="AG370" s="28">
        <f t="shared" si="134"/>
        <v>260</v>
      </c>
      <c r="AH370" s="30">
        <f t="shared" si="131"/>
        <v>1924</v>
      </c>
      <c r="AI370" s="28">
        <v>250</v>
      </c>
      <c r="AJ370" s="28">
        <v>300</v>
      </c>
      <c r="AK370" s="28">
        <v>300</v>
      </c>
      <c r="AL370" s="28">
        <v>350</v>
      </c>
      <c r="AM370" s="28">
        <v>350</v>
      </c>
      <c r="AN370" s="28">
        <v>300</v>
      </c>
      <c r="AO370" s="28">
        <v>4</v>
      </c>
      <c r="AP370" s="28">
        <v>28</v>
      </c>
      <c r="AQ370" s="28">
        <v>2</v>
      </c>
      <c r="AR370" s="28">
        <v>4</v>
      </c>
      <c r="AT370" s="28">
        <f t="shared" si="135"/>
        <v>76.916666666666671</v>
      </c>
      <c r="AU370" s="28">
        <f t="shared" si="136"/>
        <v>130</v>
      </c>
      <c r="AV370" s="28">
        <f t="shared" si="137"/>
        <v>108.33333333333334</v>
      </c>
      <c r="AX370" s="33" t="s">
        <v>91</v>
      </c>
      <c r="AY370" s="34" t="s">
        <v>320</v>
      </c>
      <c r="AZ370" s="35">
        <v>46125</v>
      </c>
      <c r="BA370" s="35">
        <f t="shared" si="138"/>
        <v>46490</v>
      </c>
      <c r="BB370" s="33" t="s">
        <v>92</v>
      </c>
      <c r="BC370" s="33" t="s">
        <v>127</v>
      </c>
      <c r="BD370" s="34"/>
      <c r="BE370" s="25" t="s">
        <v>83</v>
      </c>
      <c r="BF370" s="25" t="s">
        <v>83</v>
      </c>
      <c r="BG370" s="32" t="s">
        <v>83</v>
      </c>
      <c r="BH370" s="32" t="s">
        <v>83</v>
      </c>
      <c r="BI370" s="32" t="e">
        <f t="shared" si="139"/>
        <v>#REF!</v>
      </c>
      <c r="BJ370" s="25" t="s">
        <v>94</v>
      </c>
      <c r="BK370" s="25">
        <v>47</v>
      </c>
      <c r="BP370" s="25">
        <f>IFERROR(VLOOKUP(Tabela24[[#This Row],[Código  CATMAT]],'[1]GRADE HFL'!A:K,1,0),"NÃO")</f>
        <v>363597</v>
      </c>
      <c r="BQ370" s="36"/>
      <c r="BR370" s="36">
        <f>IFERROR(VLOOKUP(Tabela24[[#This Row],[Código  CATMAT]],'[1]CMM E VALOR'!C:L,5,0),"NÃO HÁ")</f>
        <v>0</v>
      </c>
      <c r="BS370" s="37">
        <f>IFERROR(VLOOKUP(Tabela24[[#This Row],[Código  CATMAT]],'[1]CMM E VALOR'!C:L,6,0),"NÃO HÁ")</f>
        <v>0</v>
      </c>
      <c r="BT370" s="37">
        <f>IFERROR(VLOOKUP(Tabela24[[#This Row],[Código  CATMAT]],'[1]CMM E VALOR'!C:L,7,0),"NÃO HÁ")</f>
        <v>0</v>
      </c>
      <c r="BU370" s="38">
        <f>IFERROR(VLOOKUP(Tabela24[[#This Row],[Código  CATMAT]],'[1]CMM E VALOR'!C:L,9,0),"NÃO HÁ")</f>
        <v>0</v>
      </c>
      <c r="BV370" s="32">
        <f>IFERROR(VLOOKUP(Tabela24[[#This Row],[Código  CATMAT]],'[1]CMM E VALOR'!C:L,10,0),"NÃO HÁ")</f>
        <v>0</v>
      </c>
    </row>
    <row r="371" spans="1:74" ht="25.5" x14ac:dyDescent="0.25">
      <c r="A371" s="25">
        <v>272329</v>
      </c>
      <c r="B371" s="25">
        <v>8155000</v>
      </c>
      <c r="C371" s="5" t="s">
        <v>1067</v>
      </c>
      <c r="D371" s="5" t="s">
        <v>76</v>
      </c>
      <c r="E371" s="5"/>
      <c r="F371" s="5"/>
      <c r="G371" s="27" t="s">
        <v>1068</v>
      </c>
      <c r="H371" s="27" t="s">
        <v>88</v>
      </c>
      <c r="I371" s="27" t="s">
        <v>79</v>
      </c>
      <c r="J371" s="28">
        <v>150</v>
      </c>
      <c r="K371" s="28">
        <v>119</v>
      </c>
      <c r="L371" s="28">
        <v>143</v>
      </c>
      <c r="N371" s="28">
        <v>123</v>
      </c>
      <c r="O371" s="28">
        <v>99</v>
      </c>
      <c r="R371" s="28">
        <f t="shared" si="125"/>
        <v>126.8</v>
      </c>
      <c r="S371" s="28">
        <f t="shared" si="126"/>
        <v>20.302709178826376</v>
      </c>
      <c r="T371" s="28">
        <f t="shared" si="140"/>
        <v>16.011600298758971</v>
      </c>
      <c r="U371" s="28">
        <f t="shared" si="132"/>
        <v>123</v>
      </c>
      <c r="V371" s="28">
        <v>150</v>
      </c>
      <c r="W371" s="25">
        <v>6505</v>
      </c>
      <c r="X371" s="30">
        <v>4.2699999999999996</v>
      </c>
      <c r="Y371" s="30">
        <f t="shared" si="127"/>
        <v>5.5509999999999993</v>
      </c>
      <c r="Z371" s="30">
        <f t="shared" si="123"/>
        <v>0</v>
      </c>
      <c r="AA371" s="30">
        <f t="shared" si="128"/>
        <v>640.49999999999989</v>
      </c>
      <c r="AB371" s="31">
        <f t="shared" si="129"/>
        <v>64049.999999999985</v>
      </c>
      <c r="AC371" s="32">
        <f t="shared" si="130"/>
        <v>1.6991106337649234E-2</v>
      </c>
      <c r="AD371" s="25">
        <v>6</v>
      </c>
      <c r="AE371" s="28">
        <f t="shared" si="133"/>
        <v>12.5</v>
      </c>
      <c r="AF371" s="28">
        <f t="shared" si="141"/>
        <v>75</v>
      </c>
      <c r="AG371" s="28">
        <f t="shared" si="134"/>
        <v>300</v>
      </c>
      <c r="AH371" s="30">
        <f t="shared" si="131"/>
        <v>1280.9999999999998</v>
      </c>
      <c r="AI371" s="28">
        <v>300</v>
      </c>
      <c r="AJ371" s="28">
        <v>300</v>
      </c>
      <c r="AK371" s="28">
        <v>300</v>
      </c>
      <c r="AL371" s="28">
        <v>300</v>
      </c>
      <c r="AM371" s="28">
        <v>300</v>
      </c>
      <c r="AN371" s="28">
        <v>0</v>
      </c>
      <c r="AO371" s="28">
        <v>4</v>
      </c>
      <c r="AP371" s="28">
        <v>28</v>
      </c>
      <c r="AQ371" s="28">
        <v>2</v>
      </c>
      <c r="AR371" s="28">
        <v>4</v>
      </c>
      <c r="AT371" s="28">
        <f t="shared" si="135"/>
        <v>88.75</v>
      </c>
      <c r="AU371" s="28">
        <f t="shared" si="136"/>
        <v>150</v>
      </c>
      <c r="AV371" s="28">
        <f t="shared" si="137"/>
        <v>125</v>
      </c>
      <c r="AX371" s="33" t="s">
        <v>80</v>
      </c>
      <c r="AY371" s="34"/>
      <c r="BA371" s="35">
        <f t="shared" si="138"/>
        <v>365</v>
      </c>
      <c r="BB371" s="33" t="s">
        <v>238</v>
      </c>
      <c r="BC371" s="33"/>
      <c r="BD371" s="34"/>
      <c r="BE371" s="25" t="s">
        <v>83</v>
      </c>
      <c r="BF371" s="25" t="s">
        <v>83</v>
      </c>
      <c r="BG371" s="32" t="s">
        <v>83</v>
      </c>
      <c r="BH371" s="32" t="s">
        <v>83</v>
      </c>
      <c r="BI371" s="32" t="e">
        <f t="shared" si="139"/>
        <v>#REF!</v>
      </c>
      <c r="BJ371" s="25" t="s">
        <v>84</v>
      </c>
      <c r="BK371" s="25">
        <v>24</v>
      </c>
      <c r="BP371" s="25">
        <f>IFERROR(VLOOKUP(Tabela24[[#This Row],[Código  CATMAT]],'[1]GRADE HFL'!A:K,1,0),"NÃO")</f>
        <v>272329</v>
      </c>
      <c r="BQ371" s="36"/>
      <c r="BR371" s="36">
        <f>IFERROR(VLOOKUP(Tabela24[[#This Row],[Código  CATMAT]],'[1]CMM E VALOR'!C:L,5,0),"NÃO HÁ")</f>
        <v>100</v>
      </c>
      <c r="BS371" s="37">
        <f>IFERROR(VLOOKUP(Tabela24[[#This Row],[Código  CATMAT]],'[1]CMM E VALOR'!C:L,6,0),"NÃO HÁ")</f>
        <v>0</v>
      </c>
      <c r="BT371" s="37">
        <f>IFERROR(VLOOKUP(Tabela24[[#This Row],[Código  CATMAT]],'[1]CMM E VALOR'!C:L,7,0),"NÃO HÁ")</f>
        <v>0</v>
      </c>
      <c r="BU371" s="38">
        <f>IFERROR(VLOOKUP(Tabela24[[#This Row],[Código  CATMAT]],'[1]CMM E VALOR'!C:L,9,0),"NÃO HÁ")</f>
        <v>3.1</v>
      </c>
      <c r="BV371" s="32">
        <f>IFERROR(VLOOKUP(Tabela24[[#This Row],[Código  CATMAT]],'[1]CMM E VALOR'!C:L,10,0),"NÃO HÁ")</f>
        <v>0</v>
      </c>
    </row>
    <row r="372" spans="1:74" ht="25.5" x14ac:dyDescent="0.25">
      <c r="A372" s="25">
        <v>271725</v>
      </c>
      <c r="B372" s="25">
        <v>8160800</v>
      </c>
      <c r="C372" s="5" t="s">
        <v>1069</v>
      </c>
      <c r="D372" s="5" t="s">
        <v>108</v>
      </c>
      <c r="E372" s="5"/>
      <c r="F372" s="25">
        <v>100</v>
      </c>
      <c r="G372" s="27" t="s">
        <v>1070</v>
      </c>
      <c r="H372" s="27" t="s">
        <v>1071</v>
      </c>
      <c r="I372" s="27" t="s">
        <v>109</v>
      </c>
      <c r="J372" s="28">
        <v>990</v>
      </c>
      <c r="K372" s="28">
        <v>565</v>
      </c>
      <c r="L372" s="28">
        <v>358</v>
      </c>
      <c r="M372" s="28">
        <v>393</v>
      </c>
      <c r="N372" s="28">
        <v>649</v>
      </c>
      <c r="O372" s="28">
        <v>606</v>
      </c>
      <c r="P372" s="28">
        <v>513</v>
      </c>
      <c r="Q372" s="28">
        <v>318</v>
      </c>
      <c r="R372" s="28">
        <f t="shared" si="125"/>
        <v>549</v>
      </c>
      <c r="S372" s="28">
        <f t="shared" si="126"/>
        <v>214.96179062468619</v>
      </c>
      <c r="T372" s="28">
        <f t="shared" si="140"/>
        <v>39.155153119250677</v>
      </c>
      <c r="U372" s="28">
        <f t="shared" si="132"/>
        <v>539</v>
      </c>
      <c r="V372" s="28">
        <v>500</v>
      </c>
      <c r="W372" s="25">
        <v>6505</v>
      </c>
      <c r="X372" s="30">
        <v>14.27</v>
      </c>
      <c r="Y372" s="30">
        <f t="shared" si="127"/>
        <v>18.550999999999998</v>
      </c>
      <c r="Z372" s="30">
        <f t="shared" si="123"/>
        <v>18551</v>
      </c>
      <c r="AA372" s="30">
        <f t="shared" si="128"/>
        <v>7135</v>
      </c>
      <c r="AB372" s="31">
        <f t="shared" si="129"/>
        <v>713500</v>
      </c>
      <c r="AC372" s="32">
        <f t="shared" si="130"/>
        <v>0.18927641486202548</v>
      </c>
      <c r="AD372" s="25">
        <v>6</v>
      </c>
      <c r="AE372" s="28">
        <f t="shared" si="133"/>
        <v>41.666666666666664</v>
      </c>
      <c r="AF372" s="28">
        <f>AE372*((1/2)*AD372)</f>
        <v>125</v>
      </c>
      <c r="AG372" s="28">
        <f t="shared" si="134"/>
        <v>875</v>
      </c>
      <c r="AH372" s="30">
        <f t="shared" si="131"/>
        <v>12486.25</v>
      </c>
      <c r="AI372" s="28">
        <v>1510</v>
      </c>
      <c r="AJ372" s="28">
        <v>1500</v>
      </c>
      <c r="AK372" s="28">
        <v>1500</v>
      </c>
      <c r="AL372" s="28">
        <v>1500</v>
      </c>
      <c r="AM372" s="28">
        <v>1500</v>
      </c>
      <c r="AN372" s="28">
        <v>1000</v>
      </c>
      <c r="AO372" s="28">
        <v>4</v>
      </c>
      <c r="AP372" s="28">
        <v>28</v>
      </c>
      <c r="AQ372" s="28">
        <v>2</v>
      </c>
      <c r="AR372" s="28">
        <v>4</v>
      </c>
      <c r="AS372" s="28">
        <v>760</v>
      </c>
      <c r="AT372" s="28">
        <f t="shared" si="135"/>
        <v>170.83333333333334</v>
      </c>
      <c r="AU372" s="28">
        <f t="shared" si="136"/>
        <v>-385</v>
      </c>
      <c r="AV372" s="28">
        <f t="shared" si="137"/>
        <v>291.66666666666663</v>
      </c>
      <c r="AW372" s="28">
        <v>300</v>
      </c>
      <c r="AX372" s="33" t="s">
        <v>91</v>
      </c>
      <c r="AY372" s="34" t="s">
        <v>140</v>
      </c>
      <c r="AZ372" s="35">
        <v>45876</v>
      </c>
      <c r="BA372" s="35">
        <f t="shared" si="138"/>
        <v>46241</v>
      </c>
      <c r="BB372" s="33" t="s">
        <v>92</v>
      </c>
      <c r="BC372" s="33" t="s">
        <v>141</v>
      </c>
      <c r="BD372" s="34"/>
      <c r="BE372" s="25" t="s">
        <v>192</v>
      </c>
      <c r="BF372" s="25" t="s">
        <v>83</v>
      </c>
      <c r="BG372" s="32" t="s">
        <v>112</v>
      </c>
      <c r="BH372" s="32" t="s">
        <v>112</v>
      </c>
      <c r="BI372" s="32" t="e">
        <f t="shared" si="139"/>
        <v>#REF!</v>
      </c>
      <c r="BJ372" s="25" t="s">
        <v>84</v>
      </c>
      <c r="BK372" s="25">
        <v>56</v>
      </c>
      <c r="BP372" s="25">
        <f>IFERROR(VLOOKUP(Tabela24[[#This Row],[Código  CATMAT]],'[1]GRADE HFL'!A:K,1,0),"NÃO")</f>
        <v>271725</v>
      </c>
      <c r="BQ372" s="36"/>
      <c r="BR372" s="36">
        <f>IFERROR(VLOOKUP(Tabela24[[#This Row],[Código  CATMAT]],'[1]CMM E VALOR'!C:L,5,0),"NÃO HÁ")</f>
        <v>1400</v>
      </c>
      <c r="BS372" s="37">
        <f>IFERROR(VLOOKUP(Tabela24[[#This Row],[Código  CATMAT]],'[1]CMM E VALOR'!C:L,6,0),"NÃO HÁ")</f>
        <v>1216.6666666666667</v>
      </c>
      <c r="BT372" s="37">
        <f>IFERROR(VLOOKUP(Tabela24[[#This Row],[Código  CATMAT]],'[1]CMM E VALOR'!C:L,7,0),"NÃO HÁ")</f>
        <v>1520</v>
      </c>
      <c r="BU372" s="38">
        <f>IFERROR(VLOOKUP(Tabela24[[#This Row],[Código  CATMAT]],'[1]CMM E VALOR'!C:L,9,0),"NÃO HÁ")</f>
        <v>13.5</v>
      </c>
      <c r="BV372" s="32">
        <f>IFERROR(VLOOKUP(Tabela24[[#This Row],[Código  CATMAT]],'[1]CMM E VALOR'!C:L,10,0),"NÃO HÁ")</f>
        <v>13.5</v>
      </c>
    </row>
    <row r="373" spans="1:74" ht="30" x14ac:dyDescent="0.25">
      <c r="A373" s="25">
        <v>268158</v>
      </c>
      <c r="B373" s="25">
        <v>8201000</v>
      </c>
      <c r="C373" s="40" t="s">
        <v>1072</v>
      </c>
      <c r="D373" s="40" t="s">
        <v>96</v>
      </c>
      <c r="E373" s="40"/>
      <c r="F373" s="5"/>
      <c r="G373" s="27" t="s">
        <v>1073</v>
      </c>
      <c r="H373" s="27" t="s">
        <v>278</v>
      </c>
      <c r="I373" s="27" t="s">
        <v>96</v>
      </c>
      <c r="J373" s="28">
        <v>1830</v>
      </c>
      <c r="K373" s="28">
        <v>3395</v>
      </c>
      <c r="L373" s="28">
        <v>4272</v>
      </c>
      <c r="M373" s="28">
        <v>4720</v>
      </c>
      <c r="N373" s="28">
        <v>4414</v>
      </c>
      <c r="O373" s="28">
        <v>10496</v>
      </c>
      <c r="P373" s="28">
        <v>9901</v>
      </c>
      <c r="R373" s="28">
        <f t="shared" si="125"/>
        <v>5575.4285714285716</v>
      </c>
      <c r="S373" s="28">
        <f t="shared" si="126"/>
        <v>3303.6519115035335</v>
      </c>
      <c r="T373" s="28">
        <f t="shared" si="140"/>
        <v>59.253775188389703</v>
      </c>
      <c r="U373" s="28">
        <f t="shared" si="132"/>
        <v>4414</v>
      </c>
      <c r="V373" s="28">
        <v>4300</v>
      </c>
      <c r="W373" s="25">
        <v>6505</v>
      </c>
      <c r="X373" s="49">
        <v>0.09</v>
      </c>
      <c r="Y373" s="30">
        <f t="shared" si="127"/>
        <v>0.11699999999999999</v>
      </c>
      <c r="Z373" s="30">
        <f t="shared" si="123"/>
        <v>1053</v>
      </c>
      <c r="AA373" s="30">
        <f t="shared" si="128"/>
        <v>387</v>
      </c>
      <c r="AB373" s="31">
        <f t="shared" si="129"/>
        <v>38700</v>
      </c>
      <c r="AC373" s="32">
        <f t="shared" si="130"/>
        <v>1.0266289075207269E-2</v>
      </c>
      <c r="AD373" s="25">
        <v>6</v>
      </c>
      <c r="AE373" s="28">
        <f t="shared" si="133"/>
        <v>358.33333333333331</v>
      </c>
      <c r="AF373" s="28">
        <f t="shared" ref="AF373:AF389" si="142">AD373*AE373</f>
        <v>2150</v>
      </c>
      <c r="AG373" s="28">
        <f t="shared" si="134"/>
        <v>8600</v>
      </c>
      <c r="AH373" s="30">
        <f t="shared" si="131"/>
        <v>774</v>
      </c>
      <c r="AI373" s="28">
        <v>8500</v>
      </c>
      <c r="AJ373" s="28">
        <v>8000</v>
      </c>
      <c r="AK373" s="28">
        <v>8000</v>
      </c>
      <c r="AL373" s="28">
        <v>10000</v>
      </c>
      <c r="AM373" s="42">
        <v>9000</v>
      </c>
      <c r="AN373" s="42">
        <v>9000</v>
      </c>
      <c r="AO373" s="28">
        <v>4</v>
      </c>
      <c r="AP373" s="28">
        <v>28</v>
      </c>
      <c r="AQ373" s="28">
        <v>2</v>
      </c>
      <c r="AR373" s="28">
        <v>4</v>
      </c>
      <c r="AT373" s="28">
        <f t="shared" si="135"/>
        <v>2544.1666666666665</v>
      </c>
      <c r="AU373" s="28">
        <f t="shared" si="136"/>
        <v>4300</v>
      </c>
      <c r="AV373" s="28">
        <f t="shared" si="137"/>
        <v>3583.333333333333</v>
      </c>
      <c r="AX373" s="33" t="s">
        <v>80</v>
      </c>
      <c r="AY373" s="34"/>
      <c r="BA373" s="35">
        <f t="shared" si="138"/>
        <v>365</v>
      </c>
      <c r="BB373" s="33" t="s">
        <v>126</v>
      </c>
      <c r="BC373" s="33" t="s">
        <v>141</v>
      </c>
      <c r="BD373" s="34"/>
      <c r="BE373" s="25" t="s">
        <v>83</v>
      </c>
      <c r="BF373" s="25" t="s">
        <v>83</v>
      </c>
      <c r="BG373" s="32" t="s">
        <v>83</v>
      </c>
      <c r="BH373" s="32" t="s">
        <v>83</v>
      </c>
      <c r="BI373" s="32" t="e">
        <f t="shared" si="139"/>
        <v>#REF!</v>
      </c>
      <c r="BJ373" s="25" t="s">
        <v>94</v>
      </c>
      <c r="BK373" s="25">
        <v>1070</v>
      </c>
      <c r="BP373" s="25">
        <f>IFERROR(VLOOKUP(Tabela24[[#This Row],[Código  CATMAT]],'[1]GRADE HFL'!A:K,1,0),"NÃO")</f>
        <v>268158</v>
      </c>
      <c r="BQ373" s="36"/>
      <c r="BR373" s="36">
        <f>IFERROR(VLOOKUP(Tabela24[[#This Row],[Código  CATMAT]],'[1]CMM E VALOR'!C:L,5,0),"NÃO HÁ")</f>
        <v>30</v>
      </c>
      <c r="BS373" s="37">
        <f>IFERROR(VLOOKUP(Tabela24[[#This Row],[Código  CATMAT]],'[1]CMM E VALOR'!C:L,6,0),"NÃO HÁ")</f>
        <v>105</v>
      </c>
      <c r="BT373" s="37">
        <f>IFERROR(VLOOKUP(Tabela24[[#This Row],[Código  CATMAT]],'[1]CMM E VALOR'!C:L,7,0),"NÃO HÁ")</f>
        <v>70</v>
      </c>
      <c r="BU373" s="38">
        <f>IFERROR(VLOOKUP(Tabela24[[#This Row],[Código  CATMAT]],'[1]CMM E VALOR'!C:L,9,0),"NÃO HÁ")</f>
        <v>8.8999999999999996E-2</v>
      </c>
      <c r="BV373" s="32">
        <f>IFERROR(VLOOKUP(Tabela24[[#This Row],[Código  CATMAT]],'[1]CMM E VALOR'!C:L,10,0),"NÃO HÁ")</f>
        <v>8.8999999999999996E-2</v>
      </c>
    </row>
    <row r="374" spans="1:74" ht="25.5" hidden="1" x14ac:dyDescent="0.25">
      <c r="A374" s="25">
        <v>348362</v>
      </c>
      <c r="B374" s="25">
        <v>8205900</v>
      </c>
      <c r="C374" s="5" t="s">
        <v>1074</v>
      </c>
      <c r="D374" s="5" t="s">
        <v>86</v>
      </c>
      <c r="E374" s="5"/>
      <c r="F374" s="5"/>
      <c r="G374" s="27" t="s">
        <v>1073</v>
      </c>
      <c r="H374" s="27" t="s">
        <v>449</v>
      </c>
      <c r="I374" s="27" t="s">
        <v>144</v>
      </c>
      <c r="J374" s="28">
        <v>5</v>
      </c>
      <c r="K374" s="28">
        <v>0</v>
      </c>
      <c r="L374" s="28">
        <v>0</v>
      </c>
      <c r="M374" s="28">
        <v>0</v>
      </c>
      <c r="N374" s="28">
        <v>0</v>
      </c>
      <c r="R374" s="28">
        <f t="shared" si="125"/>
        <v>1</v>
      </c>
      <c r="S374" s="28">
        <f t="shared" si="126"/>
        <v>2.2360679774997898</v>
      </c>
      <c r="T374" s="28">
        <f t="shared" si="140"/>
        <v>223.60679774997897</v>
      </c>
      <c r="U374" s="28">
        <f t="shared" si="132"/>
        <v>0</v>
      </c>
      <c r="V374" s="28">
        <v>5</v>
      </c>
      <c r="W374" s="25" t="s">
        <v>90</v>
      </c>
      <c r="X374" s="30">
        <v>20</v>
      </c>
      <c r="Y374" s="30">
        <f t="shared" si="127"/>
        <v>26</v>
      </c>
      <c r="Z374" s="30">
        <f t="shared" si="123"/>
        <v>0</v>
      </c>
      <c r="AA374" s="30">
        <f t="shared" si="128"/>
        <v>100</v>
      </c>
      <c r="AB374" s="31">
        <f t="shared" si="129"/>
        <v>10000</v>
      </c>
      <c r="AC374" s="32">
        <f t="shared" si="130"/>
        <v>2.6527878747305603E-3</v>
      </c>
      <c r="AD374" s="25">
        <v>6</v>
      </c>
      <c r="AE374" s="28">
        <f t="shared" si="133"/>
        <v>0.41666666666666669</v>
      </c>
      <c r="AF374" s="28">
        <f t="shared" si="142"/>
        <v>2.5</v>
      </c>
      <c r="AG374" s="28">
        <f t="shared" si="134"/>
        <v>10</v>
      </c>
      <c r="AH374" s="30">
        <f t="shared" si="131"/>
        <v>200</v>
      </c>
      <c r="AI374" s="28">
        <v>10</v>
      </c>
      <c r="AJ374" s="28">
        <v>10</v>
      </c>
      <c r="AK374" s="28">
        <v>10</v>
      </c>
      <c r="AL374" s="28">
        <v>10</v>
      </c>
      <c r="AN374" s="28">
        <v>0</v>
      </c>
      <c r="AO374" s="28">
        <v>4</v>
      </c>
      <c r="AP374" s="28">
        <v>28</v>
      </c>
      <c r="AQ374" s="28">
        <v>2</v>
      </c>
      <c r="AR374" s="28">
        <v>4</v>
      </c>
      <c r="AT374" s="28">
        <f t="shared" si="135"/>
        <v>2.9583333333333335</v>
      </c>
      <c r="AU374" s="28">
        <f t="shared" si="136"/>
        <v>5</v>
      </c>
      <c r="AV374" s="28">
        <f t="shared" si="137"/>
        <v>4.166666666666667</v>
      </c>
      <c r="AX374" s="33" t="s">
        <v>91</v>
      </c>
      <c r="AY374" s="34" t="s">
        <v>443</v>
      </c>
      <c r="BA374" s="35">
        <f t="shared" si="138"/>
        <v>365</v>
      </c>
      <c r="BB374" s="33" t="s">
        <v>92</v>
      </c>
      <c r="BC374" s="33" t="s">
        <v>444</v>
      </c>
      <c r="BD374" s="34"/>
      <c r="BE374" s="25" t="s">
        <v>83</v>
      </c>
      <c r="BF374" s="25" t="s">
        <v>83</v>
      </c>
      <c r="BG374" s="32" t="s">
        <v>83</v>
      </c>
      <c r="BH374" s="32" t="s">
        <v>83</v>
      </c>
      <c r="BI374" s="32" t="e">
        <f t="shared" si="139"/>
        <v>#REF!</v>
      </c>
      <c r="BJ374" s="25" t="s">
        <v>94</v>
      </c>
      <c r="BP374" s="25" t="str">
        <f>IFERROR(VLOOKUP(Tabela24[[#This Row],[Código  CATMAT]],'[1]GRADE HFL'!A:K,1,0),"NÃO")</f>
        <v>NÃO</v>
      </c>
      <c r="BQ374" s="36"/>
      <c r="BR374" s="36" t="str">
        <f>IFERROR(VLOOKUP(Tabela24[[#This Row],[Código  CATMAT]],'[1]CMM E VALOR'!C:L,5,0),"NÃO HÁ")</f>
        <v>NÃO HÁ</v>
      </c>
      <c r="BS374" s="37" t="str">
        <f>IFERROR(VLOOKUP(Tabela24[[#This Row],[Código  CATMAT]],'[1]CMM E VALOR'!C:L,6,0),"NÃO HÁ")</f>
        <v>NÃO HÁ</v>
      </c>
      <c r="BT374" s="37" t="str">
        <f>IFERROR(VLOOKUP(Tabela24[[#This Row],[Código  CATMAT]],'[1]CMM E VALOR'!C:L,7,0),"NÃO HÁ")</f>
        <v>NÃO HÁ</v>
      </c>
      <c r="BU374" s="38" t="str">
        <f>IFERROR(VLOOKUP(Tabela24[[#This Row],[Código  CATMAT]],'[1]CMM E VALOR'!C:L,9,0),"NÃO HÁ")</f>
        <v>NÃO HÁ</v>
      </c>
      <c r="BV374" s="32" t="str">
        <f>IFERROR(VLOOKUP(Tabela24[[#This Row],[Código  CATMAT]],'[1]CMM E VALOR'!C:L,10,0),"NÃO HÁ")</f>
        <v>NÃO HÁ</v>
      </c>
    </row>
    <row r="375" spans="1:74" ht="25.5" x14ac:dyDescent="0.25">
      <c r="A375" s="25">
        <v>448769</v>
      </c>
      <c r="B375" s="25">
        <v>8223800</v>
      </c>
      <c r="C375" s="5" t="s">
        <v>1075</v>
      </c>
      <c r="D375" s="5" t="s">
        <v>981</v>
      </c>
      <c r="E375" s="5"/>
      <c r="F375" s="5"/>
      <c r="G375" s="27" t="s">
        <v>1076</v>
      </c>
      <c r="H375" s="27" t="s">
        <v>1077</v>
      </c>
      <c r="I375" s="27" t="s">
        <v>283</v>
      </c>
      <c r="J375" s="28">
        <v>24</v>
      </c>
      <c r="K375" s="28">
        <v>21</v>
      </c>
      <c r="L375" s="28">
        <v>36</v>
      </c>
      <c r="M375" s="28">
        <v>55</v>
      </c>
      <c r="N375" s="28">
        <v>57</v>
      </c>
      <c r="O375" s="28">
        <v>23</v>
      </c>
      <c r="P375" s="28">
        <v>5</v>
      </c>
      <c r="Q375" s="28">
        <v>10</v>
      </c>
      <c r="R375" s="28">
        <f t="shared" si="125"/>
        <v>28.875</v>
      </c>
      <c r="S375" s="28">
        <f t="shared" si="126"/>
        <v>19.164233800046826</v>
      </c>
      <c r="T375" s="28">
        <f t="shared" si="140"/>
        <v>66.369640865963035</v>
      </c>
      <c r="U375" s="28">
        <f t="shared" si="132"/>
        <v>23.5</v>
      </c>
      <c r="V375" s="28">
        <v>40</v>
      </c>
      <c r="W375" s="25">
        <v>6505</v>
      </c>
      <c r="X375" s="48">
        <v>27.02</v>
      </c>
      <c r="Y375" s="30">
        <f t="shared" si="127"/>
        <v>35.125999999999998</v>
      </c>
      <c r="Z375" s="30">
        <f t="shared" si="123"/>
        <v>4215.12</v>
      </c>
      <c r="AA375" s="30">
        <f t="shared" si="128"/>
        <v>1080.8</v>
      </c>
      <c r="AB375" s="31">
        <f t="shared" si="129"/>
        <v>108080</v>
      </c>
      <c r="AC375" s="32">
        <f t="shared" si="130"/>
        <v>2.8671331350087894E-2</v>
      </c>
      <c r="AD375" s="25">
        <v>6</v>
      </c>
      <c r="AE375" s="28">
        <f t="shared" si="133"/>
        <v>3.3333333333333335</v>
      </c>
      <c r="AF375" s="28">
        <f t="shared" si="142"/>
        <v>20</v>
      </c>
      <c r="AG375" s="28">
        <f t="shared" si="134"/>
        <v>80</v>
      </c>
      <c r="AH375" s="30">
        <f t="shared" si="131"/>
        <v>2161.6</v>
      </c>
      <c r="AI375" s="28">
        <v>100</v>
      </c>
      <c r="AJ375" s="28">
        <v>120</v>
      </c>
      <c r="AK375" s="28">
        <v>120</v>
      </c>
      <c r="AL375" s="28">
        <v>120</v>
      </c>
      <c r="AM375" s="28">
        <v>120</v>
      </c>
      <c r="AN375" s="28">
        <v>120</v>
      </c>
      <c r="AO375" s="28">
        <v>4</v>
      </c>
      <c r="AP375" s="28">
        <v>28</v>
      </c>
      <c r="AQ375" s="28">
        <v>2</v>
      </c>
      <c r="AR375" s="28">
        <v>4</v>
      </c>
      <c r="AT375" s="28">
        <f t="shared" si="135"/>
        <v>23.666666666666668</v>
      </c>
      <c r="AU375" s="28">
        <f t="shared" si="136"/>
        <v>40</v>
      </c>
      <c r="AV375" s="28">
        <f t="shared" si="137"/>
        <v>33.333333333333336</v>
      </c>
      <c r="AX375" s="33" t="s">
        <v>91</v>
      </c>
      <c r="AY375" s="34" t="s">
        <v>105</v>
      </c>
      <c r="AZ375" s="35">
        <v>46055</v>
      </c>
      <c r="BA375" s="35">
        <f t="shared" si="138"/>
        <v>46420</v>
      </c>
      <c r="BB375" s="33" t="s">
        <v>92</v>
      </c>
      <c r="BC375" s="33" t="s">
        <v>106</v>
      </c>
      <c r="BD375" s="34"/>
      <c r="BE375" s="25" t="s">
        <v>83</v>
      </c>
      <c r="BF375" s="25" t="s">
        <v>83</v>
      </c>
      <c r="BG375" s="32" t="s">
        <v>83</v>
      </c>
      <c r="BH375" s="32" t="s">
        <v>83</v>
      </c>
      <c r="BI375" s="32" t="e">
        <f t="shared" si="139"/>
        <v>#REF!</v>
      </c>
      <c r="BJ375" s="25" t="s">
        <v>116</v>
      </c>
      <c r="BP375" s="25">
        <f>IFERROR(VLOOKUP(Tabela24[[#This Row],[Código  CATMAT]],'[1]GRADE HFL'!A:K,1,0),"NÃO")</f>
        <v>448769</v>
      </c>
      <c r="BQ375" s="36"/>
      <c r="BR375" s="36">
        <f>IFERROR(VLOOKUP(Tabela24[[#This Row],[Código  CATMAT]],'[1]CMM E VALOR'!C:L,5,0),"NÃO HÁ")</f>
        <v>240</v>
      </c>
      <c r="BS375" s="37">
        <f>IFERROR(VLOOKUP(Tabela24[[#This Row],[Código  CATMAT]],'[1]CMM E VALOR'!C:L,6,0),"NÃO HÁ")</f>
        <v>60</v>
      </c>
      <c r="BT375" s="37">
        <f>IFERROR(VLOOKUP(Tabela24[[#This Row],[Código  CATMAT]],'[1]CMM E VALOR'!C:L,7,0),"NÃO HÁ")</f>
        <v>40</v>
      </c>
      <c r="BU375" s="38">
        <f>IFERROR(VLOOKUP(Tabela24[[#This Row],[Código  CATMAT]],'[1]CMM E VALOR'!C:L,9,0),"NÃO HÁ")</f>
        <v>24.55</v>
      </c>
      <c r="BV375" s="32">
        <f>IFERROR(VLOOKUP(Tabela24[[#This Row],[Código  CATMAT]],'[1]CMM E VALOR'!C:L,10,0),"NÃO HÁ")</f>
        <v>24.55</v>
      </c>
    </row>
    <row r="376" spans="1:74" ht="25.5" x14ac:dyDescent="0.25">
      <c r="A376" s="25">
        <v>268971</v>
      </c>
      <c r="B376" s="25">
        <v>8230800</v>
      </c>
      <c r="C376" s="5" t="s">
        <v>1078</v>
      </c>
      <c r="D376" s="5" t="s">
        <v>108</v>
      </c>
      <c r="E376" s="5"/>
      <c r="F376" s="25" t="s">
        <v>1079</v>
      </c>
      <c r="G376" s="27" t="s">
        <v>1080</v>
      </c>
      <c r="H376" s="27" t="s">
        <v>1081</v>
      </c>
      <c r="I376" s="27" t="s">
        <v>109</v>
      </c>
      <c r="J376" s="28">
        <v>280</v>
      </c>
      <c r="K376" s="28">
        <v>22</v>
      </c>
      <c r="L376" s="28">
        <v>48</v>
      </c>
      <c r="N376" s="28">
        <v>109</v>
      </c>
      <c r="O376" s="28">
        <v>310</v>
      </c>
      <c r="P376" s="28">
        <v>292</v>
      </c>
      <c r="Q376" s="28">
        <v>41</v>
      </c>
      <c r="R376" s="28">
        <f t="shared" si="125"/>
        <v>157.42857142857142</v>
      </c>
      <c r="S376" s="28">
        <f t="shared" si="126"/>
        <v>130.78462848369853</v>
      </c>
      <c r="T376" s="28">
        <f t="shared" si="140"/>
        <v>83.075535334472747</v>
      </c>
      <c r="U376" s="28">
        <f t="shared" si="132"/>
        <v>109</v>
      </c>
      <c r="V376" s="28">
        <v>130</v>
      </c>
      <c r="W376" s="25">
        <v>6505</v>
      </c>
      <c r="X376" s="30">
        <v>11</v>
      </c>
      <c r="Y376" s="30">
        <f t="shared" si="127"/>
        <v>14.3</v>
      </c>
      <c r="Z376" s="30">
        <f t="shared" si="123"/>
        <v>4290</v>
      </c>
      <c r="AA376" s="30">
        <f t="shared" si="128"/>
        <v>1430</v>
      </c>
      <c r="AB376" s="31">
        <f t="shared" si="129"/>
        <v>143000</v>
      </c>
      <c r="AC376" s="32">
        <f t="shared" si="130"/>
        <v>3.7934866608647012E-2</v>
      </c>
      <c r="AD376" s="25">
        <v>6</v>
      </c>
      <c r="AE376" s="28">
        <f t="shared" si="133"/>
        <v>10.833333333333334</v>
      </c>
      <c r="AF376" s="28">
        <f t="shared" si="142"/>
        <v>65</v>
      </c>
      <c r="AG376" s="28">
        <f t="shared" si="134"/>
        <v>260</v>
      </c>
      <c r="AH376" s="30">
        <f t="shared" si="131"/>
        <v>2860</v>
      </c>
      <c r="AI376" s="28">
        <v>435</v>
      </c>
      <c r="AJ376" s="28">
        <v>500</v>
      </c>
      <c r="AK376" s="28">
        <v>500</v>
      </c>
      <c r="AL376" s="28">
        <v>500</v>
      </c>
      <c r="AM376" s="28">
        <v>500</v>
      </c>
      <c r="AN376" s="28">
        <v>300</v>
      </c>
      <c r="AO376" s="28">
        <v>4</v>
      </c>
      <c r="AP376" s="28">
        <v>28</v>
      </c>
      <c r="AQ376" s="28">
        <v>2</v>
      </c>
      <c r="AR376" s="28">
        <v>4</v>
      </c>
      <c r="AT376" s="28">
        <f t="shared" si="135"/>
        <v>76.916666666666671</v>
      </c>
      <c r="AU376" s="28">
        <f t="shared" si="136"/>
        <v>130</v>
      </c>
      <c r="AV376" s="28">
        <f t="shared" si="137"/>
        <v>108.33333333333334</v>
      </c>
      <c r="AX376" s="33" t="s">
        <v>91</v>
      </c>
      <c r="AY376" s="34" t="s">
        <v>259</v>
      </c>
      <c r="AZ376" s="35">
        <v>46000</v>
      </c>
      <c r="BA376" s="35">
        <f t="shared" si="138"/>
        <v>46365</v>
      </c>
      <c r="BB376" s="33" t="s">
        <v>92</v>
      </c>
      <c r="BC376" s="33" t="s">
        <v>141</v>
      </c>
      <c r="BD376" s="34"/>
      <c r="BE376" s="25" t="s">
        <v>112</v>
      </c>
      <c r="BF376" s="25" t="s">
        <v>83</v>
      </c>
      <c r="BG376" s="32" t="s">
        <v>83</v>
      </c>
      <c r="BH376" s="32" t="s">
        <v>83</v>
      </c>
      <c r="BI376" s="32" t="e">
        <f t="shared" si="139"/>
        <v>#REF!</v>
      </c>
      <c r="BJ376" s="25" t="s">
        <v>84</v>
      </c>
      <c r="BP376" s="25">
        <f>IFERROR(VLOOKUP(Tabela24[[#This Row],[Código  CATMAT]],'[1]GRADE HFL'!A:K,1,0),"NÃO")</f>
        <v>268971</v>
      </c>
      <c r="BQ376" s="36"/>
      <c r="BR376" s="36">
        <f>IFERROR(VLOOKUP(Tabela24[[#This Row],[Código  CATMAT]],'[1]CMM E VALOR'!C:L,5,0),"NÃO HÁ")</f>
        <v>400</v>
      </c>
      <c r="BS376" s="37">
        <f>IFERROR(VLOOKUP(Tabela24[[#This Row],[Código  CATMAT]],'[1]CMM E VALOR'!C:L,6,0),"NÃO HÁ")</f>
        <v>181.58333333333334</v>
      </c>
      <c r="BT376" s="37">
        <f>IFERROR(VLOOKUP(Tabela24[[#This Row],[Código  CATMAT]],'[1]CMM E VALOR'!C:L,7,0),"NÃO HÁ")</f>
        <v>141.66666666666666</v>
      </c>
      <c r="BU376" s="38">
        <f>IFERROR(VLOOKUP(Tabela24[[#This Row],[Código  CATMAT]],'[1]CMM E VALOR'!C:L,9,0),"NÃO HÁ")</f>
        <v>9.9499999999999993</v>
      </c>
      <c r="BV376" s="32">
        <f>IFERROR(VLOOKUP(Tabela24[[#This Row],[Código  CATMAT]],'[1]CMM E VALOR'!C:L,10,0),"NÃO HÁ")</f>
        <v>9.9499999999999993</v>
      </c>
    </row>
    <row r="377" spans="1:74" ht="38.25" x14ac:dyDescent="0.25">
      <c r="A377" s="25">
        <v>340482</v>
      </c>
      <c r="B377" s="25">
        <v>29445200</v>
      </c>
      <c r="C377" s="5" t="s">
        <v>1082</v>
      </c>
      <c r="D377" s="5" t="s">
        <v>86</v>
      </c>
      <c r="E377" s="5"/>
      <c r="F377" s="5"/>
      <c r="G377" s="27" t="s">
        <v>1083</v>
      </c>
      <c r="H377" s="65">
        <v>2.5000000000000001E-2</v>
      </c>
      <c r="I377" s="27" t="s">
        <v>317</v>
      </c>
      <c r="J377" s="28">
        <v>3</v>
      </c>
      <c r="K377" s="28">
        <v>21</v>
      </c>
      <c r="L377" s="28">
        <v>41</v>
      </c>
      <c r="M377" s="28">
        <v>41</v>
      </c>
      <c r="N377" s="28">
        <v>40</v>
      </c>
      <c r="O377" s="28">
        <v>37</v>
      </c>
      <c r="P377" s="28">
        <v>39</v>
      </c>
      <c r="Q377" s="28">
        <v>51</v>
      </c>
      <c r="R377" s="28">
        <f t="shared" si="125"/>
        <v>34.125</v>
      </c>
      <c r="S377" s="28">
        <f t="shared" si="126"/>
        <v>15.056441431209056</v>
      </c>
      <c r="T377" s="28">
        <f t="shared" si="140"/>
        <v>44.121440091455106</v>
      </c>
      <c r="U377" s="28">
        <f t="shared" si="132"/>
        <v>39.5</v>
      </c>
      <c r="V377" s="28">
        <v>40</v>
      </c>
      <c r="W377" s="25">
        <v>6505</v>
      </c>
      <c r="X377" s="30">
        <v>32</v>
      </c>
      <c r="Y377" s="30">
        <f t="shared" si="127"/>
        <v>41.6</v>
      </c>
      <c r="Z377" s="30">
        <f t="shared" si="123"/>
        <v>3328</v>
      </c>
      <c r="AA377" s="30">
        <f t="shared" si="128"/>
        <v>1280</v>
      </c>
      <c r="AB377" s="31">
        <f t="shared" si="129"/>
        <v>128000</v>
      </c>
      <c r="AC377" s="32">
        <f t="shared" si="130"/>
        <v>3.3955684796551172E-2</v>
      </c>
      <c r="AD377" s="25">
        <v>6</v>
      </c>
      <c r="AE377" s="28">
        <f t="shared" si="133"/>
        <v>3.3333333333333335</v>
      </c>
      <c r="AF377" s="28">
        <f t="shared" si="142"/>
        <v>20</v>
      </c>
      <c r="AG377" s="28">
        <f t="shared" si="134"/>
        <v>80</v>
      </c>
      <c r="AH377" s="30">
        <f t="shared" si="131"/>
        <v>2560</v>
      </c>
      <c r="AI377" s="28">
        <v>100</v>
      </c>
      <c r="AJ377" s="28">
        <v>100</v>
      </c>
      <c r="AK377" s="28">
        <v>100</v>
      </c>
      <c r="AL377" s="28">
        <v>80</v>
      </c>
      <c r="AM377" s="28">
        <v>80</v>
      </c>
      <c r="AN377" s="28">
        <v>80</v>
      </c>
      <c r="AO377" s="28">
        <v>4</v>
      </c>
      <c r="AP377" s="28">
        <v>28</v>
      </c>
      <c r="AQ377" s="28">
        <v>2</v>
      </c>
      <c r="AR377" s="28">
        <v>4</v>
      </c>
      <c r="AT377" s="28">
        <f t="shared" si="135"/>
        <v>23.666666666666668</v>
      </c>
      <c r="AU377" s="28">
        <f t="shared" si="136"/>
        <v>40</v>
      </c>
      <c r="AV377" s="28">
        <f t="shared" si="137"/>
        <v>33.333333333333336</v>
      </c>
      <c r="AX377" s="33" t="s">
        <v>91</v>
      </c>
      <c r="AY377" s="34" t="s">
        <v>254</v>
      </c>
      <c r="AZ377" s="35">
        <v>46037</v>
      </c>
      <c r="BA377" s="35">
        <f t="shared" si="138"/>
        <v>46402</v>
      </c>
      <c r="BB377" s="33" t="s">
        <v>92</v>
      </c>
      <c r="BC377" s="33" t="s">
        <v>255</v>
      </c>
      <c r="BD377" s="34"/>
      <c r="BE377" s="25" t="s">
        <v>83</v>
      </c>
      <c r="BF377" s="25" t="s">
        <v>83</v>
      </c>
      <c r="BG377" s="32" t="s">
        <v>83</v>
      </c>
      <c r="BH377" s="32" t="s">
        <v>83</v>
      </c>
      <c r="BI377" s="32" t="e">
        <f t="shared" si="139"/>
        <v>#REF!</v>
      </c>
      <c r="BJ377" s="25" t="s">
        <v>94</v>
      </c>
      <c r="BK377" s="25">
        <v>6</v>
      </c>
      <c r="BP377" s="25">
        <f>IFERROR(VLOOKUP(Tabela24[[#This Row],[Código  CATMAT]],'[1]GRADE HFL'!A:K,1,0),"NÃO")</f>
        <v>340482</v>
      </c>
      <c r="BQ377" s="36"/>
      <c r="BR377" s="36">
        <f>IFERROR(VLOOKUP(Tabela24[[#This Row],[Código  CATMAT]],'[1]CMM E VALOR'!C:L,5,0),"NÃO HÁ")</f>
        <v>0</v>
      </c>
      <c r="BS377" s="37">
        <f>IFERROR(VLOOKUP(Tabela24[[#This Row],[Código  CATMAT]],'[1]CMM E VALOR'!C:L,6,0),"NÃO HÁ")</f>
        <v>15</v>
      </c>
      <c r="BT377" s="37">
        <f>IFERROR(VLOOKUP(Tabela24[[#This Row],[Código  CATMAT]],'[1]CMM E VALOR'!C:L,7,0),"NÃO HÁ")</f>
        <v>5</v>
      </c>
      <c r="BU377" s="38">
        <f>IFERROR(VLOOKUP(Tabela24[[#This Row],[Código  CATMAT]],'[1]CMM E VALOR'!C:L,9,0),"NÃO HÁ")</f>
        <v>31.79</v>
      </c>
      <c r="BV377" s="32">
        <f>IFERROR(VLOOKUP(Tabela24[[#This Row],[Código  CATMAT]],'[1]CMM E VALOR'!C:L,10,0),"NÃO HÁ")</f>
        <v>31.79</v>
      </c>
    </row>
    <row r="378" spans="1:74" ht="25.5" x14ac:dyDescent="0.25">
      <c r="A378" s="25">
        <v>398706</v>
      </c>
      <c r="B378" s="25">
        <v>24994700</v>
      </c>
      <c r="C378" s="5" t="s">
        <v>1084</v>
      </c>
      <c r="D378" s="5" t="s">
        <v>218</v>
      </c>
      <c r="E378" s="5"/>
      <c r="F378" s="5"/>
      <c r="G378" s="27" t="s">
        <v>1085</v>
      </c>
      <c r="H378" s="27" t="s">
        <v>1086</v>
      </c>
      <c r="I378" s="27" t="s">
        <v>115</v>
      </c>
      <c r="J378" s="28">
        <v>330</v>
      </c>
      <c r="K378" s="28">
        <v>236</v>
      </c>
      <c r="L378" s="28">
        <v>195</v>
      </c>
      <c r="M378" s="28">
        <v>154</v>
      </c>
      <c r="N378" s="28">
        <v>99</v>
      </c>
      <c r="R378" s="28">
        <f t="shared" si="125"/>
        <v>202.8</v>
      </c>
      <c r="S378" s="28">
        <f t="shared" si="126"/>
        <v>87.31952817096527</v>
      </c>
      <c r="T378" s="28">
        <f t="shared" si="140"/>
        <v>43.056966553730405</v>
      </c>
      <c r="U378" s="28">
        <f t="shared" si="132"/>
        <v>195</v>
      </c>
      <c r="V378" s="28">
        <v>200</v>
      </c>
      <c r="W378" s="25">
        <v>6505</v>
      </c>
      <c r="X378" s="30">
        <v>2.9</v>
      </c>
      <c r="Y378" s="30">
        <f t="shared" si="127"/>
        <v>3.77</v>
      </c>
      <c r="Z378" s="30">
        <f t="shared" si="123"/>
        <v>0</v>
      </c>
      <c r="AA378" s="30">
        <f t="shared" si="128"/>
        <v>580</v>
      </c>
      <c r="AB378" s="31">
        <f t="shared" si="129"/>
        <v>58000</v>
      </c>
      <c r="AC378" s="32">
        <f t="shared" si="130"/>
        <v>1.5386169673437249E-2</v>
      </c>
      <c r="AD378" s="25">
        <v>6</v>
      </c>
      <c r="AE378" s="28">
        <f t="shared" si="133"/>
        <v>16.666666666666668</v>
      </c>
      <c r="AF378" s="28">
        <f t="shared" si="142"/>
        <v>100</v>
      </c>
      <c r="AG378" s="28">
        <f>((AE378*12)+(AE378*AD378)+AF378)</f>
        <v>400</v>
      </c>
      <c r="AH378" s="30">
        <f>AG378*X378</f>
        <v>1160</v>
      </c>
      <c r="AI378" s="28">
        <v>500</v>
      </c>
      <c r="AJ378" s="28">
        <v>500</v>
      </c>
      <c r="AK378" s="28">
        <v>500</v>
      </c>
      <c r="AL378" s="28">
        <v>400</v>
      </c>
      <c r="AM378" s="28">
        <v>0</v>
      </c>
      <c r="AN378" s="28">
        <v>0</v>
      </c>
      <c r="AO378" s="28">
        <v>4</v>
      </c>
      <c r="AP378" s="28">
        <v>28</v>
      </c>
      <c r="AQ378" s="28">
        <v>2</v>
      </c>
      <c r="AR378" s="28">
        <v>4</v>
      </c>
      <c r="AS378" s="28">
        <v>61</v>
      </c>
      <c r="AT378" s="28">
        <f t="shared" si="135"/>
        <v>118.33333333333334</v>
      </c>
      <c r="AU378" s="28">
        <f t="shared" si="136"/>
        <v>139</v>
      </c>
      <c r="AV378" s="28">
        <f t="shared" si="137"/>
        <v>166.66666666666669</v>
      </c>
      <c r="AW378" s="28">
        <v>120</v>
      </c>
      <c r="AX378" s="33" t="s">
        <v>80</v>
      </c>
      <c r="AY378" s="34"/>
      <c r="BA378" s="35">
        <f t="shared" si="138"/>
        <v>365</v>
      </c>
      <c r="BB378" s="33" t="s">
        <v>238</v>
      </c>
      <c r="BC378" s="33"/>
      <c r="BD378" s="34"/>
      <c r="BE378" s="25" t="s">
        <v>83</v>
      </c>
      <c r="BF378" s="25" t="s">
        <v>83</v>
      </c>
      <c r="BG378" s="32" t="s">
        <v>83</v>
      </c>
      <c r="BH378" s="32" t="s">
        <v>83</v>
      </c>
      <c r="BI378" s="32" t="e">
        <f t="shared" si="139"/>
        <v>#REF!</v>
      </c>
      <c r="BJ378" s="25" t="s">
        <v>116</v>
      </c>
      <c r="BP378" s="25">
        <f>IFERROR(VLOOKUP(Tabela24[[#This Row],[Código  CATMAT]],'[1]GRADE HFL'!A:K,1,0),"NÃO")</f>
        <v>398706</v>
      </c>
      <c r="BQ378" s="36"/>
      <c r="BR378" s="36">
        <f>IFERROR(VLOOKUP(Tabela24[[#This Row],[Código  CATMAT]],'[1]CMM E VALOR'!C:L,5,0),"NÃO HÁ")</f>
        <v>0</v>
      </c>
      <c r="BS378" s="37">
        <f>IFERROR(VLOOKUP(Tabela24[[#This Row],[Código  CATMAT]],'[1]CMM E VALOR'!C:L,6,0),"NÃO HÁ")</f>
        <v>10.111111111111111</v>
      </c>
      <c r="BT378" s="37">
        <f>IFERROR(VLOOKUP(Tabela24[[#This Row],[Código  CATMAT]],'[1]CMM E VALOR'!C:L,7,0),"NÃO HÁ")</f>
        <v>5</v>
      </c>
      <c r="BU378" s="38">
        <f>IFERROR(VLOOKUP(Tabela24[[#This Row],[Código  CATMAT]],'[1]CMM E VALOR'!C:L,9,0),"NÃO HÁ")</f>
        <v>5.15</v>
      </c>
      <c r="BV378" s="32">
        <f>IFERROR(VLOOKUP(Tabela24[[#This Row],[Código  CATMAT]],'[1]CMM E VALOR'!C:L,10,0),"NÃO HÁ")</f>
        <v>5.15</v>
      </c>
    </row>
    <row r="379" spans="1:74" ht="29.25" hidden="1" customHeight="1" x14ac:dyDescent="0.25">
      <c r="A379" s="25">
        <v>398704</v>
      </c>
      <c r="B379" s="25">
        <v>24994720</v>
      </c>
      <c r="C379" s="5" t="s">
        <v>1087</v>
      </c>
      <c r="D379" s="5" t="s">
        <v>218</v>
      </c>
      <c r="E379" s="5"/>
      <c r="F379" s="5"/>
      <c r="G379" s="27" t="s">
        <v>1088</v>
      </c>
      <c r="H379" s="27" t="s">
        <v>1086</v>
      </c>
      <c r="I379" s="27" t="s">
        <v>115</v>
      </c>
      <c r="J379" s="28">
        <v>37</v>
      </c>
      <c r="K379" s="28">
        <v>14</v>
      </c>
      <c r="L379" s="28">
        <v>0</v>
      </c>
      <c r="M379" s="28">
        <v>0</v>
      </c>
      <c r="N379" s="29">
        <v>0</v>
      </c>
      <c r="O379" s="29"/>
      <c r="P379" s="29"/>
      <c r="Q379" s="29"/>
      <c r="R379" s="28">
        <f t="shared" si="125"/>
        <v>10.199999999999999</v>
      </c>
      <c r="S379" s="28">
        <f t="shared" si="126"/>
        <v>16.161683080669537</v>
      </c>
      <c r="T379" s="28">
        <f t="shared" si="140"/>
        <v>158.44787333989743</v>
      </c>
      <c r="U379" s="28">
        <f t="shared" si="132"/>
        <v>0</v>
      </c>
      <c r="V379" s="28">
        <v>26</v>
      </c>
      <c r="W379" s="25">
        <v>6505</v>
      </c>
      <c r="X379" s="30">
        <v>3</v>
      </c>
      <c r="Y379" s="30">
        <f t="shared" si="127"/>
        <v>3.9000000000000004</v>
      </c>
      <c r="Z379" s="30">
        <f t="shared" si="123"/>
        <v>0</v>
      </c>
      <c r="AA379" s="30">
        <f t="shared" si="128"/>
        <v>78</v>
      </c>
      <c r="AB379" s="31">
        <f t="shared" si="129"/>
        <v>7800</v>
      </c>
      <c r="AC379" s="32">
        <f t="shared" si="130"/>
        <v>2.0691745422898372E-3</v>
      </c>
      <c r="AD379" s="25">
        <v>6</v>
      </c>
      <c r="AE379" s="28">
        <f t="shared" si="133"/>
        <v>2.1666666666666665</v>
      </c>
      <c r="AF379" s="28">
        <f t="shared" si="142"/>
        <v>13</v>
      </c>
      <c r="AG379" s="28">
        <f t="shared" si="134"/>
        <v>52</v>
      </c>
      <c r="AH379" s="30">
        <f t="shared" si="131"/>
        <v>156</v>
      </c>
      <c r="AI379" s="28">
        <v>90</v>
      </c>
      <c r="AJ379" s="28">
        <v>90</v>
      </c>
      <c r="AK379" s="28">
        <v>90</v>
      </c>
      <c r="AL379" s="28">
        <v>90</v>
      </c>
      <c r="AM379" s="28">
        <v>0</v>
      </c>
      <c r="AN379" s="28">
        <v>0</v>
      </c>
      <c r="AO379" s="28">
        <v>4</v>
      </c>
      <c r="AP379" s="28">
        <v>28</v>
      </c>
      <c r="AQ379" s="28">
        <v>2</v>
      </c>
      <c r="AR379" s="28">
        <v>4</v>
      </c>
      <c r="AT379" s="28">
        <f t="shared" si="135"/>
        <v>15.383333333333333</v>
      </c>
      <c r="AU379" s="28">
        <f t="shared" si="136"/>
        <v>26</v>
      </c>
      <c r="AV379" s="28">
        <f t="shared" si="137"/>
        <v>21.666666666666664</v>
      </c>
      <c r="AX379" s="33" t="s">
        <v>80</v>
      </c>
      <c r="AY379" s="34"/>
      <c r="BA379" s="35">
        <f t="shared" si="138"/>
        <v>365</v>
      </c>
      <c r="BB379" s="33" t="s">
        <v>238</v>
      </c>
      <c r="BC379" s="33"/>
      <c r="BD379" s="34"/>
      <c r="BE379" s="25" t="s">
        <v>83</v>
      </c>
      <c r="BF379" s="25" t="s">
        <v>83</v>
      </c>
      <c r="BG379" s="32" t="s">
        <v>83</v>
      </c>
      <c r="BH379" s="32" t="s">
        <v>83</v>
      </c>
      <c r="BI379" s="32" t="e">
        <f t="shared" si="139"/>
        <v>#REF!</v>
      </c>
      <c r="BJ379" s="25" t="s">
        <v>116</v>
      </c>
      <c r="BK379" s="25">
        <v>55</v>
      </c>
      <c r="BP379" s="25" t="str">
        <f>IFERROR(VLOOKUP(Tabela24[[#This Row],[Código  CATMAT]],'[1]GRADE HFL'!A:K,1,0),"NÃO")</f>
        <v>NÃO</v>
      </c>
      <c r="BQ379" s="36"/>
      <c r="BR379" s="36" t="str">
        <f>IFERROR(VLOOKUP(Tabela24[[#This Row],[Código  CATMAT]],'[1]CMM E VALOR'!C:L,5,0),"NÃO HÁ")</f>
        <v>NÃO HÁ</v>
      </c>
      <c r="BS379" s="37" t="str">
        <f>IFERROR(VLOOKUP(Tabela24[[#This Row],[Código  CATMAT]],'[1]CMM E VALOR'!C:L,6,0),"NÃO HÁ")</f>
        <v>NÃO HÁ</v>
      </c>
      <c r="BT379" s="37" t="str">
        <f>IFERROR(VLOOKUP(Tabela24[[#This Row],[Código  CATMAT]],'[1]CMM E VALOR'!C:L,7,0),"NÃO HÁ")</f>
        <v>NÃO HÁ</v>
      </c>
      <c r="BU379" s="38" t="str">
        <f>IFERROR(VLOOKUP(Tabela24[[#This Row],[Código  CATMAT]],'[1]CMM E VALOR'!C:L,9,0),"NÃO HÁ")</f>
        <v>NÃO HÁ</v>
      </c>
      <c r="BV379" s="32" t="str">
        <f>IFERROR(VLOOKUP(Tabela24[[#This Row],[Código  CATMAT]],'[1]CMM E VALOR'!C:L,10,0),"NÃO HÁ")</f>
        <v>NÃO HÁ</v>
      </c>
    </row>
    <row r="380" spans="1:74" ht="25.5" x14ac:dyDescent="0.25">
      <c r="A380" s="25">
        <v>398705</v>
      </c>
      <c r="B380" s="25">
        <v>24994710</v>
      </c>
      <c r="C380" s="5" t="s">
        <v>1089</v>
      </c>
      <c r="D380" s="5" t="s">
        <v>218</v>
      </c>
      <c r="E380" s="5"/>
      <c r="F380" s="5"/>
      <c r="G380" s="27" t="s">
        <v>1090</v>
      </c>
      <c r="H380" s="27" t="s">
        <v>1086</v>
      </c>
      <c r="I380" s="27" t="s">
        <v>115</v>
      </c>
      <c r="J380" s="28">
        <v>343</v>
      </c>
      <c r="K380" s="28">
        <v>187</v>
      </c>
      <c r="L380" s="28">
        <v>166</v>
      </c>
      <c r="M380" s="28">
        <v>91</v>
      </c>
      <c r="N380" s="28">
        <v>93</v>
      </c>
      <c r="R380" s="28">
        <f t="shared" si="125"/>
        <v>176</v>
      </c>
      <c r="S380" s="28">
        <f t="shared" si="126"/>
        <v>102.74239631233058</v>
      </c>
      <c r="T380" s="28">
        <f t="shared" si="140"/>
        <v>58.376361541096919</v>
      </c>
      <c r="U380" s="28">
        <f t="shared" si="132"/>
        <v>166</v>
      </c>
      <c r="V380" s="28">
        <v>240</v>
      </c>
      <c r="W380" s="25">
        <v>6505</v>
      </c>
      <c r="X380" s="30">
        <v>3.38</v>
      </c>
      <c r="Y380" s="30">
        <f t="shared" si="127"/>
        <v>4.3940000000000001</v>
      </c>
      <c r="Z380" s="30">
        <f t="shared" si="123"/>
        <v>0</v>
      </c>
      <c r="AA380" s="30">
        <f t="shared" si="128"/>
        <v>811.19999999999993</v>
      </c>
      <c r="AB380" s="31">
        <f t="shared" si="129"/>
        <v>81120</v>
      </c>
      <c r="AC380" s="32">
        <f t="shared" si="130"/>
        <v>2.1519415239814304E-2</v>
      </c>
      <c r="AD380" s="25">
        <v>6</v>
      </c>
      <c r="AE380" s="28">
        <f t="shared" si="133"/>
        <v>20</v>
      </c>
      <c r="AF380" s="28">
        <f t="shared" si="142"/>
        <v>120</v>
      </c>
      <c r="AG380" s="28">
        <f>((AE380*12)+(AE380*AD380)+AF380)</f>
        <v>480</v>
      </c>
      <c r="AH380" s="30">
        <f t="shared" si="131"/>
        <v>1622.3999999999999</v>
      </c>
      <c r="AI380" s="28">
        <v>500</v>
      </c>
      <c r="AJ380" s="28">
        <v>500</v>
      </c>
      <c r="AK380" s="28">
        <v>500</v>
      </c>
      <c r="AL380" s="28">
        <v>500</v>
      </c>
      <c r="AM380" s="28">
        <v>0</v>
      </c>
      <c r="AN380" s="28">
        <v>0</v>
      </c>
      <c r="AO380" s="28">
        <v>4</v>
      </c>
      <c r="AP380" s="28">
        <v>28</v>
      </c>
      <c r="AQ380" s="28">
        <v>2</v>
      </c>
      <c r="AR380" s="28">
        <v>4</v>
      </c>
      <c r="AS380" s="28">
        <v>76</v>
      </c>
      <c r="AT380" s="28">
        <f t="shared" si="135"/>
        <v>142</v>
      </c>
      <c r="AU380" s="28">
        <f t="shared" si="136"/>
        <v>164</v>
      </c>
      <c r="AV380" s="28">
        <f t="shared" si="137"/>
        <v>200</v>
      </c>
      <c r="AW380" s="28">
        <v>90</v>
      </c>
      <c r="AX380" s="33" t="s">
        <v>80</v>
      </c>
      <c r="AY380" s="34"/>
      <c r="BA380" s="35">
        <f t="shared" si="138"/>
        <v>365</v>
      </c>
      <c r="BB380" s="33" t="s">
        <v>238</v>
      </c>
      <c r="BC380" s="33"/>
      <c r="BD380" s="34"/>
      <c r="BE380" s="25" t="s">
        <v>83</v>
      </c>
      <c r="BF380" s="25" t="s">
        <v>83</v>
      </c>
      <c r="BG380" s="32" t="s">
        <v>83</v>
      </c>
      <c r="BH380" s="32" t="s">
        <v>83</v>
      </c>
      <c r="BI380" s="32" t="e">
        <f t="shared" si="139"/>
        <v>#REF!</v>
      </c>
      <c r="BJ380" s="25" t="s">
        <v>116</v>
      </c>
      <c r="BK380" s="25">
        <v>49</v>
      </c>
      <c r="BP380" s="25">
        <f>IFERROR(VLOOKUP(Tabela24[[#This Row],[Código  CATMAT]],'[1]GRADE HFL'!A:K,1,0),"NÃO")</f>
        <v>398705</v>
      </c>
      <c r="BQ380" s="36"/>
      <c r="BR380" s="36">
        <f>IFERROR(VLOOKUP(Tabela24[[#This Row],[Código  CATMAT]],'[1]CMM E VALOR'!C:L,5,0),"NÃO HÁ")</f>
        <v>0</v>
      </c>
      <c r="BS380" s="37">
        <f>IFERROR(VLOOKUP(Tabela24[[#This Row],[Código  CATMAT]],'[1]CMM E VALOR'!C:L,6,0),"NÃO HÁ")</f>
        <v>0</v>
      </c>
      <c r="BT380" s="37">
        <f>IFERROR(VLOOKUP(Tabela24[[#This Row],[Código  CATMAT]],'[1]CMM E VALOR'!C:L,7,0),"NÃO HÁ")</f>
        <v>0</v>
      </c>
      <c r="BU380" s="38">
        <f>IFERROR(VLOOKUP(Tabela24[[#This Row],[Código  CATMAT]],'[1]CMM E VALOR'!C:L,9,0),"NÃO HÁ")</f>
        <v>3.09</v>
      </c>
      <c r="BV380" s="32">
        <f>IFERROR(VLOOKUP(Tabela24[[#This Row],[Código  CATMAT]],'[1]CMM E VALOR'!C:L,10,0),"NÃO HÁ")</f>
        <v>0</v>
      </c>
    </row>
    <row r="381" spans="1:74" ht="38.25" x14ac:dyDescent="0.25">
      <c r="A381" s="25">
        <v>304148</v>
      </c>
      <c r="B381" s="25">
        <v>8245000</v>
      </c>
      <c r="C381" s="5" t="s">
        <v>1091</v>
      </c>
      <c r="D381" s="5" t="s">
        <v>76</v>
      </c>
      <c r="E381" s="5"/>
      <c r="F381" s="5"/>
      <c r="G381" s="27" t="s">
        <v>1092</v>
      </c>
      <c r="H381" s="27"/>
      <c r="I381" s="27" t="s">
        <v>79</v>
      </c>
      <c r="J381" s="28">
        <v>75</v>
      </c>
      <c r="K381" s="28">
        <v>0</v>
      </c>
      <c r="L381" s="28">
        <v>0</v>
      </c>
      <c r="M381" s="28">
        <v>0</v>
      </c>
      <c r="N381" s="29">
        <v>0</v>
      </c>
      <c r="O381" s="29">
        <v>0</v>
      </c>
      <c r="P381" s="29">
        <v>0</v>
      </c>
      <c r="Q381" s="29">
        <v>0</v>
      </c>
      <c r="R381" s="28">
        <f t="shared" si="125"/>
        <v>9.375</v>
      </c>
      <c r="S381" s="28">
        <f t="shared" si="126"/>
        <v>26.516504294495533</v>
      </c>
      <c r="T381" s="28">
        <f t="shared" si="140"/>
        <v>282.84271247461902</v>
      </c>
      <c r="U381" s="28">
        <f t="shared" si="132"/>
        <v>0</v>
      </c>
      <c r="V381" s="28">
        <v>15</v>
      </c>
      <c r="W381" s="25">
        <v>6505</v>
      </c>
      <c r="X381" s="30">
        <v>6.35</v>
      </c>
      <c r="Y381" s="30">
        <f t="shared" si="127"/>
        <v>8.254999999999999</v>
      </c>
      <c r="Z381" s="30">
        <f>Y381*AN381</f>
        <v>825.49999999999989</v>
      </c>
      <c r="AA381" s="30">
        <f t="shared" si="128"/>
        <v>95.25</v>
      </c>
      <c r="AB381" s="31">
        <f t="shared" si="129"/>
        <v>9525</v>
      </c>
      <c r="AC381" s="32">
        <f t="shared" si="130"/>
        <v>2.5267804506808587E-3</v>
      </c>
      <c r="AD381" s="25">
        <v>6</v>
      </c>
      <c r="AE381" s="28">
        <f t="shared" si="133"/>
        <v>1.25</v>
      </c>
      <c r="AF381" s="28">
        <f t="shared" si="142"/>
        <v>7.5</v>
      </c>
      <c r="AG381" s="28">
        <f t="shared" si="134"/>
        <v>30</v>
      </c>
      <c r="AH381" s="30">
        <f t="shared" si="131"/>
        <v>190.5</v>
      </c>
      <c r="AI381" s="28">
        <v>200</v>
      </c>
      <c r="AJ381" s="28">
        <v>200</v>
      </c>
      <c r="AK381" s="28">
        <v>200</v>
      </c>
      <c r="AL381" s="28">
        <v>200</v>
      </c>
      <c r="AM381" s="28">
        <v>100</v>
      </c>
      <c r="AN381" s="28">
        <v>100</v>
      </c>
      <c r="AO381" s="28">
        <v>4</v>
      </c>
      <c r="AP381" s="28">
        <v>28</v>
      </c>
      <c r="AQ381" s="28">
        <v>2</v>
      </c>
      <c r="AR381" s="28">
        <v>4</v>
      </c>
      <c r="AT381" s="28">
        <f t="shared" si="135"/>
        <v>8.875</v>
      </c>
      <c r="AU381" s="28">
        <f t="shared" si="136"/>
        <v>15</v>
      </c>
      <c r="AV381" s="28">
        <f t="shared" si="137"/>
        <v>12.5</v>
      </c>
      <c r="AX381" s="33" t="s">
        <v>91</v>
      </c>
      <c r="AY381" s="34" t="s">
        <v>110</v>
      </c>
      <c r="AZ381" s="35">
        <v>46049</v>
      </c>
      <c r="BA381" s="35">
        <f t="shared" si="138"/>
        <v>46414</v>
      </c>
      <c r="BB381" s="33" t="s">
        <v>92</v>
      </c>
      <c r="BC381" s="33" t="s">
        <v>111</v>
      </c>
      <c r="BD381" s="34"/>
      <c r="BE381" s="25" t="s">
        <v>83</v>
      </c>
      <c r="BF381" s="25" t="s">
        <v>83</v>
      </c>
      <c r="BG381" s="32" t="s">
        <v>83</v>
      </c>
      <c r="BH381" s="32" t="s">
        <v>83</v>
      </c>
      <c r="BI381" s="32" t="e">
        <f t="shared" si="139"/>
        <v>#REF!</v>
      </c>
      <c r="BJ381" s="25" t="s">
        <v>94</v>
      </c>
      <c r="BP381" s="25">
        <f>IFERROR(VLOOKUP(Tabela24[[#This Row],[Código  CATMAT]],'[1]GRADE HFL'!A:K,1,0),"NÃO")</f>
        <v>304148</v>
      </c>
      <c r="BQ381" s="36"/>
      <c r="BR381" s="36">
        <f>IFERROR(VLOOKUP(Tabela24[[#This Row],[Código  CATMAT]],'[1]CMM E VALOR'!C:L,5,0),"NÃO HÁ")</f>
        <v>120</v>
      </c>
      <c r="BS381" s="37">
        <f>IFERROR(VLOOKUP(Tabela24[[#This Row],[Código  CATMAT]],'[1]CMM E VALOR'!C:L,6,0),"NÃO HÁ")</f>
        <v>80</v>
      </c>
      <c r="BT381" s="37">
        <f>IFERROR(VLOOKUP(Tabela24[[#This Row],[Código  CATMAT]],'[1]CMM E VALOR'!C:L,7,0),"NÃO HÁ")</f>
        <v>76.666666666666671</v>
      </c>
      <c r="BU381" s="38">
        <f>IFERROR(VLOOKUP(Tabela24[[#This Row],[Código  CATMAT]],'[1]CMM E VALOR'!C:L,9,0),"NÃO HÁ")</f>
        <v>32.11</v>
      </c>
      <c r="BV381" s="32">
        <f>IFERROR(VLOOKUP(Tabela24[[#This Row],[Código  CATMAT]],'[1]CMM E VALOR'!C:L,10,0),"NÃO HÁ")</f>
        <v>32.11</v>
      </c>
    </row>
    <row r="382" spans="1:74" ht="60" x14ac:dyDescent="0.25">
      <c r="A382" s="25">
        <v>449101</v>
      </c>
      <c r="B382" s="25">
        <v>8242800</v>
      </c>
      <c r="C382" s="40" t="s">
        <v>1093</v>
      </c>
      <c r="D382" s="40" t="s">
        <v>86</v>
      </c>
      <c r="E382" s="40"/>
      <c r="F382" s="5"/>
      <c r="G382" s="27" t="s">
        <v>1094</v>
      </c>
      <c r="H382" s="27" t="s">
        <v>1095</v>
      </c>
      <c r="I382" s="27" t="s">
        <v>125</v>
      </c>
      <c r="J382" s="28">
        <v>5045</v>
      </c>
      <c r="K382" s="28">
        <v>149</v>
      </c>
      <c r="L382" s="28">
        <v>120</v>
      </c>
      <c r="M382" s="28">
        <v>149</v>
      </c>
      <c r="N382" s="28">
        <v>154</v>
      </c>
      <c r="O382" s="28">
        <v>150</v>
      </c>
      <c r="P382" s="28">
        <v>157</v>
      </c>
      <c r="Q382" s="28">
        <v>83</v>
      </c>
      <c r="R382" s="28">
        <f t="shared" si="125"/>
        <v>750.875</v>
      </c>
      <c r="S382" s="28">
        <f t="shared" si="126"/>
        <v>1735.2675740563554</v>
      </c>
      <c r="T382" s="28">
        <f t="shared" si="140"/>
        <v>231.09939391461367</v>
      </c>
      <c r="U382" s="28">
        <f t="shared" si="132"/>
        <v>149.5</v>
      </c>
      <c r="V382" s="28">
        <v>200</v>
      </c>
      <c r="W382" s="25">
        <v>6505</v>
      </c>
      <c r="X382" s="30">
        <v>27.07</v>
      </c>
      <c r="Y382" s="30">
        <f t="shared" si="127"/>
        <v>35.191000000000003</v>
      </c>
      <c r="Z382" s="30">
        <f t="shared" si="123"/>
        <v>17595.5</v>
      </c>
      <c r="AA382" s="30">
        <f t="shared" si="128"/>
        <v>5414</v>
      </c>
      <c r="AB382" s="31">
        <f t="shared" si="129"/>
        <v>541400</v>
      </c>
      <c r="AC382" s="32">
        <f t="shared" si="130"/>
        <v>0.14362193553791253</v>
      </c>
      <c r="AD382" s="25">
        <v>6</v>
      </c>
      <c r="AE382" s="28">
        <f t="shared" si="133"/>
        <v>16.666666666666668</v>
      </c>
      <c r="AF382" s="28">
        <f t="shared" si="142"/>
        <v>100</v>
      </c>
      <c r="AG382" s="28">
        <f t="shared" si="134"/>
        <v>400</v>
      </c>
      <c r="AH382" s="30">
        <f t="shared" si="131"/>
        <v>10828</v>
      </c>
      <c r="AI382" s="28">
        <v>8100</v>
      </c>
      <c r="AJ382" s="28">
        <v>8100</v>
      </c>
      <c r="AK382" s="28">
        <v>8100</v>
      </c>
      <c r="AL382" s="28">
        <v>600</v>
      </c>
      <c r="AM382" s="42">
        <v>600</v>
      </c>
      <c r="AN382" s="42">
        <v>500</v>
      </c>
      <c r="AO382" s="28">
        <v>4</v>
      </c>
      <c r="AP382" s="28">
        <v>28</v>
      </c>
      <c r="AQ382" s="28">
        <v>2</v>
      </c>
      <c r="AR382" s="28">
        <v>4</v>
      </c>
      <c r="AT382" s="28">
        <f t="shared" si="135"/>
        <v>118.33333333333334</v>
      </c>
      <c r="AU382" s="28">
        <f t="shared" si="136"/>
        <v>200</v>
      </c>
      <c r="AV382" s="28">
        <f t="shared" si="137"/>
        <v>166.66666666666669</v>
      </c>
      <c r="AX382" s="33" t="s">
        <v>80</v>
      </c>
      <c r="AY382" s="34" t="s">
        <v>99</v>
      </c>
      <c r="BA382" s="35">
        <f t="shared" si="138"/>
        <v>365</v>
      </c>
      <c r="BB382" s="33" t="s">
        <v>81</v>
      </c>
      <c r="BC382" s="33" t="s">
        <v>82</v>
      </c>
      <c r="BD382" s="34"/>
      <c r="BE382" s="25" t="s">
        <v>192</v>
      </c>
      <c r="BF382" s="25" t="s">
        <v>192</v>
      </c>
      <c r="BG382" s="32" t="s">
        <v>192</v>
      </c>
      <c r="BH382" s="32" t="s">
        <v>83</v>
      </c>
      <c r="BI382" s="32" t="e">
        <f t="shared" si="139"/>
        <v>#REF!</v>
      </c>
      <c r="BJ382" s="25" t="s">
        <v>94</v>
      </c>
      <c r="BK382" s="25">
        <v>38</v>
      </c>
      <c r="BP382" s="25">
        <f>IFERROR(VLOOKUP(Tabela24[[#This Row],[Código  CATMAT]],'[1]GRADE HFL'!A:K,1,0),"NÃO")</f>
        <v>449101</v>
      </c>
      <c r="BQ382" s="36"/>
      <c r="BR382" s="36">
        <f>IFERROR(VLOOKUP(Tabela24[[#This Row],[Código  CATMAT]],'[1]CMM E VALOR'!C:L,5,0),"NÃO HÁ")</f>
        <v>5</v>
      </c>
      <c r="BS382" s="37">
        <f>IFERROR(VLOOKUP(Tabela24[[#This Row],[Código  CATMAT]],'[1]CMM E VALOR'!C:L,6,0),"NÃO HÁ")</f>
        <v>0</v>
      </c>
      <c r="BT382" s="37">
        <f>IFERROR(VLOOKUP(Tabela24[[#This Row],[Código  CATMAT]],'[1]CMM E VALOR'!C:L,7,0),"NÃO HÁ")</f>
        <v>0</v>
      </c>
      <c r="BU382" s="38">
        <f>IFERROR(VLOOKUP(Tabela24[[#This Row],[Código  CATMAT]],'[1]CMM E VALOR'!C:L,9,0),"NÃO HÁ")</f>
        <v>10</v>
      </c>
      <c r="BV382" s="32">
        <f>IFERROR(VLOOKUP(Tabela24[[#This Row],[Código  CATMAT]],'[1]CMM E VALOR'!C:L,10,0),"NÃO HÁ")</f>
        <v>0</v>
      </c>
    </row>
    <row r="383" spans="1:74" ht="25.5" x14ac:dyDescent="0.25">
      <c r="A383" s="25">
        <v>448595</v>
      </c>
      <c r="B383" s="25">
        <v>8265310</v>
      </c>
      <c r="C383" s="5" t="s">
        <v>1096</v>
      </c>
      <c r="D383" s="5" t="s">
        <v>86</v>
      </c>
      <c r="E383" s="5"/>
      <c r="F383" s="25">
        <v>50</v>
      </c>
      <c r="G383" s="27" t="s">
        <v>1097</v>
      </c>
      <c r="H383" s="27" t="s">
        <v>185</v>
      </c>
      <c r="I383" s="27" t="s">
        <v>125</v>
      </c>
      <c r="J383" s="28">
        <v>651</v>
      </c>
      <c r="K383" s="28">
        <v>480</v>
      </c>
      <c r="L383" s="28">
        <v>513</v>
      </c>
      <c r="N383" s="28">
        <v>326</v>
      </c>
      <c r="O383" s="28">
        <v>353</v>
      </c>
      <c r="P383" s="28">
        <v>322</v>
      </c>
      <c r="Q383" s="28">
        <v>208</v>
      </c>
      <c r="R383" s="28">
        <f t="shared" si="125"/>
        <v>407.57142857142856</v>
      </c>
      <c r="S383" s="28">
        <f t="shared" si="126"/>
        <v>148.54949471793023</v>
      </c>
      <c r="T383" s="28">
        <f t="shared" si="140"/>
        <v>36.44747504470773</v>
      </c>
      <c r="U383" s="28">
        <f t="shared" si="132"/>
        <v>353</v>
      </c>
      <c r="V383" s="28">
        <v>500</v>
      </c>
      <c r="W383" s="25">
        <v>6505</v>
      </c>
      <c r="X383" s="41">
        <v>5.34</v>
      </c>
      <c r="Y383" s="30">
        <f t="shared" si="127"/>
        <v>6.9420000000000002</v>
      </c>
      <c r="Z383" s="30">
        <f t="shared" si="123"/>
        <v>6942</v>
      </c>
      <c r="AA383" s="30">
        <f t="shared" si="128"/>
        <v>2670</v>
      </c>
      <c r="AB383" s="31">
        <f t="shared" si="129"/>
        <v>267000</v>
      </c>
      <c r="AC383" s="32">
        <f t="shared" si="130"/>
        <v>7.0829436255305953E-2</v>
      </c>
      <c r="AD383" s="25">
        <v>6</v>
      </c>
      <c r="AE383" s="28">
        <f t="shared" si="133"/>
        <v>41.666666666666664</v>
      </c>
      <c r="AF383" s="28">
        <f t="shared" si="142"/>
        <v>250</v>
      </c>
      <c r="AG383" s="28">
        <f t="shared" si="134"/>
        <v>1000</v>
      </c>
      <c r="AH383" s="30">
        <f t="shared" si="131"/>
        <v>5340</v>
      </c>
      <c r="AI383" s="28">
        <v>1000</v>
      </c>
      <c r="AJ383" s="28">
        <v>1000</v>
      </c>
      <c r="AK383" s="28">
        <v>1000</v>
      </c>
      <c r="AL383" s="28">
        <v>1000</v>
      </c>
      <c r="AM383" s="28">
        <v>1000</v>
      </c>
      <c r="AN383" s="28">
        <v>1000</v>
      </c>
      <c r="AO383" s="28">
        <v>4</v>
      </c>
      <c r="AP383" s="28">
        <v>28</v>
      </c>
      <c r="AQ383" s="28">
        <v>2</v>
      </c>
      <c r="AR383" s="28">
        <v>4</v>
      </c>
      <c r="AT383" s="28">
        <f t="shared" si="135"/>
        <v>295.83333333333331</v>
      </c>
      <c r="AU383" s="28">
        <f t="shared" si="136"/>
        <v>500</v>
      </c>
      <c r="AV383" s="28">
        <f t="shared" si="137"/>
        <v>416.66666666666663</v>
      </c>
      <c r="AX383" s="33" t="s">
        <v>91</v>
      </c>
      <c r="AY383" s="34" t="s">
        <v>196</v>
      </c>
      <c r="AZ383" s="35">
        <v>45895</v>
      </c>
      <c r="BA383" s="35">
        <f t="shared" si="138"/>
        <v>46260</v>
      </c>
      <c r="BB383" s="33" t="s">
        <v>92</v>
      </c>
      <c r="BC383" s="33" t="s">
        <v>127</v>
      </c>
      <c r="BD383" s="34"/>
      <c r="BE383" s="25" t="s">
        <v>83</v>
      </c>
      <c r="BF383" s="25" t="s">
        <v>83</v>
      </c>
      <c r="BG383" s="32" t="s">
        <v>83</v>
      </c>
      <c r="BH383" s="32" t="s">
        <v>83</v>
      </c>
      <c r="BI383" s="32" t="e">
        <f t="shared" si="139"/>
        <v>#REF!</v>
      </c>
      <c r="BJ383" s="25" t="s">
        <v>94</v>
      </c>
      <c r="BK383" s="25">
        <v>125</v>
      </c>
      <c r="BP383" s="25">
        <f>IFERROR(VLOOKUP(Tabela24[[#This Row],[Código  CATMAT]],'[1]GRADE HFL'!A:K,1,0),"NÃO")</f>
        <v>448595</v>
      </c>
      <c r="BQ383" s="36"/>
      <c r="BR383" s="36">
        <f>IFERROR(VLOOKUP(Tabela24[[#This Row],[Código  CATMAT]],'[1]CMM E VALOR'!C:L,5,0),"NÃO HÁ")</f>
        <v>55</v>
      </c>
      <c r="BS383" s="37">
        <f>IFERROR(VLOOKUP(Tabela24[[#This Row],[Código  CATMAT]],'[1]CMM E VALOR'!C:L,6,0),"NÃO HÁ")</f>
        <v>52.5</v>
      </c>
      <c r="BT383" s="37">
        <f>IFERROR(VLOOKUP(Tabela24[[#This Row],[Código  CATMAT]],'[1]CMM E VALOR'!C:L,7,0),"NÃO HÁ")</f>
        <v>40</v>
      </c>
      <c r="BU383" s="38">
        <f>IFERROR(VLOOKUP(Tabela24[[#This Row],[Código  CATMAT]],'[1]CMM E VALOR'!C:L,9,0),"NÃO HÁ")</f>
        <v>5.34</v>
      </c>
      <c r="BV383" s="32">
        <f>IFERROR(VLOOKUP(Tabela24[[#This Row],[Código  CATMAT]],'[1]CMM E VALOR'!C:L,10,0),"NÃO HÁ")</f>
        <v>5.34</v>
      </c>
    </row>
    <row r="384" spans="1:74" x14ac:dyDescent="0.25">
      <c r="A384" s="25">
        <v>267743</v>
      </c>
      <c r="B384" s="25">
        <v>8271000</v>
      </c>
      <c r="C384" s="5" t="s">
        <v>1098</v>
      </c>
      <c r="D384" s="5" t="s">
        <v>96</v>
      </c>
      <c r="E384" s="5"/>
      <c r="F384" s="5"/>
      <c r="G384" s="27" t="s">
        <v>1099</v>
      </c>
      <c r="H384" s="27" t="s">
        <v>562</v>
      </c>
      <c r="I384" s="27" t="s">
        <v>96</v>
      </c>
      <c r="J384" s="28">
        <v>2600</v>
      </c>
      <c r="K384" s="28">
        <v>1511</v>
      </c>
      <c r="L384" s="28">
        <v>1933</v>
      </c>
      <c r="M384" s="28">
        <v>953</v>
      </c>
      <c r="N384" s="28">
        <v>1384</v>
      </c>
      <c r="O384" s="28">
        <v>1638</v>
      </c>
      <c r="P384" s="28">
        <v>2112</v>
      </c>
      <c r="Q384" s="28">
        <v>2090</v>
      </c>
      <c r="R384" s="28">
        <f t="shared" si="125"/>
        <v>1777.625</v>
      </c>
      <c r="S384" s="28">
        <f t="shared" si="126"/>
        <v>512.04880835996209</v>
      </c>
      <c r="T384" s="28">
        <f t="shared" si="140"/>
        <v>28.805220918920586</v>
      </c>
      <c r="U384" s="28">
        <f t="shared" si="132"/>
        <v>1785.5</v>
      </c>
      <c r="V384" s="28">
        <v>1500</v>
      </c>
      <c r="W384" s="25">
        <v>6505</v>
      </c>
      <c r="X384" s="81">
        <v>0.19370000000000001</v>
      </c>
      <c r="Y384" s="30">
        <f t="shared" si="127"/>
        <v>0.25181000000000003</v>
      </c>
      <c r="Z384" s="30">
        <f t="shared" si="123"/>
        <v>755.43000000000006</v>
      </c>
      <c r="AA384" s="30">
        <f t="shared" si="128"/>
        <v>290.55</v>
      </c>
      <c r="AB384" s="31">
        <f t="shared" si="129"/>
        <v>29055</v>
      </c>
      <c r="AC384" s="32">
        <f t="shared" si="130"/>
        <v>7.7076751700296429E-3</v>
      </c>
      <c r="AD384" s="25">
        <v>6</v>
      </c>
      <c r="AE384" s="28">
        <f t="shared" si="133"/>
        <v>125</v>
      </c>
      <c r="AF384" s="28">
        <f t="shared" si="142"/>
        <v>750</v>
      </c>
      <c r="AG384" s="28">
        <f t="shared" si="134"/>
        <v>3000</v>
      </c>
      <c r="AH384" s="30">
        <f t="shared" si="131"/>
        <v>581.1</v>
      </c>
      <c r="AI384" s="28">
        <v>2500</v>
      </c>
      <c r="AJ384" s="28">
        <v>2000</v>
      </c>
      <c r="AK384" s="28">
        <v>2000</v>
      </c>
      <c r="AL384" s="28">
        <v>2500</v>
      </c>
      <c r="AM384" s="28">
        <v>3000</v>
      </c>
      <c r="AN384" s="28">
        <v>3000</v>
      </c>
      <c r="AO384" s="28">
        <v>4</v>
      </c>
      <c r="AP384" s="28">
        <v>28</v>
      </c>
      <c r="AQ384" s="28">
        <v>2</v>
      </c>
      <c r="AR384" s="28">
        <v>4</v>
      </c>
      <c r="AT384" s="28">
        <f t="shared" si="135"/>
        <v>887.5</v>
      </c>
      <c r="AU384" s="28">
        <f t="shared" si="136"/>
        <v>1500</v>
      </c>
      <c r="AV384" s="28">
        <f t="shared" si="137"/>
        <v>1250</v>
      </c>
      <c r="AX384" s="33" t="s">
        <v>91</v>
      </c>
      <c r="AY384" s="34" t="s">
        <v>105</v>
      </c>
      <c r="AZ384" s="35">
        <v>46055</v>
      </c>
      <c r="BA384" s="35">
        <f t="shared" si="138"/>
        <v>46420</v>
      </c>
      <c r="BB384" s="33" t="s">
        <v>92</v>
      </c>
      <c r="BC384" s="33" t="s">
        <v>106</v>
      </c>
      <c r="BD384" s="34"/>
      <c r="BE384" s="25" t="s">
        <v>83</v>
      </c>
      <c r="BF384" s="25" t="s">
        <v>83</v>
      </c>
      <c r="BG384" s="32" t="s">
        <v>83</v>
      </c>
      <c r="BH384" s="32" t="s">
        <v>83</v>
      </c>
      <c r="BI384" s="32" t="e">
        <f t="shared" si="139"/>
        <v>#REF!</v>
      </c>
      <c r="BJ384" s="25" t="s">
        <v>94</v>
      </c>
      <c r="BK384" s="25">
        <v>439</v>
      </c>
      <c r="BP384" s="25">
        <f>IFERROR(VLOOKUP(Tabela24[[#This Row],[Código  CATMAT]],'[1]GRADE HFL'!A:K,1,0),"NÃO")</f>
        <v>267743</v>
      </c>
      <c r="BQ384" s="36"/>
      <c r="BR384" s="36">
        <f>IFERROR(VLOOKUP(Tabela24[[#This Row],[Código  CATMAT]],'[1]CMM E VALOR'!C:L,5,0),"NÃO HÁ")</f>
        <v>6600</v>
      </c>
      <c r="BS384" s="37">
        <f>IFERROR(VLOOKUP(Tabela24[[#This Row],[Código  CATMAT]],'[1]CMM E VALOR'!C:L,6,0),"NÃO HÁ")</f>
        <v>2317.7777777777778</v>
      </c>
      <c r="BT384" s="37">
        <f>IFERROR(VLOOKUP(Tabela24[[#This Row],[Código  CATMAT]],'[1]CMM E VALOR'!C:L,7,0),"NÃO HÁ")</f>
        <v>120</v>
      </c>
      <c r="BU384" s="38">
        <f>IFERROR(VLOOKUP(Tabela24[[#This Row],[Código  CATMAT]],'[1]CMM E VALOR'!C:L,9,0),"NÃO HÁ")</f>
        <v>0.19</v>
      </c>
      <c r="BV384" s="32">
        <f>IFERROR(VLOOKUP(Tabela24[[#This Row],[Código  CATMAT]],'[1]CMM E VALOR'!C:L,10,0),"NÃO HÁ")</f>
        <v>0.19</v>
      </c>
    </row>
    <row r="385" spans="1:74" x14ac:dyDescent="0.25">
      <c r="A385" s="25">
        <v>267741</v>
      </c>
      <c r="B385" s="25">
        <v>8271010</v>
      </c>
      <c r="C385" s="5" t="s">
        <v>1100</v>
      </c>
      <c r="D385" s="5" t="s">
        <v>96</v>
      </c>
      <c r="E385" s="5"/>
      <c r="F385" s="5"/>
      <c r="G385" s="27" t="s">
        <v>1099</v>
      </c>
      <c r="H385" s="27" t="s">
        <v>135</v>
      </c>
      <c r="I385" s="27" t="s">
        <v>96</v>
      </c>
      <c r="J385" s="28">
        <v>350</v>
      </c>
      <c r="K385" s="28">
        <v>1338</v>
      </c>
      <c r="L385" s="28">
        <v>1068</v>
      </c>
      <c r="M385" s="28">
        <v>222</v>
      </c>
      <c r="N385" s="28">
        <v>405</v>
      </c>
      <c r="O385" s="28">
        <v>940</v>
      </c>
      <c r="P385" s="28">
        <v>818</v>
      </c>
      <c r="Q385" s="28">
        <v>752</v>
      </c>
      <c r="R385" s="28">
        <f t="shared" si="125"/>
        <v>736.625</v>
      </c>
      <c r="S385" s="28">
        <f t="shared" si="126"/>
        <v>386.18535057663695</v>
      </c>
      <c r="T385" s="28">
        <f t="shared" si="140"/>
        <v>52.426316046378687</v>
      </c>
      <c r="U385" s="28">
        <f t="shared" si="132"/>
        <v>785</v>
      </c>
      <c r="V385" s="28">
        <v>680</v>
      </c>
      <c r="W385" s="25">
        <v>6505</v>
      </c>
      <c r="X385" s="50">
        <v>0.08</v>
      </c>
      <c r="Y385" s="30">
        <f t="shared" si="127"/>
        <v>0.10400000000000001</v>
      </c>
      <c r="Z385" s="30">
        <f t="shared" si="123"/>
        <v>156</v>
      </c>
      <c r="AA385" s="30">
        <f t="shared" si="128"/>
        <v>54.4</v>
      </c>
      <c r="AB385" s="31">
        <f t="shared" si="129"/>
        <v>5440</v>
      </c>
      <c r="AC385" s="32">
        <f t="shared" si="130"/>
        <v>1.4431166038534247E-3</v>
      </c>
      <c r="AD385" s="25">
        <v>6</v>
      </c>
      <c r="AE385" s="28">
        <f t="shared" si="133"/>
        <v>56.666666666666664</v>
      </c>
      <c r="AF385" s="28">
        <f t="shared" si="142"/>
        <v>340</v>
      </c>
      <c r="AG385" s="28">
        <f t="shared" si="134"/>
        <v>1360</v>
      </c>
      <c r="AH385" s="30">
        <f t="shared" si="131"/>
        <v>108.8</v>
      </c>
      <c r="AI385" s="28">
        <v>2400</v>
      </c>
      <c r="AJ385" s="28">
        <v>2000</v>
      </c>
      <c r="AK385" s="28">
        <v>2000</v>
      </c>
      <c r="AL385" s="28">
        <v>2000</v>
      </c>
      <c r="AM385" s="28">
        <v>1500</v>
      </c>
      <c r="AN385" s="28">
        <v>1500</v>
      </c>
      <c r="AO385" s="28">
        <v>4</v>
      </c>
      <c r="AP385" s="28">
        <v>28</v>
      </c>
      <c r="AQ385" s="28">
        <v>2</v>
      </c>
      <c r="AR385" s="28">
        <v>4</v>
      </c>
      <c r="AT385" s="28">
        <f t="shared" si="135"/>
        <v>402.33333333333331</v>
      </c>
      <c r="AU385" s="28">
        <f t="shared" si="136"/>
        <v>680</v>
      </c>
      <c r="AV385" s="28">
        <f t="shared" si="137"/>
        <v>566.66666666666663</v>
      </c>
      <c r="AX385" s="33" t="s">
        <v>91</v>
      </c>
      <c r="AY385" s="34" t="s">
        <v>121</v>
      </c>
      <c r="AZ385" s="35">
        <v>45924</v>
      </c>
      <c r="BA385" s="35">
        <f t="shared" si="138"/>
        <v>46289</v>
      </c>
      <c r="BB385" s="33" t="s">
        <v>92</v>
      </c>
      <c r="BC385" s="33" t="s">
        <v>106</v>
      </c>
      <c r="BD385" s="34"/>
      <c r="BE385" s="25" t="s">
        <v>83</v>
      </c>
      <c r="BF385" s="25" t="s">
        <v>83</v>
      </c>
      <c r="BG385" s="32" t="s">
        <v>83</v>
      </c>
      <c r="BH385" s="32" t="s">
        <v>83</v>
      </c>
      <c r="BI385" s="32" t="e">
        <f t="shared" si="139"/>
        <v>#REF!</v>
      </c>
      <c r="BJ385" s="25" t="s">
        <v>94</v>
      </c>
      <c r="BK385" s="25">
        <v>281</v>
      </c>
      <c r="BP385" s="25">
        <f>IFERROR(VLOOKUP(Tabela24[[#This Row],[Código  CATMAT]],'[1]GRADE HFL'!A:K,1,0),"NÃO")</f>
        <v>267741</v>
      </c>
      <c r="BQ385" s="36"/>
      <c r="BR385" s="36">
        <f>IFERROR(VLOOKUP(Tabela24[[#This Row],[Código  CATMAT]],'[1]CMM E VALOR'!C:L,5,0),"NÃO HÁ")</f>
        <v>6200</v>
      </c>
      <c r="BS385" s="37">
        <f>IFERROR(VLOOKUP(Tabela24[[#This Row],[Código  CATMAT]],'[1]CMM E VALOR'!C:L,6,0),"NÃO HÁ")</f>
        <v>3942.8571428571427</v>
      </c>
      <c r="BT385" s="37">
        <f>IFERROR(VLOOKUP(Tabela24[[#This Row],[Código  CATMAT]],'[1]CMM E VALOR'!C:L,7,0),"NÃO HÁ")</f>
        <v>2833.3333333333335</v>
      </c>
      <c r="BU385" s="38">
        <f>IFERROR(VLOOKUP(Tabela24[[#This Row],[Código  CATMAT]],'[1]CMM E VALOR'!C:L,9,0),"NÃO HÁ")</f>
        <v>6.8000000000000005E-2</v>
      </c>
      <c r="BV385" s="32">
        <f>IFERROR(VLOOKUP(Tabela24[[#This Row],[Código  CATMAT]],'[1]CMM E VALOR'!C:L,10,0),"NÃO HÁ")</f>
        <v>6.8000000000000005E-2</v>
      </c>
    </row>
    <row r="386" spans="1:74" ht="25.5" x14ac:dyDescent="0.25">
      <c r="A386" s="25">
        <v>269833</v>
      </c>
      <c r="B386" s="25">
        <v>8285000</v>
      </c>
      <c r="C386" s="5" t="s">
        <v>1101</v>
      </c>
      <c r="D386" s="5" t="s">
        <v>1102</v>
      </c>
      <c r="E386" s="5"/>
      <c r="F386" s="25">
        <v>50</v>
      </c>
      <c r="G386" s="27" t="s">
        <v>1103</v>
      </c>
      <c r="H386" s="27" t="s">
        <v>1104</v>
      </c>
      <c r="I386" s="27" t="s">
        <v>79</v>
      </c>
      <c r="J386" s="28">
        <v>650</v>
      </c>
      <c r="K386" s="28">
        <v>646</v>
      </c>
      <c r="L386" s="28">
        <v>726</v>
      </c>
      <c r="M386" s="28">
        <v>575</v>
      </c>
      <c r="N386" s="28">
        <v>768</v>
      </c>
      <c r="O386" s="28">
        <v>755</v>
      </c>
      <c r="P386" s="28">
        <v>813</v>
      </c>
      <c r="Q386" s="28">
        <v>885</v>
      </c>
      <c r="R386" s="28">
        <f t="shared" si="125"/>
        <v>727.25</v>
      </c>
      <c r="S386" s="28">
        <f t="shared" si="126"/>
        <v>100.29919526810059</v>
      </c>
      <c r="T386" s="28">
        <f t="shared" si="140"/>
        <v>13.791570335936829</v>
      </c>
      <c r="U386" s="28">
        <f t="shared" si="132"/>
        <v>740.5</v>
      </c>
      <c r="V386" s="28">
        <v>650</v>
      </c>
      <c r="W386" s="25">
        <v>6505</v>
      </c>
      <c r="X386" s="30">
        <v>2.97</v>
      </c>
      <c r="Y386" s="30">
        <f t="shared" si="127"/>
        <v>3.8610000000000002</v>
      </c>
      <c r="Z386" s="30">
        <f t="shared" si="123"/>
        <v>4633.2</v>
      </c>
      <c r="AA386" s="30">
        <f t="shared" si="128"/>
        <v>1930.5000000000002</v>
      </c>
      <c r="AB386" s="31">
        <f t="shared" si="129"/>
        <v>193050.00000000003</v>
      </c>
      <c r="AC386" s="32">
        <f t="shared" si="130"/>
        <v>5.1212069921673473E-2</v>
      </c>
      <c r="AD386" s="25">
        <v>6</v>
      </c>
      <c r="AE386" s="28">
        <f t="shared" si="133"/>
        <v>54.166666666666664</v>
      </c>
      <c r="AF386" s="28">
        <f t="shared" si="142"/>
        <v>325</v>
      </c>
      <c r="AG386" s="28">
        <f t="shared" si="134"/>
        <v>1300</v>
      </c>
      <c r="AH386" s="30">
        <f t="shared" si="131"/>
        <v>3861.0000000000005</v>
      </c>
      <c r="AI386" s="28">
        <v>1500</v>
      </c>
      <c r="AJ386" s="28">
        <v>1500</v>
      </c>
      <c r="AK386" s="28">
        <v>1500</v>
      </c>
      <c r="AL386" s="28">
        <v>1500</v>
      </c>
      <c r="AM386" s="28">
        <v>1500</v>
      </c>
      <c r="AN386" s="28">
        <v>1200</v>
      </c>
      <c r="AO386" s="28">
        <v>4</v>
      </c>
      <c r="AP386" s="28">
        <v>28</v>
      </c>
      <c r="AQ386" s="28">
        <v>2</v>
      </c>
      <c r="AR386" s="28">
        <v>4</v>
      </c>
      <c r="AS386" s="28">
        <v>150</v>
      </c>
      <c r="AT386" s="28">
        <f t="shared" si="135"/>
        <v>384.58333333333331</v>
      </c>
      <c r="AU386" s="28">
        <f t="shared" si="136"/>
        <v>500</v>
      </c>
      <c r="AV386" s="28">
        <f t="shared" si="137"/>
        <v>541.66666666666663</v>
      </c>
      <c r="AW386" s="28">
        <v>250</v>
      </c>
      <c r="AX386" s="33" t="s">
        <v>91</v>
      </c>
      <c r="AY386" s="34" t="s">
        <v>140</v>
      </c>
      <c r="AZ386" s="35">
        <v>45876</v>
      </c>
      <c r="BA386" s="35">
        <f t="shared" si="138"/>
        <v>46241</v>
      </c>
      <c r="BB386" s="33" t="s">
        <v>92</v>
      </c>
      <c r="BC386" s="33" t="s">
        <v>141</v>
      </c>
      <c r="BD386" s="34"/>
      <c r="BE386" s="25" t="s">
        <v>83</v>
      </c>
      <c r="BF386" s="25" t="s">
        <v>83</v>
      </c>
      <c r="BG386" s="32" t="s">
        <v>83</v>
      </c>
      <c r="BH386" s="32" t="s">
        <v>83</v>
      </c>
      <c r="BI386" s="32" t="e">
        <f t="shared" si="139"/>
        <v>#REF!</v>
      </c>
      <c r="BJ386" s="25" t="s">
        <v>116</v>
      </c>
      <c r="BK386" s="25">
        <v>222</v>
      </c>
      <c r="BP386" s="25">
        <f>IFERROR(VLOOKUP(Tabela24[[#This Row],[Código  CATMAT]],'[1]GRADE HFL'!A:K,1,0),"NÃO")</f>
        <v>269833</v>
      </c>
      <c r="BQ386" s="36"/>
      <c r="BR386" s="36">
        <f>IFERROR(VLOOKUP(Tabela24[[#This Row],[Código  CATMAT]],'[1]CMM E VALOR'!C:L,5,0),"NÃO HÁ")</f>
        <v>10</v>
      </c>
      <c r="BS386" s="37">
        <f>IFERROR(VLOOKUP(Tabela24[[#This Row],[Código  CATMAT]],'[1]CMM E VALOR'!C:L,6,0),"NÃO HÁ")</f>
        <v>0</v>
      </c>
      <c r="BT386" s="37">
        <f>IFERROR(VLOOKUP(Tabela24[[#This Row],[Código  CATMAT]],'[1]CMM E VALOR'!C:L,7,0),"NÃO HÁ")</f>
        <v>0</v>
      </c>
      <c r="BU386" s="38">
        <f>IFERROR(VLOOKUP(Tabela24[[#This Row],[Código  CATMAT]],'[1]CMM E VALOR'!C:L,9,0),"NÃO HÁ")</f>
        <v>1.41</v>
      </c>
      <c r="BV386" s="32">
        <f>IFERROR(VLOOKUP(Tabela24[[#This Row],[Código  CATMAT]],'[1]CMM E VALOR'!C:L,10,0),"NÃO HÁ")</f>
        <v>0</v>
      </c>
    </row>
    <row r="387" spans="1:74" ht="30" hidden="1" x14ac:dyDescent="0.25">
      <c r="A387" s="25">
        <v>273953</v>
      </c>
      <c r="B387" s="25">
        <v>8290500</v>
      </c>
      <c r="C387" s="40" t="s">
        <v>1105</v>
      </c>
      <c r="D387" s="40" t="s">
        <v>96</v>
      </c>
      <c r="E387" s="40"/>
      <c r="F387" s="25">
        <v>30</v>
      </c>
      <c r="G387" s="27" t="s">
        <v>1106</v>
      </c>
      <c r="H387" s="27" t="s">
        <v>120</v>
      </c>
      <c r="I387" s="27" t="s">
        <v>235</v>
      </c>
      <c r="J387" s="28">
        <v>60</v>
      </c>
      <c r="K387" s="28">
        <v>818</v>
      </c>
      <c r="L387" s="28">
        <v>67</v>
      </c>
      <c r="M387" s="28">
        <v>205</v>
      </c>
      <c r="N387" s="28">
        <v>231</v>
      </c>
      <c r="O387" s="28">
        <v>80</v>
      </c>
      <c r="P387" s="28">
        <v>287</v>
      </c>
      <c r="Q387" s="28">
        <v>195</v>
      </c>
      <c r="R387" s="28">
        <f t="shared" si="125"/>
        <v>242.875</v>
      </c>
      <c r="S387" s="28">
        <f t="shared" si="126"/>
        <v>247.1225476791395</v>
      </c>
      <c r="T387" s="28">
        <f t="shared" si="140"/>
        <v>101.74886162805538</v>
      </c>
      <c r="U387" s="28">
        <f t="shared" si="132"/>
        <v>200</v>
      </c>
      <c r="V387" s="28">
        <v>300</v>
      </c>
      <c r="W387" s="25">
        <v>6505</v>
      </c>
      <c r="X387" s="41">
        <v>1.9</v>
      </c>
      <c r="Y387" s="30">
        <f t="shared" si="127"/>
        <v>2.4699999999999998</v>
      </c>
      <c r="Z387" s="30">
        <f t="shared" si="123"/>
        <v>1481.9999999999998</v>
      </c>
      <c r="AA387" s="30">
        <f t="shared" si="128"/>
        <v>570</v>
      </c>
      <c r="AB387" s="31">
        <f t="shared" si="129"/>
        <v>57000</v>
      </c>
      <c r="AC387" s="32">
        <f t="shared" si="130"/>
        <v>1.5120890885964194E-2</v>
      </c>
      <c r="AD387" s="25">
        <v>6</v>
      </c>
      <c r="AE387" s="28">
        <f t="shared" si="133"/>
        <v>25</v>
      </c>
      <c r="AF387" s="28">
        <f t="shared" si="142"/>
        <v>150</v>
      </c>
      <c r="AG387" s="28">
        <f t="shared" si="134"/>
        <v>600</v>
      </c>
      <c r="AH387" s="30">
        <f t="shared" si="131"/>
        <v>1140</v>
      </c>
      <c r="AI387" s="28">
        <v>150</v>
      </c>
      <c r="AJ387" s="28">
        <v>150</v>
      </c>
      <c r="AK387" s="28">
        <v>210</v>
      </c>
      <c r="AL387" s="28">
        <v>210</v>
      </c>
      <c r="AM387" s="42">
        <v>700</v>
      </c>
      <c r="AN387" s="42">
        <v>600</v>
      </c>
      <c r="AO387" s="28">
        <v>4</v>
      </c>
      <c r="AP387" s="28">
        <v>28</v>
      </c>
      <c r="AQ387" s="28">
        <v>2</v>
      </c>
      <c r="AR387" s="28">
        <v>4</v>
      </c>
      <c r="AT387" s="28">
        <f t="shared" si="135"/>
        <v>177.5</v>
      </c>
      <c r="AU387" s="28">
        <f t="shared" si="136"/>
        <v>300</v>
      </c>
      <c r="AV387" s="28">
        <f t="shared" si="137"/>
        <v>250</v>
      </c>
      <c r="AX387" s="33" t="s">
        <v>91</v>
      </c>
      <c r="AY387" s="34" t="s">
        <v>110</v>
      </c>
      <c r="AZ387" s="35">
        <v>46049</v>
      </c>
      <c r="BA387" s="35">
        <f t="shared" si="138"/>
        <v>46414</v>
      </c>
      <c r="BB387" s="33" t="s">
        <v>92</v>
      </c>
      <c r="BC387" s="33" t="s">
        <v>111</v>
      </c>
      <c r="BD387" s="34"/>
      <c r="BE387" s="25" t="s">
        <v>83</v>
      </c>
      <c r="BF387" s="25" t="s">
        <v>83</v>
      </c>
      <c r="BG387" s="32" t="s">
        <v>83</v>
      </c>
      <c r="BH387" s="32" t="s">
        <v>83</v>
      </c>
      <c r="BI387" s="32" t="e">
        <f t="shared" si="139"/>
        <v>#REF!</v>
      </c>
      <c r="BJ387" s="25" t="s">
        <v>116</v>
      </c>
      <c r="BK387" s="25">
        <v>27</v>
      </c>
      <c r="BP387" s="25" t="str">
        <f>IFERROR(VLOOKUP(Tabela24[[#This Row],[Código  CATMAT]],'[1]GRADE HFL'!A:K,1,0),"NÃO")</f>
        <v>NÃO</v>
      </c>
      <c r="BQ387" s="36"/>
      <c r="BR387" s="36" t="str">
        <f>IFERROR(VLOOKUP(Tabela24[[#This Row],[Código  CATMAT]],'[1]CMM E VALOR'!C:L,5,0),"NÃO HÁ")</f>
        <v>NÃO HÁ</v>
      </c>
      <c r="BS387" s="37" t="str">
        <f>IFERROR(VLOOKUP(Tabela24[[#This Row],[Código  CATMAT]],'[1]CMM E VALOR'!C:L,6,0),"NÃO HÁ")</f>
        <v>NÃO HÁ</v>
      </c>
      <c r="BT387" s="37" t="str">
        <f>IFERROR(VLOOKUP(Tabela24[[#This Row],[Código  CATMAT]],'[1]CMM E VALOR'!C:L,7,0),"NÃO HÁ")</f>
        <v>NÃO HÁ</v>
      </c>
      <c r="BU387" s="38" t="str">
        <f>IFERROR(VLOOKUP(Tabela24[[#This Row],[Código  CATMAT]],'[1]CMM E VALOR'!C:L,9,0),"NÃO HÁ")</f>
        <v>NÃO HÁ</v>
      </c>
      <c r="BV387" s="32" t="str">
        <f>IFERROR(VLOOKUP(Tabela24[[#This Row],[Código  CATMAT]],'[1]CMM E VALOR'!C:L,10,0),"NÃO HÁ")</f>
        <v>NÃO HÁ</v>
      </c>
    </row>
    <row r="388" spans="1:74" ht="25.5" x14ac:dyDescent="0.25">
      <c r="A388" s="25">
        <v>267769</v>
      </c>
      <c r="B388" s="25">
        <v>8305000</v>
      </c>
      <c r="C388" s="5" t="s">
        <v>1107</v>
      </c>
      <c r="D388" s="5" t="s">
        <v>76</v>
      </c>
      <c r="E388" s="5"/>
      <c r="F388" s="25" t="s">
        <v>1108</v>
      </c>
      <c r="G388" s="27" t="s">
        <v>1109</v>
      </c>
      <c r="H388" s="27" t="s">
        <v>642</v>
      </c>
      <c r="I388" s="27" t="s">
        <v>79</v>
      </c>
      <c r="J388" s="28">
        <v>200</v>
      </c>
      <c r="K388" s="28">
        <v>134</v>
      </c>
      <c r="L388" s="28">
        <v>147</v>
      </c>
      <c r="M388" s="28">
        <v>90</v>
      </c>
      <c r="N388" s="28">
        <v>50</v>
      </c>
      <c r="O388" s="28">
        <v>69</v>
      </c>
      <c r="P388" s="28">
        <v>51</v>
      </c>
      <c r="Q388" s="28">
        <v>38</v>
      </c>
      <c r="R388" s="28">
        <f t="shared" si="125"/>
        <v>97.375</v>
      </c>
      <c r="S388" s="28">
        <f t="shared" si="126"/>
        <v>57.465362237985218</v>
      </c>
      <c r="T388" s="28">
        <f t="shared" si="140"/>
        <v>59.014492670588162</v>
      </c>
      <c r="U388" s="28">
        <f t="shared" si="132"/>
        <v>79.5</v>
      </c>
      <c r="V388" s="28">
        <v>100</v>
      </c>
      <c r="W388" s="25">
        <v>6505</v>
      </c>
      <c r="X388" s="30">
        <v>3.17</v>
      </c>
      <c r="Y388" s="30">
        <f t="shared" si="127"/>
        <v>4.1210000000000004</v>
      </c>
      <c r="Z388" s="30">
        <f t="shared" si="123"/>
        <v>824.2</v>
      </c>
      <c r="AA388" s="30">
        <f t="shared" si="128"/>
        <v>317</v>
      </c>
      <c r="AB388" s="31">
        <f t="shared" si="129"/>
        <v>31700</v>
      </c>
      <c r="AC388" s="32">
        <f t="shared" si="130"/>
        <v>8.4093375628958751E-3</v>
      </c>
      <c r="AD388" s="25">
        <v>6</v>
      </c>
      <c r="AE388" s="28">
        <f t="shared" si="133"/>
        <v>8.3333333333333339</v>
      </c>
      <c r="AF388" s="28">
        <f t="shared" si="142"/>
        <v>50</v>
      </c>
      <c r="AG388" s="28">
        <f t="shared" si="134"/>
        <v>200</v>
      </c>
      <c r="AH388" s="30">
        <f t="shared" si="131"/>
        <v>634</v>
      </c>
      <c r="AI388" s="28">
        <v>350</v>
      </c>
      <c r="AJ388" s="28">
        <v>350</v>
      </c>
      <c r="AK388" s="28">
        <v>350</v>
      </c>
      <c r="AL388" s="28">
        <v>350</v>
      </c>
      <c r="AM388" s="28">
        <v>300</v>
      </c>
      <c r="AN388" s="28">
        <v>200</v>
      </c>
      <c r="AO388" s="28">
        <v>4</v>
      </c>
      <c r="AP388" s="28">
        <v>28</v>
      </c>
      <c r="AQ388" s="28">
        <v>2</v>
      </c>
      <c r="AR388" s="28">
        <v>4</v>
      </c>
      <c r="AT388" s="28">
        <f t="shared" si="135"/>
        <v>59.166666666666671</v>
      </c>
      <c r="AU388" s="28">
        <f t="shared" si="136"/>
        <v>100</v>
      </c>
      <c r="AV388" s="28">
        <f t="shared" si="137"/>
        <v>83.333333333333343</v>
      </c>
      <c r="AX388" s="33" t="s">
        <v>91</v>
      </c>
      <c r="AY388" s="34" t="s">
        <v>110</v>
      </c>
      <c r="AZ388" s="35">
        <v>46049</v>
      </c>
      <c r="BA388" s="35">
        <f t="shared" si="138"/>
        <v>46414</v>
      </c>
      <c r="BB388" s="33" t="s">
        <v>92</v>
      </c>
      <c r="BC388" s="33" t="s">
        <v>111</v>
      </c>
      <c r="BD388" s="34"/>
      <c r="BE388" s="25" t="s">
        <v>83</v>
      </c>
      <c r="BF388" s="25" t="s">
        <v>83</v>
      </c>
      <c r="BG388" s="32" t="s">
        <v>83</v>
      </c>
      <c r="BH388" s="32" t="s">
        <v>83</v>
      </c>
      <c r="BI388" s="32" t="e">
        <f t="shared" si="139"/>
        <v>#REF!</v>
      </c>
      <c r="BJ388" s="25" t="s">
        <v>94</v>
      </c>
      <c r="BK388" s="25">
        <v>36</v>
      </c>
      <c r="BP388" s="25">
        <f>IFERROR(VLOOKUP(Tabela24[[#This Row],[Código  CATMAT]],'[1]GRADE HFL'!A:K,1,0),"NÃO")</f>
        <v>267769</v>
      </c>
      <c r="BQ388" s="36"/>
      <c r="BR388" s="36">
        <f>IFERROR(VLOOKUP(Tabela24[[#This Row],[Código  CATMAT]],'[1]CMM E VALOR'!C:L,5,0),"NÃO HÁ")</f>
        <v>100</v>
      </c>
      <c r="BS388" s="37">
        <f>IFERROR(VLOOKUP(Tabela24[[#This Row],[Código  CATMAT]],'[1]CMM E VALOR'!C:L,6,0),"NÃO HÁ")</f>
        <v>87.5</v>
      </c>
      <c r="BT388" s="37">
        <f>IFERROR(VLOOKUP(Tabela24[[#This Row],[Código  CATMAT]],'[1]CMM E VALOR'!C:L,7,0),"NÃO HÁ")</f>
        <v>0</v>
      </c>
      <c r="BU388" s="38">
        <f>IFERROR(VLOOKUP(Tabela24[[#This Row],[Código  CATMAT]],'[1]CMM E VALOR'!C:L,9,0),"NÃO HÁ")</f>
        <v>1.93</v>
      </c>
      <c r="BV388" s="32">
        <f>IFERROR(VLOOKUP(Tabela24[[#This Row],[Código  CATMAT]],'[1]CMM E VALOR'!C:L,10,0),"NÃO HÁ")</f>
        <v>1.93</v>
      </c>
    </row>
    <row r="389" spans="1:74" x14ac:dyDescent="0.25">
      <c r="A389" s="25">
        <v>267768</v>
      </c>
      <c r="B389" s="25">
        <v>8301000</v>
      </c>
      <c r="C389" s="5" t="s">
        <v>1110</v>
      </c>
      <c r="D389" s="5" t="s">
        <v>96</v>
      </c>
      <c r="E389" s="5"/>
      <c r="F389" s="5"/>
      <c r="G389" s="27" t="s">
        <v>1109</v>
      </c>
      <c r="H389" s="27" t="s">
        <v>278</v>
      </c>
      <c r="I389" s="27" t="s">
        <v>136</v>
      </c>
      <c r="J389" s="28">
        <v>1730</v>
      </c>
      <c r="K389" s="28">
        <v>2968</v>
      </c>
      <c r="L389" s="28">
        <v>582</v>
      </c>
      <c r="M389" s="28">
        <v>2658</v>
      </c>
      <c r="N389" s="28">
        <v>3196</v>
      </c>
      <c r="O389" s="28">
        <v>4275</v>
      </c>
      <c r="P389" s="28">
        <v>4112</v>
      </c>
      <c r="Q389" s="28">
        <v>3713</v>
      </c>
      <c r="R389" s="28">
        <f t="shared" si="125"/>
        <v>2904.25</v>
      </c>
      <c r="S389" s="28">
        <f t="shared" si="126"/>
        <v>1248.6118863991096</v>
      </c>
      <c r="T389" s="28">
        <f t="shared" si="140"/>
        <v>42.992575928350163</v>
      </c>
      <c r="U389" s="28">
        <f t="shared" si="132"/>
        <v>3082</v>
      </c>
      <c r="V389" s="28">
        <v>2700</v>
      </c>
      <c r="W389" s="25">
        <v>6505</v>
      </c>
      <c r="X389" s="50">
        <v>0.15</v>
      </c>
      <c r="Y389" s="30">
        <f t="shared" si="127"/>
        <v>0.19500000000000001</v>
      </c>
      <c r="Z389" s="30">
        <f t="shared" ref="Z389:Z452" si="143">Y389*AN389</f>
        <v>1072.5</v>
      </c>
      <c r="AA389" s="30">
        <f t="shared" si="128"/>
        <v>405</v>
      </c>
      <c r="AB389" s="31">
        <f t="shared" si="129"/>
        <v>40500</v>
      </c>
      <c r="AC389" s="32">
        <f t="shared" si="130"/>
        <v>1.0743790892658769E-2</v>
      </c>
      <c r="AD389" s="25">
        <v>6</v>
      </c>
      <c r="AE389" s="28">
        <f t="shared" si="133"/>
        <v>225</v>
      </c>
      <c r="AF389" s="28">
        <f t="shared" si="142"/>
        <v>1350</v>
      </c>
      <c r="AG389" s="28">
        <f t="shared" si="134"/>
        <v>5400</v>
      </c>
      <c r="AH389" s="30">
        <f t="shared" si="131"/>
        <v>810</v>
      </c>
      <c r="AI389" s="28">
        <v>3500</v>
      </c>
      <c r="AJ389" s="28">
        <v>3500</v>
      </c>
      <c r="AK389" s="28">
        <v>3500</v>
      </c>
      <c r="AL389" s="28">
        <v>5000</v>
      </c>
      <c r="AM389" s="28">
        <v>5500</v>
      </c>
      <c r="AN389" s="28">
        <v>5500</v>
      </c>
      <c r="AO389" s="28">
        <v>4</v>
      </c>
      <c r="AP389" s="28">
        <v>28</v>
      </c>
      <c r="AQ389" s="28">
        <v>2</v>
      </c>
      <c r="AR389" s="28">
        <v>4</v>
      </c>
      <c r="AT389" s="28">
        <f t="shared" si="135"/>
        <v>1597.5</v>
      </c>
      <c r="AU389" s="28">
        <f t="shared" si="136"/>
        <v>2700</v>
      </c>
      <c r="AV389" s="28">
        <f t="shared" si="137"/>
        <v>2250</v>
      </c>
      <c r="AX389" s="33" t="s">
        <v>91</v>
      </c>
      <c r="AY389" s="34" t="s">
        <v>121</v>
      </c>
      <c r="AZ389" s="35">
        <v>45924</v>
      </c>
      <c r="BA389" s="35">
        <f t="shared" si="138"/>
        <v>46289</v>
      </c>
      <c r="BB389" s="33" t="s">
        <v>92</v>
      </c>
      <c r="BC389" s="33" t="s">
        <v>106</v>
      </c>
      <c r="BD389" s="34"/>
      <c r="BE389" s="25" t="s">
        <v>83</v>
      </c>
      <c r="BF389" s="25" t="s">
        <v>83</v>
      </c>
      <c r="BG389" s="32" t="s">
        <v>83</v>
      </c>
      <c r="BH389" s="32" t="s">
        <v>83</v>
      </c>
      <c r="BI389" s="32" t="e">
        <f t="shared" si="139"/>
        <v>#REF!</v>
      </c>
      <c r="BJ389" s="25" t="s">
        <v>94</v>
      </c>
      <c r="BK389" s="25">
        <v>10</v>
      </c>
      <c r="BP389" s="25">
        <f>IFERROR(VLOOKUP(Tabela24[[#This Row],[Código  CATMAT]],'[1]GRADE HFL'!A:K,1,0),"NÃO")</f>
        <v>267768</v>
      </c>
      <c r="BQ389" s="36"/>
      <c r="BR389" s="36">
        <f>IFERROR(VLOOKUP(Tabela24[[#This Row],[Código  CATMAT]],'[1]CMM E VALOR'!C:L,5,0),"NÃO HÁ")</f>
        <v>580</v>
      </c>
      <c r="BS389" s="37">
        <f>IFERROR(VLOOKUP(Tabela24[[#This Row],[Código  CATMAT]],'[1]CMM E VALOR'!C:L,6,0),"NÃO HÁ")</f>
        <v>150</v>
      </c>
      <c r="BT389" s="37">
        <f>IFERROR(VLOOKUP(Tabela24[[#This Row],[Código  CATMAT]],'[1]CMM E VALOR'!C:L,7,0),"NÃO HÁ")</f>
        <v>133.33333333333334</v>
      </c>
      <c r="BU389" s="38">
        <f>IFERROR(VLOOKUP(Tabela24[[#This Row],[Código  CATMAT]],'[1]CMM E VALOR'!C:L,9,0),"NÃO HÁ")</f>
        <v>0.12</v>
      </c>
      <c r="BV389" s="32">
        <f>IFERROR(VLOOKUP(Tabela24[[#This Row],[Código  CATMAT]],'[1]CMM E VALOR'!C:L,10,0),"NÃO HÁ")</f>
        <v>0.12</v>
      </c>
    </row>
    <row r="390" spans="1:74" ht="25.5" x14ac:dyDescent="0.25">
      <c r="A390" s="25">
        <v>305935</v>
      </c>
      <c r="B390" s="25">
        <v>8322900</v>
      </c>
      <c r="C390" s="5" t="s">
        <v>1111</v>
      </c>
      <c r="D390" s="5" t="s">
        <v>76</v>
      </c>
      <c r="E390" s="5"/>
      <c r="F390" s="25" t="s">
        <v>1112</v>
      </c>
      <c r="G390" s="27" t="s">
        <v>1113</v>
      </c>
      <c r="H390" s="27" t="s">
        <v>311</v>
      </c>
      <c r="I390" s="27" t="s">
        <v>1114</v>
      </c>
      <c r="J390" s="28">
        <v>1199</v>
      </c>
      <c r="K390" s="28">
        <v>1181</v>
      </c>
      <c r="L390" s="28">
        <v>1288</v>
      </c>
      <c r="M390" s="28">
        <v>951</v>
      </c>
      <c r="N390" s="28">
        <v>1334</v>
      </c>
      <c r="O390" s="28">
        <v>1544</v>
      </c>
      <c r="P390" s="28">
        <v>1437</v>
      </c>
      <c r="Q390" s="28">
        <v>1437</v>
      </c>
      <c r="R390" s="28">
        <f t="shared" si="125"/>
        <v>1296.375</v>
      </c>
      <c r="S390" s="28">
        <f t="shared" si="126"/>
        <v>186.86583231215459</v>
      </c>
      <c r="T390" s="28">
        <f t="shared" si="140"/>
        <v>14.414489041531548</v>
      </c>
      <c r="U390" s="28">
        <f t="shared" si="132"/>
        <v>1311</v>
      </c>
      <c r="V390" s="28">
        <v>1300</v>
      </c>
      <c r="W390" s="25">
        <v>6505</v>
      </c>
      <c r="X390" s="30">
        <v>6.95</v>
      </c>
      <c r="Y390" s="30">
        <f t="shared" si="127"/>
        <v>9.0350000000000001</v>
      </c>
      <c r="Z390" s="30">
        <f t="shared" si="143"/>
        <v>22587.5</v>
      </c>
      <c r="AA390" s="30">
        <f t="shared" si="128"/>
        <v>9035</v>
      </c>
      <c r="AB390" s="31">
        <f t="shared" si="129"/>
        <v>903500</v>
      </c>
      <c r="AC390" s="32">
        <f t="shared" si="130"/>
        <v>0.23967938448190612</v>
      </c>
      <c r="AD390" s="25">
        <v>6</v>
      </c>
      <c r="AE390" s="28">
        <f t="shared" si="133"/>
        <v>108.33333333333333</v>
      </c>
      <c r="AF390" s="28">
        <f>AE390*((1/2)*AD390)</f>
        <v>325</v>
      </c>
      <c r="AG390" s="28">
        <f t="shared" si="134"/>
        <v>2275</v>
      </c>
      <c r="AH390" s="30">
        <f t="shared" si="131"/>
        <v>15811.25</v>
      </c>
      <c r="AI390" s="28">
        <v>2500</v>
      </c>
      <c r="AJ390" s="28">
        <v>2500</v>
      </c>
      <c r="AK390" s="28">
        <v>2500</v>
      </c>
      <c r="AL390" s="28">
        <v>2500</v>
      </c>
      <c r="AM390" s="28">
        <v>2500</v>
      </c>
      <c r="AN390" s="28">
        <v>2500</v>
      </c>
      <c r="AO390" s="28">
        <v>4</v>
      </c>
      <c r="AP390" s="28">
        <v>28</v>
      </c>
      <c r="AQ390" s="28">
        <v>2</v>
      </c>
      <c r="AR390" s="28">
        <v>4</v>
      </c>
      <c r="AT390" s="28">
        <f t="shared" si="135"/>
        <v>444.16666666666669</v>
      </c>
      <c r="AU390" s="28">
        <f t="shared" si="136"/>
        <v>975</v>
      </c>
      <c r="AV390" s="28">
        <f t="shared" si="137"/>
        <v>758.33333333333326</v>
      </c>
      <c r="AX390" s="33" t="s">
        <v>91</v>
      </c>
      <c r="AY390" s="34" t="s">
        <v>395</v>
      </c>
      <c r="AZ390" s="35">
        <v>46111</v>
      </c>
      <c r="BA390" s="35">
        <f t="shared" si="138"/>
        <v>46476</v>
      </c>
      <c r="BB390" s="33" t="s">
        <v>92</v>
      </c>
      <c r="BC390" s="33" t="s">
        <v>396</v>
      </c>
      <c r="BD390" s="34"/>
      <c r="BE390" s="25" t="s">
        <v>112</v>
      </c>
      <c r="BF390" s="25" t="s">
        <v>112</v>
      </c>
      <c r="BG390" s="32" t="s">
        <v>192</v>
      </c>
      <c r="BH390" s="32" t="s">
        <v>112</v>
      </c>
      <c r="BI390" s="32" t="e">
        <f t="shared" si="139"/>
        <v>#REF!</v>
      </c>
      <c r="BJ390" s="25" t="s">
        <v>84</v>
      </c>
      <c r="BK390" s="25">
        <v>335</v>
      </c>
      <c r="BP390" s="25">
        <f>IFERROR(VLOOKUP(Tabela24[[#This Row],[Código  CATMAT]],'[1]GRADE HFL'!A:K,1,0),"NÃO")</f>
        <v>305935</v>
      </c>
      <c r="BQ390" s="36"/>
      <c r="BR390" s="36">
        <f>IFERROR(VLOOKUP(Tabela24[[#This Row],[Código  CATMAT]],'[1]CMM E VALOR'!C:L,5,0),"NÃO HÁ")</f>
        <v>0</v>
      </c>
      <c r="BS390" s="37">
        <f>IFERROR(VLOOKUP(Tabela24[[#This Row],[Código  CATMAT]],'[1]CMM E VALOR'!C:L,6,0),"NÃO HÁ")</f>
        <v>83.333333333333329</v>
      </c>
      <c r="BT390" s="37">
        <f>IFERROR(VLOOKUP(Tabela24[[#This Row],[Código  CATMAT]],'[1]CMM E VALOR'!C:L,7,0),"NÃO HÁ")</f>
        <v>0</v>
      </c>
      <c r="BU390" s="38">
        <f>IFERROR(VLOOKUP(Tabela24[[#This Row],[Código  CATMAT]],'[1]CMM E VALOR'!C:L,9,0),"NÃO HÁ")</f>
        <v>62.5</v>
      </c>
      <c r="BV390" s="32">
        <f>IFERROR(VLOOKUP(Tabela24[[#This Row],[Código  CATMAT]],'[1]CMM E VALOR'!C:L,10,0),"NÃO HÁ")</f>
        <v>0</v>
      </c>
    </row>
    <row r="391" spans="1:74" ht="25.5" hidden="1" x14ac:dyDescent="0.25">
      <c r="A391" s="25">
        <v>348343</v>
      </c>
      <c r="B391" s="25">
        <v>8335900</v>
      </c>
      <c r="C391" s="5" t="s">
        <v>1115</v>
      </c>
      <c r="D391" s="5" t="s">
        <v>86</v>
      </c>
      <c r="E391" s="5"/>
      <c r="F391" s="5"/>
      <c r="G391" s="5" t="s">
        <v>1116</v>
      </c>
      <c r="H391" s="27" t="s">
        <v>143</v>
      </c>
      <c r="I391" s="27" t="s">
        <v>144</v>
      </c>
      <c r="J391" s="28">
        <v>111</v>
      </c>
      <c r="K391" s="28">
        <v>22</v>
      </c>
      <c r="L391" s="28">
        <v>37</v>
      </c>
      <c r="M391" s="28">
        <v>19</v>
      </c>
      <c r="N391" s="28">
        <v>48</v>
      </c>
      <c r="R391" s="28">
        <f t="shared" ref="R391:R454" si="144">AVERAGE(J391:Q391)</f>
        <v>47.4</v>
      </c>
      <c r="S391" s="28">
        <f t="shared" ref="S391:S454" si="145">STDEV(J391:Q391)</f>
        <v>37.433941817553759</v>
      </c>
      <c r="T391" s="28">
        <f t="shared" si="140"/>
        <v>78.974560796526916</v>
      </c>
      <c r="U391" s="28">
        <f t="shared" si="132"/>
        <v>37</v>
      </c>
      <c r="V391" s="28">
        <v>50</v>
      </c>
      <c r="W391" s="25" t="s">
        <v>90</v>
      </c>
      <c r="X391" s="30">
        <v>5.9</v>
      </c>
      <c r="Y391" s="30">
        <f t="shared" ref="Y391:Y454" si="146">X391*1.3</f>
        <v>7.6700000000000008</v>
      </c>
      <c r="Z391" s="30">
        <f t="shared" si="143"/>
        <v>0</v>
      </c>
      <c r="AA391" s="30">
        <f t="shared" ref="AA391:AA454" si="147">V391*X391</f>
        <v>295</v>
      </c>
      <c r="AB391" s="31">
        <f t="shared" ref="AB391:AB454" si="148">(AA391*100)</f>
        <v>29500</v>
      </c>
      <c r="AC391" s="32">
        <f t="shared" ref="AC391:AC454" si="149">AB391/3769619.16</f>
        <v>7.8257242304551524E-3</v>
      </c>
      <c r="AD391" s="25">
        <v>6</v>
      </c>
      <c r="AE391" s="28">
        <f t="shared" si="133"/>
        <v>4.166666666666667</v>
      </c>
      <c r="AF391" s="28">
        <f t="shared" ref="AF391:AF406" si="150">AD391*AE391</f>
        <v>25</v>
      </c>
      <c r="AG391" s="28">
        <f t="shared" si="134"/>
        <v>100</v>
      </c>
      <c r="AH391" s="30">
        <f t="shared" ref="AH391:AH454" si="151">AG391*X391</f>
        <v>590</v>
      </c>
      <c r="AI391" s="28">
        <v>100</v>
      </c>
      <c r="AJ391" s="28">
        <v>100</v>
      </c>
      <c r="AK391" s="28">
        <v>100</v>
      </c>
      <c r="AL391" s="28">
        <v>100</v>
      </c>
      <c r="AN391" s="28">
        <v>0</v>
      </c>
      <c r="AO391" s="28">
        <v>4</v>
      </c>
      <c r="AP391" s="28">
        <v>28</v>
      </c>
      <c r="AQ391" s="28">
        <v>2</v>
      </c>
      <c r="AR391" s="28">
        <v>4</v>
      </c>
      <c r="AT391" s="28">
        <f t="shared" si="135"/>
        <v>29.583333333333336</v>
      </c>
      <c r="AU391" s="28">
        <f t="shared" si="136"/>
        <v>50</v>
      </c>
      <c r="AV391" s="28">
        <f t="shared" si="137"/>
        <v>41.666666666666671</v>
      </c>
      <c r="AX391" s="33" t="s">
        <v>91</v>
      </c>
      <c r="AY391" s="34"/>
      <c r="BA391" s="35">
        <f t="shared" si="138"/>
        <v>365</v>
      </c>
      <c r="BB391" s="33" t="s">
        <v>92</v>
      </c>
      <c r="BC391" s="33" t="s">
        <v>93</v>
      </c>
      <c r="BD391" s="34"/>
      <c r="BE391" s="25" t="s">
        <v>83</v>
      </c>
      <c r="BF391" s="25" t="s">
        <v>83</v>
      </c>
      <c r="BG391" s="32" t="s">
        <v>83</v>
      </c>
      <c r="BH391" s="32" t="s">
        <v>83</v>
      </c>
      <c r="BI391" s="32" t="e">
        <f t="shared" si="139"/>
        <v>#REF!</v>
      </c>
      <c r="BJ391" s="25" t="s">
        <v>94</v>
      </c>
      <c r="BK391" s="25">
        <v>13</v>
      </c>
      <c r="BP391" s="25" t="str">
        <f>IFERROR(VLOOKUP(Tabela24[[#This Row],[Código  CATMAT]],'[1]GRADE HFL'!A:K,1,0),"NÃO")</f>
        <v>NÃO</v>
      </c>
      <c r="BQ391" s="36"/>
      <c r="BR391" s="36" t="str">
        <f>IFERROR(VLOOKUP(Tabela24[[#This Row],[Código  CATMAT]],'[1]CMM E VALOR'!C:L,5,0),"NÃO HÁ")</f>
        <v>NÃO HÁ</v>
      </c>
      <c r="BS391" s="37" t="str">
        <f>IFERROR(VLOOKUP(Tabela24[[#This Row],[Código  CATMAT]],'[1]CMM E VALOR'!C:L,6,0),"NÃO HÁ")</f>
        <v>NÃO HÁ</v>
      </c>
      <c r="BT391" s="37" t="str">
        <f>IFERROR(VLOOKUP(Tabela24[[#This Row],[Código  CATMAT]],'[1]CMM E VALOR'!C:L,7,0),"NÃO HÁ")</f>
        <v>NÃO HÁ</v>
      </c>
      <c r="BU391" s="38" t="str">
        <f>IFERROR(VLOOKUP(Tabela24[[#This Row],[Código  CATMAT]],'[1]CMM E VALOR'!C:L,9,0),"NÃO HÁ")</f>
        <v>NÃO HÁ</v>
      </c>
      <c r="BV391" s="32" t="str">
        <f>IFERROR(VLOOKUP(Tabela24[[#This Row],[Código  CATMAT]],'[1]CMM E VALOR'!C:L,10,0),"NÃO HÁ")</f>
        <v>NÃO HÁ</v>
      </c>
    </row>
    <row r="392" spans="1:74" x14ac:dyDescent="0.25">
      <c r="A392" s="25">
        <v>267772</v>
      </c>
      <c r="B392" s="25">
        <v>8331010</v>
      </c>
      <c r="C392" s="5" t="s">
        <v>1117</v>
      </c>
      <c r="D392" s="5" t="s">
        <v>96</v>
      </c>
      <c r="E392" s="5"/>
      <c r="F392" s="5"/>
      <c r="G392" s="27" t="s">
        <v>1118</v>
      </c>
      <c r="H392" s="27" t="s">
        <v>606</v>
      </c>
      <c r="I392" s="27" t="s">
        <v>96</v>
      </c>
      <c r="J392" s="28">
        <v>3000</v>
      </c>
      <c r="K392" s="28">
        <v>2912</v>
      </c>
      <c r="L392" s="28">
        <v>1459</v>
      </c>
      <c r="M392" s="28">
        <v>211</v>
      </c>
      <c r="N392" s="28">
        <v>314</v>
      </c>
      <c r="O392" s="28">
        <v>272</v>
      </c>
      <c r="P392" s="28">
        <v>403</v>
      </c>
      <c r="Q392" s="28">
        <v>624</v>
      </c>
      <c r="R392" s="28">
        <f t="shared" si="144"/>
        <v>1149.375</v>
      </c>
      <c r="S392" s="28">
        <f t="shared" si="145"/>
        <v>1183.7475524186493</v>
      </c>
      <c r="T392" s="28">
        <f t="shared" si="140"/>
        <v>102.99054289667421</v>
      </c>
      <c r="U392" s="28">
        <f t="shared" ref="U392:U455" si="152">MEDIAN(J392:Q392)</f>
        <v>513.5</v>
      </c>
      <c r="V392" s="28">
        <v>600</v>
      </c>
      <c r="W392" s="25">
        <v>6505</v>
      </c>
      <c r="X392" s="50">
        <v>0.03</v>
      </c>
      <c r="Y392" s="30">
        <f t="shared" si="146"/>
        <v>3.9E-2</v>
      </c>
      <c r="Z392" s="30">
        <f t="shared" si="143"/>
        <v>39</v>
      </c>
      <c r="AA392" s="30">
        <f t="shared" si="147"/>
        <v>18</v>
      </c>
      <c r="AB392" s="31">
        <f t="shared" si="148"/>
        <v>1800</v>
      </c>
      <c r="AC392" s="32">
        <f t="shared" si="149"/>
        <v>4.7750181745150083E-4</v>
      </c>
      <c r="AD392" s="25">
        <v>6</v>
      </c>
      <c r="AE392" s="28">
        <f>V392/12</f>
        <v>50</v>
      </c>
      <c r="AF392" s="28">
        <f>AD392*AE392</f>
        <v>300</v>
      </c>
      <c r="AG392" s="28">
        <f>((AE392*12)+(AE392*AD392)+AF392)</f>
        <v>1200</v>
      </c>
      <c r="AH392" s="30">
        <f>AG392*X392</f>
        <v>36</v>
      </c>
      <c r="AI392" s="28">
        <v>3000</v>
      </c>
      <c r="AJ392" s="28">
        <v>3000</v>
      </c>
      <c r="AK392" s="28">
        <v>3000</v>
      </c>
      <c r="AL392" s="28">
        <v>3000</v>
      </c>
      <c r="AM392" s="28">
        <v>1400</v>
      </c>
      <c r="AN392" s="28">
        <v>1000</v>
      </c>
      <c r="AO392" s="28">
        <v>4</v>
      </c>
      <c r="AP392" s="28">
        <v>28</v>
      </c>
      <c r="AQ392" s="28">
        <v>2</v>
      </c>
      <c r="AR392" s="28">
        <v>4</v>
      </c>
      <c r="AT392" s="28">
        <f t="shared" si="135"/>
        <v>355</v>
      </c>
      <c r="AU392" s="28">
        <f t="shared" si="136"/>
        <v>600</v>
      </c>
      <c r="AV392" s="28">
        <f t="shared" si="137"/>
        <v>500</v>
      </c>
      <c r="AX392" s="33" t="s">
        <v>80</v>
      </c>
      <c r="AY392" s="34"/>
      <c r="BA392" s="35">
        <f t="shared" si="138"/>
        <v>365</v>
      </c>
      <c r="BB392" s="33" t="s">
        <v>81</v>
      </c>
      <c r="BC392" s="33" t="s">
        <v>130</v>
      </c>
      <c r="BD392" s="34"/>
      <c r="BE392" s="25" t="s">
        <v>83</v>
      </c>
      <c r="BF392" s="25" t="s">
        <v>83</v>
      </c>
      <c r="BG392" s="32" t="s">
        <v>83</v>
      </c>
      <c r="BH392" s="32" t="s">
        <v>83</v>
      </c>
      <c r="BI392" s="32" t="e">
        <f t="shared" si="139"/>
        <v>#REF!</v>
      </c>
      <c r="BJ392" s="25" t="s">
        <v>94</v>
      </c>
      <c r="BK392" s="25">
        <v>351</v>
      </c>
      <c r="BP392" s="25">
        <f>IFERROR(VLOOKUP(Tabela24[[#This Row],[Código  CATMAT]],'[1]GRADE HFL'!A:K,1,0),"NÃO")</f>
        <v>267772</v>
      </c>
      <c r="BQ392" s="36"/>
      <c r="BR392" s="36">
        <f>IFERROR(VLOOKUP(Tabela24[[#This Row],[Código  CATMAT]],'[1]CMM E VALOR'!C:L,5,0),"NÃO HÁ")</f>
        <v>80</v>
      </c>
      <c r="BS392" s="37">
        <f>IFERROR(VLOOKUP(Tabela24[[#This Row],[Código  CATMAT]],'[1]CMM E VALOR'!C:L,6,0),"NÃO HÁ")</f>
        <v>45</v>
      </c>
      <c r="BT392" s="37">
        <f>IFERROR(VLOOKUP(Tabela24[[#This Row],[Código  CATMAT]],'[1]CMM E VALOR'!C:L,7,0),"NÃO HÁ")</f>
        <v>0</v>
      </c>
      <c r="BU392" s="38">
        <f>IFERROR(VLOOKUP(Tabela24[[#This Row],[Código  CATMAT]],'[1]CMM E VALOR'!C:L,9,0),"NÃO HÁ")</f>
        <v>0.05</v>
      </c>
      <c r="BV392" s="32">
        <f>IFERROR(VLOOKUP(Tabela24[[#This Row],[Código  CATMAT]],'[1]CMM E VALOR'!C:L,10,0),"NÃO HÁ")</f>
        <v>0.05</v>
      </c>
    </row>
    <row r="393" spans="1:74" ht="30" x14ac:dyDescent="0.25">
      <c r="A393" s="25">
        <v>272362</v>
      </c>
      <c r="B393" s="25">
        <v>8345000</v>
      </c>
      <c r="C393" s="40" t="s">
        <v>1119</v>
      </c>
      <c r="D393" s="40" t="s">
        <v>76</v>
      </c>
      <c r="E393" s="40"/>
      <c r="F393" s="25">
        <v>25</v>
      </c>
      <c r="G393" s="27" t="s">
        <v>1120</v>
      </c>
      <c r="H393" s="44" t="s">
        <v>1121</v>
      </c>
      <c r="I393" s="27" t="s">
        <v>79</v>
      </c>
      <c r="J393" s="28">
        <v>5</v>
      </c>
      <c r="K393" s="28">
        <v>0</v>
      </c>
      <c r="L393" s="28">
        <v>2</v>
      </c>
      <c r="M393" s="28">
        <v>16</v>
      </c>
      <c r="N393" s="28">
        <v>22</v>
      </c>
      <c r="O393" s="28">
        <v>24</v>
      </c>
      <c r="P393" s="28">
        <v>17</v>
      </c>
      <c r="Q393" s="28">
        <v>3</v>
      </c>
      <c r="R393" s="28">
        <f t="shared" si="144"/>
        <v>11.125</v>
      </c>
      <c r="S393" s="28">
        <f t="shared" si="145"/>
        <v>9.6575285214622664</v>
      </c>
      <c r="T393" s="28">
        <f t="shared" si="140"/>
        <v>86.809245136739477</v>
      </c>
      <c r="U393" s="28">
        <f t="shared" si="152"/>
        <v>10.5</v>
      </c>
      <c r="V393" s="28">
        <v>20</v>
      </c>
      <c r="W393" s="25">
        <v>6505</v>
      </c>
      <c r="X393" s="30">
        <v>4.0949999999999998</v>
      </c>
      <c r="Y393" s="30">
        <f t="shared" si="146"/>
        <v>5.3235000000000001</v>
      </c>
      <c r="Z393" s="30">
        <f t="shared" si="143"/>
        <v>532.35</v>
      </c>
      <c r="AA393" s="30">
        <f t="shared" si="147"/>
        <v>81.899999999999991</v>
      </c>
      <c r="AB393" s="31">
        <f t="shared" si="148"/>
        <v>8189.9999999999991</v>
      </c>
      <c r="AC393" s="32">
        <f t="shared" si="149"/>
        <v>2.1726332694043285E-3</v>
      </c>
      <c r="AD393" s="25">
        <v>6</v>
      </c>
      <c r="AE393" s="28">
        <f t="shared" ref="AE393:AE456" si="153">V393/12</f>
        <v>1.6666666666666667</v>
      </c>
      <c r="AF393" s="28">
        <f t="shared" si="150"/>
        <v>10</v>
      </c>
      <c r="AG393" s="28">
        <f t="shared" ref="AG393:AG456" si="154">((AE393*12)+(AE393*AD393)+AF393)</f>
        <v>40</v>
      </c>
      <c r="AH393" s="30">
        <f t="shared" si="151"/>
        <v>163.79999999999998</v>
      </c>
      <c r="AI393" s="28">
        <v>50</v>
      </c>
      <c r="AJ393" s="28">
        <v>50</v>
      </c>
      <c r="AK393" s="28">
        <v>50</v>
      </c>
      <c r="AL393" s="28">
        <v>50</v>
      </c>
      <c r="AM393" s="42">
        <v>100</v>
      </c>
      <c r="AN393" s="42">
        <v>100</v>
      </c>
      <c r="AO393" s="28">
        <v>4</v>
      </c>
      <c r="AP393" s="28">
        <v>28</v>
      </c>
      <c r="AQ393" s="28">
        <v>2</v>
      </c>
      <c r="AR393" s="28">
        <v>4</v>
      </c>
      <c r="AT393" s="28">
        <f t="shared" si="135"/>
        <v>11.833333333333334</v>
      </c>
      <c r="AU393" s="28">
        <f t="shared" si="136"/>
        <v>20</v>
      </c>
      <c r="AV393" s="28">
        <f t="shared" si="137"/>
        <v>16.666666666666668</v>
      </c>
      <c r="AX393" s="33" t="s">
        <v>91</v>
      </c>
      <c r="AY393" s="34" t="s">
        <v>110</v>
      </c>
      <c r="AZ393" s="35">
        <v>46049</v>
      </c>
      <c r="BA393" s="35">
        <f t="shared" si="138"/>
        <v>46414</v>
      </c>
      <c r="BB393" s="33" t="s">
        <v>92</v>
      </c>
      <c r="BC393" s="33" t="s">
        <v>111</v>
      </c>
      <c r="BD393" s="34"/>
      <c r="BE393" s="25" t="s">
        <v>83</v>
      </c>
      <c r="BF393" s="25" t="s">
        <v>83</v>
      </c>
      <c r="BG393" s="32" t="s">
        <v>83</v>
      </c>
      <c r="BH393" s="32" t="s">
        <v>83</v>
      </c>
      <c r="BI393" s="32" t="e">
        <f t="shared" si="139"/>
        <v>#REF!</v>
      </c>
      <c r="BJ393" s="25" t="s">
        <v>94</v>
      </c>
      <c r="BP393" s="25">
        <f>IFERROR(VLOOKUP(Tabela24[[#This Row],[Código  CATMAT]],'[1]GRADE HFL'!A:K,1,0),"NÃO")</f>
        <v>272362</v>
      </c>
      <c r="BQ393" s="36"/>
      <c r="BR393" s="36">
        <f>IFERROR(VLOOKUP(Tabela24[[#This Row],[Código  CATMAT]],'[1]CMM E VALOR'!C:L,5,0),"NÃO HÁ")</f>
        <v>40</v>
      </c>
      <c r="BS393" s="37">
        <f>IFERROR(VLOOKUP(Tabela24[[#This Row],[Código  CATMAT]],'[1]CMM E VALOR'!C:L,6,0),"NÃO HÁ")</f>
        <v>45</v>
      </c>
      <c r="BT393" s="37">
        <f>IFERROR(VLOOKUP(Tabela24[[#This Row],[Código  CATMAT]],'[1]CMM E VALOR'!C:L,7,0),"NÃO HÁ")</f>
        <v>0</v>
      </c>
      <c r="BU393" s="38">
        <f>IFERROR(VLOOKUP(Tabela24[[#This Row],[Código  CATMAT]],'[1]CMM E VALOR'!C:L,9,0),"NÃO HÁ")</f>
        <v>3.9874999999999998</v>
      </c>
      <c r="BV393" s="32">
        <f>IFERROR(VLOOKUP(Tabela24[[#This Row],[Código  CATMAT]],'[1]CMM E VALOR'!C:L,10,0),"NÃO HÁ")</f>
        <v>3.9874999999999998</v>
      </c>
    </row>
    <row r="394" spans="1:74" ht="30" x14ac:dyDescent="0.25">
      <c r="A394" s="25">
        <v>269571</v>
      </c>
      <c r="B394" s="25">
        <v>8355200</v>
      </c>
      <c r="C394" s="40" t="s">
        <v>1122</v>
      </c>
      <c r="D394" s="40" t="s">
        <v>86</v>
      </c>
      <c r="E394" s="40"/>
      <c r="F394" s="25">
        <v>12</v>
      </c>
      <c r="G394" s="5" t="s">
        <v>1123</v>
      </c>
      <c r="H394" s="92" t="s">
        <v>1124</v>
      </c>
      <c r="I394" s="27" t="s">
        <v>317</v>
      </c>
      <c r="J394" s="28">
        <v>0</v>
      </c>
      <c r="K394" s="28">
        <v>3</v>
      </c>
      <c r="L394" s="28">
        <v>0</v>
      </c>
      <c r="M394" s="28">
        <v>0</v>
      </c>
      <c r="N394" s="28">
        <v>1</v>
      </c>
      <c r="P394" s="28">
        <v>1</v>
      </c>
      <c r="Q394" s="28">
        <v>2</v>
      </c>
      <c r="R394" s="28">
        <f t="shared" si="144"/>
        <v>1</v>
      </c>
      <c r="S394" s="28">
        <f t="shared" si="145"/>
        <v>1.1547005383792515</v>
      </c>
      <c r="T394" s="28">
        <f t="shared" si="140"/>
        <v>115.47005383792515</v>
      </c>
      <c r="U394" s="28">
        <f t="shared" si="152"/>
        <v>1</v>
      </c>
      <c r="V394" s="28">
        <v>3</v>
      </c>
      <c r="W394" s="25">
        <v>6505</v>
      </c>
      <c r="X394" s="30">
        <v>2.9</v>
      </c>
      <c r="Y394" s="30">
        <f t="shared" si="146"/>
        <v>3.77</v>
      </c>
      <c r="Z394" s="30">
        <f t="shared" si="143"/>
        <v>22.62</v>
      </c>
      <c r="AA394" s="30">
        <f t="shared" si="147"/>
        <v>8.6999999999999993</v>
      </c>
      <c r="AB394" s="31">
        <f t="shared" si="148"/>
        <v>869.99999999999989</v>
      </c>
      <c r="AC394" s="32">
        <f t="shared" si="149"/>
        <v>2.3079254510155871E-4</v>
      </c>
      <c r="AD394" s="25">
        <v>6</v>
      </c>
      <c r="AE394" s="28">
        <f t="shared" si="153"/>
        <v>0.25</v>
      </c>
      <c r="AF394" s="28">
        <f t="shared" si="150"/>
        <v>1.5</v>
      </c>
      <c r="AG394" s="28">
        <f t="shared" si="154"/>
        <v>6</v>
      </c>
      <c r="AH394" s="30">
        <f t="shared" si="151"/>
        <v>17.399999999999999</v>
      </c>
      <c r="AI394" s="28">
        <v>10</v>
      </c>
      <c r="AJ394" s="28" t="s">
        <v>798</v>
      </c>
      <c r="AK394" s="28">
        <v>10</v>
      </c>
      <c r="AL394" s="28">
        <v>10</v>
      </c>
      <c r="AM394" s="42">
        <v>10</v>
      </c>
      <c r="AN394" s="42">
        <v>6</v>
      </c>
      <c r="AO394" s="28">
        <v>4</v>
      </c>
      <c r="AP394" s="28">
        <v>28</v>
      </c>
      <c r="AQ394" s="28">
        <v>2</v>
      </c>
      <c r="AR394" s="28">
        <v>4</v>
      </c>
      <c r="AT394" s="28">
        <f t="shared" si="135"/>
        <v>1.7749999999999999</v>
      </c>
      <c r="AU394" s="28">
        <f t="shared" si="136"/>
        <v>3</v>
      </c>
      <c r="AV394" s="28">
        <f t="shared" si="137"/>
        <v>2.5</v>
      </c>
      <c r="AX394" s="33" t="s">
        <v>80</v>
      </c>
      <c r="AY394" s="34"/>
      <c r="BA394" s="35">
        <f t="shared" si="138"/>
        <v>365</v>
      </c>
      <c r="BB394" s="33" t="s">
        <v>290</v>
      </c>
      <c r="BC394" s="33" t="s">
        <v>248</v>
      </c>
      <c r="BD394" s="34"/>
      <c r="BE394" s="25" t="s">
        <v>83</v>
      </c>
      <c r="BF394" s="25" t="s">
        <v>83</v>
      </c>
      <c r="BG394" s="32" t="s">
        <v>83</v>
      </c>
      <c r="BH394" s="32" t="s">
        <v>83</v>
      </c>
      <c r="BI394" s="32" t="e">
        <f t="shared" si="139"/>
        <v>#REF!</v>
      </c>
      <c r="BJ394" s="25" t="s">
        <v>94</v>
      </c>
      <c r="BP394" s="25">
        <f>IFERROR(VLOOKUP(Tabela24[[#This Row],[Código  CATMAT]],'[1]GRADE HFL'!A:K,1,0),"NÃO")</f>
        <v>269571</v>
      </c>
      <c r="BQ394" s="36"/>
      <c r="BR394" s="36">
        <f>IFERROR(VLOOKUP(Tabela24[[#This Row],[Código  CATMAT]],'[1]CMM E VALOR'!C:L,5,0),"NÃO HÁ")</f>
        <v>0</v>
      </c>
      <c r="BS394" s="37">
        <f>IFERROR(VLOOKUP(Tabela24[[#This Row],[Código  CATMAT]],'[1]CMM E VALOR'!C:L,6,0),"NÃO HÁ")</f>
        <v>0</v>
      </c>
      <c r="BT394" s="37">
        <f>IFERROR(VLOOKUP(Tabela24[[#This Row],[Código  CATMAT]],'[1]CMM E VALOR'!C:L,7,0),"NÃO HÁ")</f>
        <v>0</v>
      </c>
      <c r="BU394" s="38">
        <f>IFERROR(VLOOKUP(Tabela24[[#This Row],[Código  CATMAT]],'[1]CMM E VALOR'!C:L,9,0),"NÃO HÁ")</f>
        <v>8.99</v>
      </c>
      <c r="BV394" s="32">
        <f>IFERROR(VLOOKUP(Tabela24[[#This Row],[Código  CATMAT]],'[1]CMM E VALOR'!C:L,10,0),"NÃO HÁ")</f>
        <v>0</v>
      </c>
    </row>
    <row r="395" spans="1:74" hidden="1" x14ac:dyDescent="0.25">
      <c r="A395" s="25">
        <v>367370</v>
      </c>
      <c r="B395" s="25">
        <v>8370500</v>
      </c>
      <c r="C395" s="5" t="s">
        <v>1125</v>
      </c>
      <c r="D395" s="5" t="s">
        <v>235</v>
      </c>
      <c r="E395" s="5"/>
      <c r="F395" s="5"/>
      <c r="G395" s="5" t="s">
        <v>1126</v>
      </c>
      <c r="H395" s="44" t="s">
        <v>1127</v>
      </c>
      <c r="I395" s="5" t="s">
        <v>235</v>
      </c>
      <c r="J395" s="28">
        <v>442</v>
      </c>
      <c r="K395" s="28">
        <v>694</v>
      </c>
      <c r="L395" s="28">
        <v>384</v>
      </c>
      <c r="M395" s="28">
        <v>1818</v>
      </c>
      <c r="N395" s="28">
        <v>1614</v>
      </c>
      <c r="R395" s="28">
        <f t="shared" si="144"/>
        <v>990.4</v>
      </c>
      <c r="S395" s="28">
        <f t="shared" si="145"/>
        <v>676.40875216099926</v>
      </c>
      <c r="T395" s="28">
        <f t="shared" si="140"/>
        <v>68.296521825625931</v>
      </c>
      <c r="U395" s="28">
        <f t="shared" si="152"/>
        <v>694</v>
      </c>
      <c r="V395" s="28">
        <v>800</v>
      </c>
      <c r="W395" s="25" t="s">
        <v>90</v>
      </c>
      <c r="X395" s="30">
        <v>3.9</v>
      </c>
      <c r="Y395" s="30">
        <f t="shared" si="146"/>
        <v>5.07</v>
      </c>
      <c r="Z395" s="30">
        <f t="shared" si="143"/>
        <v>0</v>
      </c>
      <c r="AA395" s="30">
        <f t="shared" si="147"/>
        <v>3120</v>
      </c>
      <c r="AB395" s="31">
        <f t="shared" si="148"/>
        <v>312000</v>
      </c>
      <c r="AC395" s="32">
        <f t="shared" si="149"/>
        <v>8.276698169159348E-2</v>
      </c>
      <c r="AD395" s="25">
        <v>6</v>
      </c>
      <c r="AE395" s="28">
        <f t="shared" si="153"/>
        <v>66.666666666666671</v>
      </c>
      <c r="AF395" s="28">
        <f t="shared" si="150"/>
        <v>400</v>
      </c>
      <c r="AG395" s="28">
        <f t="shared" si="154"/>
        <v>1600</v>
      </c>
      <c r="AH395" s="30">
        <f t="shared" si="151"/>
        <v>6240</v>
      </c>
      <c r="AI395" s="28">
        <v>1500</v>
      </c>
      <c r="AJ395" s="28">
        <v>1400</v>
      </c>
      <c r="AK395" s="28">
        <v>1400</v>
      </c>
      <c r="AL395" s="28">
        <v>1600</v>
      </c>
      <c r="AN395" s="28">
        <v>0</v>
      </c>
      <c r="AO395" s="28">
        <v>4</v>
      </c>
      <c r="AP395" s="28">
        <v>28</v>
      </c>
      <c r="AQ395" s="28">
        <v>2</v>
      </c>
      <c r="AR395" s="28">
        <v>4</v>
      </c>
      <c r="AT395" s="28">
        <f t="shared" si="135"/>
        <v>473.33333333333337</v>
      </c>
      <c r="AU395" s="28">
        <f t="shared" si="136"/>
        <v>800</v>
      </c>
      <c r="AV395" s="28">
        <f t="shared" si="137"/>
        <v>666.66666666666674</v>
      </c>
      <c r="AX395" s="33" t="s">
        <v>91</v>
      </c>
      <c r="AY395" s="34"/>
      <c r="BA395" s="35">
        <f t="shared" si="138"/>
        <v>365</v>
      </c>
      <c r="BB395" s="33" t="s">
        <v>92</v>
      </c>
      <c r="BC395" s="33" t="s">
        <v>93</v>
      </c>
      <c r="BD395" s="34"/>
      <c r="BE395" s="25" t="s">
        <v>83</v>
      </c>
      <c r="BF395" s="25" t="s">
        <v>83</v>
      </c>
      <c r="BG395" s="32" t="s">
        <v>83</v>
      </c>
      <c r="BH395" s="32" t="s">
        <v>83</v>
      </c>
      <c r="BI395" s="32" t="e">
        <f t="shared" si="139"/>
        <v>#REF!</v>
      </c>
      <c r="BJ395" s="25" t="s">
        <v>94</v>
      </c>
      <c r="BK395" s="25">
        <v>84</v>
      </c>
      <c r="BP395" s="25" t="str">
        <f>IFERROR(VLOOKUP(Tabela24[[#This Row],[Código  CATMAT]],'[1]GRADE HFL'!A:K,1,0),"NÃO")</f>
        <v>NÃO</v>
      </c>
      <c r="BQ395" s="36"/>
      <c r="BR395" s="36" t="str">
        <f>IFERROR(VLOOKUP(Tabela24[[#This Row],[Código  CATMAT]],'[1]CMM E VALOR'!C:L,5,0),"NÃO HÁ")</f>
        <v>NÃO HÁ</v>
      </c>
      <c r="BS395" s="37" t="str">
        <f>IFERROR(VLOOKUP(Tabela24[[#This Row],[Código  CATMAT]],'[1]CMM E VALOR'!C:L,6,0),"NÃO HÁ")</f>
        <v>NÃO HÁ</v>
      </c>
      <c r="BT395" s="37" t="str">
        <f>IFERROR(VLOOKUP(Tabela24[[#This Row],[Código  CATMAT]],'[1]CMM E VALOR'!C:L,7,0),"NÃO HÁ")</f>
        <v>NÃO HÁ</v>
      </c>
      <c r="BU395" s="38" t="str">
        <f>IFERROR(VLOOKUP(Tabela24[[#This Row],[Código  CATMAT]],'[1]CMM E VALOR'!C:L,9,0),"NÃO HÁ")</f>
        <v>NÃO HÁ</v>
      </c>
      <c r="BV395" s="32" t="str">
        <f>IFERROR(VLOOKUP(Tabela24[[#This Row],[Código  CATMAT]],'[1]CMM E VALOR'!C:L,10,0),"NÃO HÁ")</f>
        <v>NÃO HÁ</v>
      </c>
    </row>
    <row r="396" spans="1:74" ht="25.5" x14ac:dyDescent="0.25">
      <c r="A396" s="25">
        <v>268973</v>
      </c>
      <c r="B396" s="25">
        <v>8390800</v>
      </c>
      <c r="C396" s="5" t="s">
        <v>1128</v>
      </c>
      <c r="D396" s="5" t="s">
        <v>108</v>
      </c>
      <c r="E396" s="5"/>
      <c r="F396" s="5"/>
      <c r="G396" s="27" t="s">
        <v>1129</v>
      </c>
      <c r="H396" s="27" t="s">
        <v>894</v>
      </c>
      <c r="I396" s="27" t="s">
        <v>109</v>
      </c>
      <c r="J396" s="28">
        <v>112</v>
      </c>
      <c r="K396" s="28">
        <v>133</v>
      </c>
      <c r="L396" s="28">
        <v>131</v>
      </c>
      <c r="N396" s="28">
        <v>45</v>
      </c>
      <c r="O396" s="28">
        <v>43</v>
      </c>
      <c r="P396" s="28">
        <v>30</v>
      </c>
      <c r="Q396" s="28">
        <v>24</v>
      </c>
      <c r="R396" s="28">
        <f t="shared" si="144"/>
        <v>74</v>
      </c>
      <c r="S396" s="28">
        <f t="shared" si="145"/>
        <v>49.010203019371382</v>
      </c>
      <c r="T396" s="28">
        <f t="shared" si="140"/>
        <v>66.230004080231595</v>
      </c>
      <c r="U396" s="28">
        <f t="shared" si="152"/>
        <v>45</v>
      </c>
      <c r="V396" s="28">
        <v>120</v>
      </c>
      <c r="W396" s="25">
        <v>6505</v>
      </c>
      <c r="X396" s="30">
        <v>17</v>
      </c>
      <c r="Y396" s="30">
        <f t="shared" si="146"/>
        <v>22.1</v>
      </c>
      <c r="Z396" s="30">
        <f t="shared" si="143"/>
        <v>4420</v>
      </c>
      <c r="AA396" s="30">
        <f t="shared" si="147"/>
        <v>2040</v>
      </c>
      <c r="AB396" s="31">
        <f t="shared" si="148"/>
        <v>204000</v>
      </c>
      <c r="AC396" s="32">
        <f t="shared" si="149"/>
        <v>5.4116872644503426E-2</v>
      </c>
      <c r="AD396" s="25">
        <v>6</v>
      </c>
      <c r="AE396" s="28">
        <f t="shared" si="153"/>
        <v>10</v>
      </c>
      <c r="AF396" s="28">
        <f t="shared" si="150"/>
        <v>60</v>
      </c>
      <c r="AG396" s="28">
        <f>((AE396*12)+(AE396*AD396)+AF396)</f>
        <v>240</v>
      </c>
      <c r="AH396" s="30">
        <f t="shared" si="151"/>
        <v>4080</v>
      </c>
      <c r="AI396" s="28">
        <v>300</v>
      </c>
      <c r="AJ396" s="28">
        <v>300</v>
      </c>
      <c r="AK396" s="28">
        <v>300</v>
      </c>
      <c r="AL396" s="28">
        <v>200</v>
      </c>
      <c r="AM396" s="28">
        <v>200</v>
      </c>
      <c r="AN396" s="28">
        <v>200</v>
      </c>
      <c r="AO396" s="28">
        <v>4</v>
      </c>
      <c r="AP396" s="28">
        <v>28</v>
      </c>
      <c r="AQ396" s="28">
        <v>2</v>
      </c>
      <c r="AR396" s="28">
        <v>4</v>
      </c>
      <c r="AT396" s="28">
        <f t="shared" si="135"/>
        <v>71</v>
      </c>
      <c r="AU396" s="28">
        <f t="shared" si="136"/>
        <v>120</v>
      </c>
      <c r="AV396" s="28">
        <f t="shared" si="137"/>
        <v>100</v>
      </c>
      <c r="AX396" s="33" t="s">
        <v>91</v>
      </c>
      <c r="AY396" s="34" t="s">
        <v>247</v>
      </c>
      <c r="AZ396" s="35">
        <v>46008</v>
      </c>
      <c r="BA396" s="35">
        <f t="shared" si="138"/>
        <v>46373</v>
      </c>
      <c r="BB396" s="33" t="s">
        <v>92</v>
      </c>
      <c r="BC396" s="33" t="s">
        <v>248</v>
      </c>
      <c r="BD396" s="34"/>
      <c r="BE396" s="25" t="s">
        <v>112</v>
      </c>
      <c r="BF396" s="25" t="s">
        <v>83</v>
      </c>
      <c r="BG396" s="32" t="s">
        <v>83</v>
      </c>
      <c r="BH396" s="32" t="s">
        <v>83</v>
      </c>
      <c r="BI396" s="32" t="e">
        <f t="shared" si="139"/>
        <v>#REF!</v>
      </c>
      <c r="BJ396" s="25" t="s">
        <v>94</v>
      </c>
      <c r="BK396" s="25">
        <v>32</v>
      </c>
      <c r="BP396" s="25">
        <f>IFERROR(VLOOKUP(Tabela24[[#This Row],[Código  CATMAT]],'[1]GRADE HFL'!A:K,1,0),"NÃO")</f>
        <v>268973</v>
      </c>
      <c r="BQ396" s="36"/>
      <c r="BR396" s="36">
        <f>IFERROR(VLOOKUP(Tabela24[[#This Row],[Código  CATMAT]],'[1]CMM E VALOR'!C:L,5,0),"NÃO HÁ")</f>
        <v>200</v>
      </c>
      <c r="BS396" s="37">
        <f>IFERROR(VLOOKUP(Tabela24[[#This Row],[Código  CATMAT]],'[1]CMM E VALOR'!C:L,6,0),"NÃO HÁ")</f>
        <v>105.55555555555556</v>
      </c>
      <c r="BT396" s="37">
        <f>IFERROR(VLOOKUP(Tabela24[[#This Row],[Código  CATMAT]],'[1]CMM E VALOR'!C:L,7,0),"NÃO HÁ")</f>
        <v>86.666666666666671</v>
      </c>
      <c r="BU396" s="38">
        <f>IFERROR(VLOOKUP(Tabela24[[#This Row],[Código  CATMAT]],'[1]CMM E VALOR'!C:L,9,0),"NÃO HÁ")</f>
        <v>11.8</v>
      </c>
      <c r="BV396" s="32">
        <f>IFERROR(VLOOKUP(Tabela24[[#This Row],[Código  CATMAT]],'[1]CMM E VALOR'!C:L,10,0),"NÃO HÁ")</f>
        <v>11.971428</v>
      </c>
    </row>
    <row r="397" spans="1:74" ht="25.5" hidden="1" x14ac:dyDescent="0.25">
      <c r="A397" s="25">
        <v>386246</v>
      </c>
      <c r="B397" s="25">
        <v>8405900</v>
      </c>
      <c r="C397" s="5" t="s">
        <v>1130</v>
      </c>
      <c r="D397" s="5" t="s">
        <v>86</v>
      </c>
      <c r="E397" s="5"/>
      <c r="F397" s="5"/>
      <c r="G397" s="5" t="s">
        <v>1131</v>
      </c>
      <c r="H397" s="27" t="s">
        <v>1132</v>
      </c>
      <c r="I397" s="27" t="s">
        <v>125</v>
      </c>
      <c r="J397" s="28">
        <v>4</v>
      </c>
      <c r="K397" s="28">
        <v>0</v>
      </c>
      <c r="L397" s="28">
        <v>12</v>
      </c>
      <c r="M397" s="28">
        <v>2</v>
      </c>
      <c r="N397" s="28">
        <v>6</v>
      </c>
      <c r="R397" s="28">
        <f t="shared" si="144"/>
        <v>4.8</v>
      </c>
      <c r="S397" s="28">
        <f t="shared" si="145"/>
        <v>4.6043457732885349</v>
      </c>
      <c r="T397" s="28">
        <f t="shared" si="140"/>
        <v>95.923870276844482</v>
      </c>
      <c r="U397" s="28">
        <f t="shared" si="152"/>
        <v>4</v>
      </c>
      <c r="V397" s="28">
        <v>12</v>
      </c>
      <c r="W397" s="25" t="s">
        <v>90</v>
      </c>
      <c r="X397" s="30">
        <v>9.8000000000000007</v>
      </c>
      <c r="Y397" s="30">
        <f t="shared" si="146"/>
        <v>12.740000000000002</v>
      </c>
      <c r="Z397" s="30">
        <f t="shared" si="143"/>
        <v>0</v>
      </c>
      <c r="AA397" s="30">
        <f t="shared" si="147"/>
        <v>117.60000000000001</v>
      </c>
      <c r="AB397" s="31">
        <f t="shared" si="148"/>
        <v>11760</v>
      </c>
      <c r="AC397" s="32">
        <f t="shared" si="149"/>
        <v>3.1196785406831387E-3</v>
      </c>
      <c r="AD397" s="25">
        <v>6</v>
      </c>
      <c r="AE397" s="28">
        <f t="shared" si="153"/>
        <v>1</v>
      </c>
      <c r="AF397" s="28">
        <f t="shared" si="150"/>
        <v>6</v>
      </c>
      <c r="AG397" s="28">
        <f t="shared" si="154"/>
        <v>24</v>
      </c>
      <c r="AH397" s="30">
        <f t="shared" si="151"/>
        <v>235.20000000000002</v>
      </c>
      <c r="AI397" s="28">
        <v>50</v>
      </c>
      <c r="AJ397" s="28">
        <v>50</v>
      </c>
      <c r="AK397" s="28">
        <v>50</v>
      </c>
      <c r="AL397" s="28">
        <v>30</v>
      </c>
      <c r="AN397" s="28">
        <v>0</v>
      </c>
      <c r="AO397" s="28">
        <v>4</v>
      </c>
      <c r="AP397" s="28">
        <v>28</v>
      </c>
      <c r="AQ397" s="28">
        <v>2</v>
      </c>
      <c r="AR397" s="28">
        <v>4</v>
      </c>
      <c r="AT397" s="28">
        <f t="shared" si="135"/>
        <v>7.1</v>
      </c>
      <c r="AU397" s="28">
        <f t="shared" si="136"/>
        <v>12</v>
      </c>
      <c r="AV397" s="28">
        <f t="shared" si="137"/>
        <v>10</v>
      </c>
      <c r="AX397" s="33" t="s">
        <v>91</v>
      </c>
      <c r="AY397" s="34"/>
      <c r="BA397" s="35">
        <f t="shared" si="138"/>
        <v>365</v>
      </c>
      <c r="BB397" s="33" t="s">
        <v>92</v>
      </c>
      <c r="BC397" s="33" t="s">
        <v>93</v>
      </c>
      <c r="BD397" s="34"/>
      <c r="BE397" s="25" t="s">
        <v>83</v>
      </c>
      <c r="BF397" s="25" t="s">
        <v>83</v>
      </c>
      <c r="BG397" s="32" t="s">
        <v>83</v>
      </c>
      <c r="BH397" s="32" t="s">
        <v>83</v>
      </c>
      <c r="BI397" s="32" t="e">
        <f t="shared" si="139"/>
        <v>#REF!</v>
      </c>
      <c r="BJ397" s="25" t="s">
        <v>116</v>
      </c>
      <c r="BP397" s="25" t="str">
        <f>IFERROR(VLOOKUP(Tabela24[[#This Row],[Código  CATMAT]],'[1]GRADE HFL'!A:K,1,0),"NÃO")</f>
        <v>NÃO</v>
      </c>
      <c r="BQ397" s="36"/>
      <c r="BR397" s="36" t="str">
        <f>IFERROR(VLOOKUP(Tabela24[[#This Row],[Código  CATMAT]],'[1]CMM E VALOR'!C:L,5,0),"NÃO HÁ")</f>
        <v>NÃO HÁ</v>
      </c>
      <c r="BS397" s="37" t="str">
        <f>IFERROR(VLOOKUP(Tabela24[[#This Row],[Código  CATMAT]],'[1]CMM E VALOR'!C:L,6,0),"NÃO HÁ")</f>
        <v>NÃO HÁ</v>
      </c>
      <c r="BT397" s="37" t="str">
        <f>IFERROR(VLOOKUP(Tabela24[[#This Row],[Código  CATMAT]],'[1]CMM E VALOR'!C:L,7,0),"NÃO HÁ")</f>
        <v>NÃO HÁ</v>
      </c>
      <c r="BU397" s="38" t="str">
        <f>IFERROR(VLOOKUP(Tabela24[[#This Row],[Código  CATMAT]],'[1]CMM E VALOR'!C:L,9,0),"NÃO HÁ")</f>
        <v>NÃO HÁ</v>
      </c>
      <c r="BV397" s="32" t="str">
        <f>IFERROR(VLOOKUP(Tabela24[[#This Row],[Código  CATMAT]],'[1]CMM E VALOR'!C:L,10,0),"NÃO HÁ")</f>
        <v>NÃO HÁ</v>
      </c>
    </row>
    <row r="398" spans="1:74" ht="15" hidden="1" x14ac:dyDescent="0.25">
      <c r="A398" s="25">
        <v>272837</v>
      </c>
      <c r="B398" s="25">
        <v>8410500</v>
      </c>
      <c r="C398" s="40" t="s">
        <v>1133</v>
      </c>
      <c r="D398" s="40" t="s">
        <v>235</v>
      </c>
      <c r="E398" s="40"/>
      <c r="F398" s="5"/>
      <c r="G398" s="5" t="s">
        <v>1134</v>
      </c>
      <c r="H398" s="27" t="s">
        <v>476</v>
      </c>
      <c r="I398" s="27" t="s">
        <v>235</v>
      </c>
      <c r="J398" s="28">
        <v>720</v>
      </c>
      <c r="K398" s="28">
        <v>289</v>
      </c>
      <c r="L398" s="28">
        <v>152</v>
      </c>
      <c r="M398" s="28">
        <v>366</v>
      </c>
      <c r="N398" s="28">
        <v>337</v>
      </c>
      <c r="O398" s="28">
        <v>565</v>
      </c>
      <c r="P398" s="28">
        <v>448</v>
      </c>
      <c r="Q398" s="28">
        <v>14</v>
      </c>
      <c r="R398" s="28">
        <f t="shared" si="144"/>
        <v>361.375</v>
      </c>
      <c r="S398" s="28">
        <f t="shared" si="145"/>
        <v>222.94774371715769</v>
      </c>
      <c r="T398" s="28">
        <f t="shared" si="140"/>
        <v>61.694290893713642</v>
      </c>
      <c r="U398" s="28">
        <f t="shared" si="152"/>
        <v>351.5</v>
      </c>
      <c r="V398" s="28">
        <v>350</v>
      </c>
      <c r="W398" s="25">
        <v>6505</v>
      </c>
      <c r="X398" s="30">
        <v>2.85</v>
      </c>
      <c r="Y398" s="30">
        <f t="shared" si="146"/>
        <v>3.7050000000000001</v>
      </c>
      <c r="Z398" s="30">
        <f t="shared" si="143"/>
        <v>2593.5</v>
      </c>
      <c r="AA398" s="30">
        <f t="shared" si="147"/>
        <v>997.5</v>
      </c>
      <c r="AB398" s="31">
        <f t="shared" si="148"/>
        <v>99750</v>
      </c>
      <c r="AC398" s="32">
        <f t="shared" si="149"/>
        <v>2.6461559050437337E-2</v>
      </c>
      <c r="AD398" s="25">
        <v>6</v>
      </c>
      <c r="AE398" s="28">
        <f t="shared" si="153"/>
        <v>29.166666666666668</v>
      </c>
      <c r="AF398" s="28">
        <f t="shared" si="150"/>
        <v>175</v>
      </c>
      <c r="AG398" s="28">
        <f t="shared" si="154"/>
        <v>700</v>
      </c>
      <c r="AH398" s="30">
        <f t="shared" si="151"/>
        <v>1995</v>
      </c>
      <c r="AI398" s="28">
        <v>1500</v>
      </c>
      <c r="AJ398" s="28">
        <v>1500</v>
      </c>
      <c r="AK398" s="28">
        <v>1500</v>
      </c>
      <c r="AL398" s="28">
        <v>1000</v>
      </c>
      <c r="AM398" s="42">
        <v>800</v>
      </c>
      <c r="AN398" s="42">
        <v>700</v>
      </c>
      <c r="AO398" s="28">
        <v>4</v>
      </c>
      <c r="AP398" s="28">
        <v>28</v>
      </c>
      <c r="AQ398" s="28">
        <v>2</v>
      </c>
      <c r="AR398" s="28">
        <v>4</v>
      </c>
      <c r="AT398" s="28">
        <f t="shared" si="135"/>
        <v>207.08333333333334</v>
      </c>
      <c r="AU398" s="28">
        <f t="shared" si="136"/>
        <v>350</v>
      </c>
      <c r="AV398" s="28">
        <f t="shared" si="137"/>
        <v>291.66666666666669</v>
      </c>
      <c r="AX398" s="33" t="s">
        <v>80</v>
      </c>
      <c r="AY398" s="34"/>
      <c r="BA398" s="35">
        <f t="shared" si="138"/>
        <v>365</v>
      </c>
      <c r="BB398" s="33" t="s">
        <v>81</v>
      </c>
      <c r="BC398" s="33" t="s">
        <v>130</v>
      </c>
      <c r="BD398" s="34"/>
      <c r="BE398" s="25" t="s">
        <v>83</v>
      </c>
      <c r="BF398" s="25" t="s">
        <v>83</v>
      </c>
      <c r="BG398" s="32" t="s">
        <v>83</v>
      </c>
      <c r="BH398" s="32" t="s">
        <v>83</v>
      </c>
      <c r="BI398" s="32" t="e">
        <f t="shared" si="139"/>
        <v>#REF!</v>
      </c>
      <c r="BJ398" s="25" t="s">
        <v>84</v>
      </c>
      <c r="BK398" s="25">
        <v>118</v>
      </c>
      <c r="BP398" s="25" t="str">
        <f>IFERROR(VLOOKUP(Tabela24[[#This Row],[Código  CATMAT]],'[1]GRADE HFL'!A:K,1,0),"NÃO")</f>
        <v>NÃO</v>
      </c>
      <c r="BQ398" s="36"/>
      <c r="BR398" s="36" t="str">
        <f>IFERROR(VLOOKUP(Tabela24[[#This Row],[Código  CATMAT]],'[1]CMM E VALOR'!C:L,5,0),"NÃO HÁ")</f>
        <v>NÃO HÁ</v>
      </c>
      <c r="BS398" s="37" t="str">
        <f>IFERROR(VLOOKUP(Tabela24[[#This Row],[Código  CATMAT]],'[1]CMM E VALOR'!C:L,6,0),"NÃO HÁ")</f>
        <v>NÃO HÁ</v>
      </c>
      <c r="BT398" s="37" t="str">
        <f>IFERROR(VLOOKUP(Tabela24[[#This Row],[Código  CATMAT]],'[1]CMM E VALOR'!C:L,7,0),"NÃO HÁ")</f>
        <v>NÃO HÁ</v>
      </c>
      <c r="BU398" s="38" t="str">
        <f>IFERROR(VLOOKUP(Tabela24[[#This Row],[Código  CATMAT]],'[1]CMM E VALOR'!C:L,9,0),"NÃO HÁ")</f>
        <v>NÃO HÁ</v>
      </c>
      <c r="BV398" s="32" t="str">
        <f>IFERROR(VLOOKUP(Tabela24[[#This Row],[Código  CATMAT]],'[1]CMM E VALOR'!C:L,10,0),"NÃO HÁ")</f>
        <v>NÃO HÁ</v>
      </c>
    </row>
    <row r="399" spans="1:74" ht="25.5" x14ac:dyDescent="0.25">
      <c r="A399" s="25">
        <v>272839</v>
      </c>
      <c r="B399" s="25">
        <v>8421000</v>
      </c>
      <c r="C399" s="5" t="s">
        <v>1135</v>
      </c>
      <c r="D399" s="5" t="s">
        <v>96</v>
      </c>
      <c r="E399" s="5"/>
      <c r="F399" s="5"/>
      <c r="G399" s="27" t="s">
        <v>1136</v>
      </c>
      <c r="H399" s="27" t="s">
        <v>1137</v>
      </c>
      <c r="I399" s="27" t="s">
        <v>136</v>
      </c>
      <c r="J399" s="28">
        <v>98200</v>
      </c>
      <c r="K399" s="28">
        <v>93291</v>
      </c>
      <c r="L399" s="28">
        <v>107196</v>
      </c>
      <c r="N399" s="28">
        <v>62409</v>
      </c>
      <c r="O399" s="28">
        <v>68321</v>
      </c>
      <c r="P399" s="28">
        <v>62406</v>
      </c>
      <c r="Q399" s="28">
        <v>47032</v>
      </c>
      <c r="R399" s="28">
        <f t="shared" si="144"/>
        <v>76979.28571428571</v>
      </c>
      <c r="S399" s="28">
        <f t="shared" si="145"/>
        <v>22457.071178245002</v>
      </c>
      <c r="T399" s="28">
        <f t="shared" si="140"/>
        <v>29.172875494839062</v>
      </c>
      <c r="U399" s="28">
        <f t="shared" si="152"/>
        <v>68321</v>
      </c>
      <c r="V399" s="28">
        <v>96000</v>
      </c>
      <c r="W399" s="25">
        <v>6505</v>
      </c>
      <c r="X399" s="30">
        <v>0.1</v>
      </c>
      <c r="Y399" s="30">
        <f t="shared" si="146"/>
        <v>0.13</v>
      </c>
      <c r="Z399" s="30">
        <f t="shared" si="143"/>
        <v>19500</v>
      </c>
      <c r="AA399" s="30">
        <f t="shared" si="147"/>
        <v>9600</v>
      </c>
      <c r="AB399" s="31">
        <f t="shared" si="148"/>
        <v>960000</v>
      </c>
      <c r="AC399" s="32">
        <f t="shared" si="149"/>
        <v>0.25466763597413378</v>
      </c>
      <c r="AD399" s="25">
        <v>6</v>
      </c>
      <c r="AE399" s="28">
        <f t="shared" si="153"/>
        <v>8000</v>
      </c>
      <c r="AF399" s="28">
        <f t="shared" si="150"/>
        <v>48000</v>
      </c>
      <c r="AG399" s="28">
        <f t="shared" si="154"/>
        <v>192000</v>
      </c>
      <c r="AH399" s="30">
        <f t="shared" si="151"/>
        <v>19200</v>
      </c>
      <c r="AI399" s="28">
        <v>200000</v>
      </c>
      <c r="AJ399" s="28">
        <v>200000</v>
      </c>
      <c r="AK399" s="28">
        <v>200000</v>
      </c>
      <c r="AL399" s="28">
        <v>150000</v>
      </c>
      <c r="AM399" s="28">
        <v>150000</v>
      </c>
      <c r="AN399" s="28">
        <v>150000</v>
      </c>
      <c r="AO399" s="28">
        <v>4</v>
      </c>
      <c r="AP399" s="28">
        <v>28</v>
      </c>
      <c r="AQ399" s="28">
        <v>2</v>
      </c>
      <c r="AR399" s="28">
        <v>4</v>
      </c>
      <c r="AT399" s="28">
        <f t="shared" si="135"/>
        <v>56800</v>
      </c>
      <c r="AU399" s="28">
        <f t="shared" si="136"/>
        <v>96000</v>
      </c>
      <c r="AV399" s="28">
        <f t="shared" si="137"/>
        <v>80000</v>
      </c>
      <c r="AX399" s="33" t="s">
        <v>91</v>
      </c>
      <c r="AY399" s="34" t="s">
        <v>247</v>
      </c>
      <c r="AZ399" s="35">
        <v>46008</v>
      </c>
      <c r="BA399" s="35">
        <f t="shared" si="138"/>
        <v>46373</v>
      </c>
      <c r="BB399" s="33" t="s">
        <v>92</v>
      </c>
      <c r="BC399" s="33" t="s">
        <v>248</v>
      </c>
      <c r="BD399" s="34"/>
      <c r="BE399" s="25" t="s">
        <v>112</v>
      </c>
      <c r="BF399" s="25" t="s">
        <v>83</v>
      </c>
      <c r="BG399" s="32" t="s">
        <v>112</v>
      </c>
      <c r="BH399" s="32" t="s">
        <v>83</v>
      </c>
      <c r="BI399" s="32" t="e">
        <f t="shared" si="139"/>
        <v>#REF!</v>
      </c>
      <c r="BJ399" s="25" t="s">
        <v>94</v>
      </c>
      <c r="BK399" s="25">
        <v>24734</v>
      </c>
      <c r="BP399" s="25">
        <f>IFERROR(VLOOKUP(Tabela24[[#This Row],[Código  CATMAT]],'[1]GRADE HFL'!A:K,1,0),"NÃO")</f>
        <v>272839</v>
      </c>
      <c r="BQ399" s="36"/>
      <c r="BR399" s="36">
        <f>IFERROR(VLOOKUP(Tabela24[[#This Row],[Código  CATMAT]],'[1]CMM E VALOR'!C:L,5,0),"NÃO HÁ")</f>
        <v>1000</v>
      </c>
      <c r="BS399" s="37">
        <f>IFERROR(VLOOKUP(Tabela24[[#This Row],[Código  CATMAT]],'[1]CMM E VALOR'!C:L,6,0),"NÃO HÁ")</f>
        <v>1533.3333333333333</v>
      </c>
      <c r="BT399" s="37">
        <f>IFERROR(VLOOKUP(Tabela24[[#This Row],[Código  CATMAT]],'[1]CMM E VALOR'!C:L,7,0),"NÃO HÁ")</f>
        <v>1600</v>
      </c>
      <c r="BU399" s="38">
        <f>IFERROR(VLOOKUP(Tabela24[[#This Row],[Código  CATMAT]],'[1]CMM E VALOR'!C:L,9,0),"NÃO HÁ")</f>
        <v>8.1000000000000003E-2</v>
      </c>
      <c r="BV399" s="32">
        <f>IFERROR(VLOOKUP(Tabela24[[#This Row],[Código  CATMAT]],'[1]CMM E VALOR'!C:L,10,0),"NÃO HÁ")</f>
        <v>8.1000000000000003E-2</v>
      </c>
    </row>
    <row r="400" spans="1:74" ht="25.5" x14ac:dyDescent="0.25">
      <c r="A400" s="25">
        <v>268521</v>
      </c>
      <c r="B400" s="25">
        <v>8445000</v>
      </c>
      <c r="C400" s="5" t="s">
        <v>1138</v>
      </c>
      <c r="D400" s="5" t="s">
        <v>108</v>
      </c>
      <c r="E400" s="5"/>
      <c r="F400" s="5"/>
      <c r="G400" s="27" t="s">
        <v>1139</v>
      </c>
      <c r="H400" s="27" t="s">
        <v>311</v>
      </c>
      <c r="I400" s="27" t="s">
        <v>79</v>
      </c>
      <c r="J400" s="28">
        <v>422</v>
      </c>
      <c r="K400" s="28">
        <v>637</v>
      </c>
      <c r="L400" s="28">
        <v>690</v>
      </c>
      <c r="M400" s="28">
        <v>656</v>
      </c>
      <c r="N400" s="28">
        <v>875</v>
      </c>
      <c r="O400" s="28">
        <v>2190</v>
      </c>
      <c r="P400" s="28">
        <v>2067</v>
      </c>
      <c r="Q400" s="28">
        <v>1076</v>
      </c>
      <c r="R400" s="28">
        <f t="shared" si="144"/>
        <v>1076.625</v>
      </c>
      <c r="S400" s="28">
        <f t="shared" si="145"/>
        <v>677.10601353955542</v>
      </c>
      <c r="T400" s="28">
        <f t="shared" si="140"/>
        <v>62.89153730774926</v>
      </c>
      <c r="U400" s="28">
        <f t="shared" si="152"/>
        <v>782.5</v>
      </c>
      <c r="V400" s="28">
        <v>2000</v>
      </c>
      <c r="W400" s="25">
        <v>6505</v>
      </c>
      <c r="X400" s="30">
        <v>9.57</v>
      </c>
      <c r="Y400" s="30">
        <f t="shared" si="146"/>
        <v>12.441000000000001</v>
      </c>
      <c r="Z400" s="30">
        <f t="shared" si="143"/>
        <v>43543.5</v>
      </c>
      <c r="AA400" s="30">
        <f t="shared" si="147"/>
        <v>19140</v>
      </c>
      <c r="AB400" s="31">
        <f t="shared" si="148"/>
        <v>1914000</v>
      </c>
      <c r="AC400" s="32">
        <f t="shared" si="149"/>
        <v>0.50774359922342926</v>
      </c>
      <c r="AD400" s="25">
        <v>6</v>
      </c>
      <c r="AE400" s="28">
        <f t="shared" si="153"/>
        <v>166.66666666666666</v>
      </c>
      <c r="AF400" s="28">
        <f t="shared" si="150"/>
        <v>1000</v>
      </c>
      <c r="AG400" s="28">
        <f t="shared" si="154"/>
        <v>4000</v>
      </c>
      <c r="AH400" s="30">
        <f t="shared" si="151"/>
        <v>38280</v>
      </c>
      <c r="AI400" s="28">
        <v>1200</v>
      </c>
      <c r="AJ400" s="28">
        <v>1200</v>
      </c>
      <c r="AK400" s="28">
        <v>1200</v>
      </c>
      <c r="AL400" s="28">
        <v>1500</v>
      </c>
      <c r="AM400" s="28">
        <v>3000</v>
      </c>
      <c r="AN400" s="28">
        <v>3500</v>
      </c>
      <c r="AO400" s="28">
        <v>4</v>
      </c>
      <c r="AP400" s="28">
        <v>28</v>
      </c>
      <c r="AQ400" s="28">
        <v>2</v>
      </c>
      <c r="AR400" s="28">
        <v>4</v>
      </c>
      <c r="AS400" s="28">
        <v>95</v>
      </c>
      <c r="AT400" s="28">
        <f t="shared" ref="AT400:AT435" si="155">(AE400*1.1)+AF400</f>
        <v>1183.3333333333333</v>
      </c>
      <c r="AU400" s="28">
        <f t="shared" ref="AU400:AU435" si="156">((AE400*AR400)+(AE400*AQ400)+AF400)-AS400</f>
        <v>1905</v>
      </c>
      <c r="AV400" s="28">
        <f t="shared" ref="AV400:AV435" si="157">AF400+(AE400*AR400)</f>
        <v>1666.6666666666665</v>
      </c>
      <c r="AW400" s="28">
        <v>150</v>
      </c>
      <c r="AX400" s="33" t="s">
        <v>91</v>
      </c>
      <c r="AY400" s="34" t="s">
        <v>110</v>
      </c>
      <c r="AZ400" s="35">
        <v>46049</v>
      </c>
      <c r="BA400" s="35">
        <f t="shared" si="138"/>
        <v>46414</v>
      </c>
      <c r="BB400" s="33" t="s">
        <v>92</v>
      </c>
      <c r="BC400" s="33" t="s">
        <v>111</v>
      </c>
      <c r="BD400" s="34"/>
      <c r="BE400" s="25" t="s">
        <v>112</v>
      </c>
      <c r="BF400" s="25" t="s">
        <v>83</v>
      </c>
      <c r="BG400" s="32" t="s">
        <v>112</v>
      </c>
      <c r="BH400" s="32" t="s">
        <v>83</v>
      </c>
      <c r="BI400" s="32" t="e">
        <f t="shared" si="139"/>
        <v>#REF!</v>
      </c>
      <c r="BJ400" s="25" t="s">
        <v>84</v>
      </c>
      <c r="BK400" s="25">
        <v>168</v>
      </c>
      <c r="BP400" s="25">
        <f>IFERROR(VLOOKUP(Tabela24[[#This Row],[Código  CATMAT]],'[1]GRADE HFL'!A:K,1,0),"NÃO")</f>
        <v>268521</v>
      </c>
      <c r="BQ400" s="36"/>
      <c r="BR400" s="36">
        <f>IFERROR(VLOOKUP(Tabela24[[#This Row],[Código  CATMAT]],'[1]CMM E VALOR'!C:L,5,0),"NÃO HÁ")</f>
        <v>400</v>
      </c>
      <c r="BS400" s="37">
        <f>IFERROR(VLOOKUP(Tabela24[[#This Row],[Código  CATMAT]],'[1]CMM E VALOR'!C:L,6,0),"NÃO HÁ")</f>
        <v>396.91666666666669</v>
      </c>
      <c r="BT400" s="37">
        <f>IFERROR(VLOOKUP(Tabela24[[#This Row],[Código  CATMAT]],'[1]CMM E VALOR'!C:L,7,0),"NÃO HÁ")</f>
        <v>353.33333333333331</v>
      </c>
      <c r="BU400" s="38">
        <f>IFERROR(VLOOKUP(Tabela24[[#This Row],[Código  CATMAT]],'[1]CMM E VALOR'!C:L,9,0),"NÃO HÁ")</f>
        <v>8.99</v>
      </c>
      <c r="BV400" s="32">
        <f>IFERROR(VLOOKUP(Tabela24[[#This Row],[Código  CATMAT]],'[1]CMM E VALOR'!C:L,10,0),"NÃO HÁ")</f>
        <v>8.99</v>
      </c>
    </row>
    <row r="401" spans="1:74" ht="25.5" x14ac:dyDescent="0.25">
      <c r="A401" s="25">
        <v>269469</v>
      </c>
      <c r="B401" s="25">
        <v>8455000</v>
      </c>
      <c r="C401" s="5" t="s">
        <v>1140</v>
      </c>
      <c r="D401" s="5" t="s">
        <v>76</v>
      </c>
      <c r="E401" s="5"/>
      <c r="F401" s="5"/>
      <c r="G401" s="27" t="s">
        <v>1141</v>
      </c>
      <c r="H401" s="27" t="s">
        <v>887</v>
      </c>
      <c r="I401" s="27" t="s">
        <v>79</v>
      </c>
      <c r="J401" s="28">
        <v>190</v>
      </c>
      <c r="K401" s="28">
        <v>190</v>
      </c>
      <c r="L401" s="28">
        <v>159</v>
      </c>
      <c r="M401" s="28">
        <v>215</v>
      </c>
      <c r="N401" s="28">
        <v>284</v>
      </c>
      <c r="O401" s="28">
        <v>320</v>
      </c>
      <c r="P401" s="28">
        <v>298</v>
      </c>
      <c r="Q401" s="28">
        <v>331</v>
      </c>
      <c r="R401" s="28">
        <f t="shared" si="144"/>
        <v>248.375</v>
      </c>
      <c r="S401" s="28">
        <f t="shared" si="145"/>
        <v>67.194679848928516</v>
      </c>
      <c r="T401" s="28">
        <f t="shared" si="140"/>
        <v>27.053721126896228</v>
      </c>
      <c r="U401" s="28">
        <f t="shared" si="152"/>
        <v>249.5</v>
      </c>
      <c r="V401" s="28">
        <v>300</v>
      </c>
      <c r="W401" s="25">
        <v>6505</v>
      </c>
      <c r="X401" s="30">
        <v>18.690000000000001</v>
      </c>
      <c r="Y401" s="30">
        <f t="shared" si="146"/>
        <v>24.297000000000004</v>
      </c>
      <c r="Z401" s="30">
        <f t="shared" si="143"/>
        <v>12148.500000000002</v>
      </c>
      <c r="AA401" s="30">
        <f t="shared" si="147"/>
        <v>5607</v>
      </c>
      <c r="AB401" s="31">
        <f t="shared" si="148"/>
        <v>560700</v>
      </c>
      <c r="AC401" s="32">
        <f t="shared" si="149"/>
        <v>0.14874181613614251</v>
      </c>
      <c r="AD401" s="25">
        <v>6</v>
      </c>
      <c r="AE401" s="28">
        <f t="shared" si="153"/>
        <v>25</v>
      </c>
      <c r="AF401" s="28">
        <f t="shared" si="150"/>
        <v>150</v>
      </c>
      <c r="AG401" s="28">
        <f t="shared" si="154"/>
        <v>600</v>
      </c>
      <c r="AH401" s="30">
        <f t="shared" si="151"/>
        <v>11214</v>
      </c>
      <c r="AI401" s="28">
        <v>300</v>
      </c>
      <c r="AJ401" s="28">
        <v>300</v>
      </c>
      <c r="AK401" s="28">
        <v>300</v>
      </c>
      <c r="AL401" s="28">
        <v>300</v>
      </c>
      <c r="AM401" s="28">
        <v>400</v>
      </c>
      <c r="AN401" s="28">
        <v>500</v>
      </c>
      <c r="AO401" s="28">
        <v>4</v>
      </c>
      <c r="AP401" s="28">
        <v>28</v>
      </c>
      <c r="AQ401" s="28">
        <v>2</v>
      </c>
      <c r="AR401" s="28">
        <v>4</v>
      </c>
      <c r="AS401" s="28">
        <v>100</v>
      </c>
      <c r="AT401" s="28">
        <f t="shared" si="155"/>
        <v>177.5</v>
      </c>
      <c r="AU401" s="28">
        <f t="shared" si="156"/>
        <v>200</v>
      </c>
      <c r="AV401" s="28">
        <f t="shared" si="157"/>
        <v>250</v>
      </c>
      <c r="AX401" s="33" t="s">
        <v>91</v>
      </c>
      <c r="AY401" s="34" t="s">
        <v>110</v>
      </c>
      <c r="AZ401" s="35">
        <v>46049</v>
      </c>
      <c r="BA401" s="35">
        <f t="shared" si="138"/>
        <v>46414</v>
      </c>
      <c r="BB401" s="33" t="s">
        <v>92</v>
      </c>
      <c r="BC401" s="33" t="s">
        <v>111</v>
      </c>
      <c r="BD401" s="34"/>
      <c r="BE401" s="25" t="s">
        <v>83</v>
      </c>
      <c r="BF401" s="25" t="s">
        <v>83</v>
      </c>
      <c r="BG401" s="32" t="s">
        <v>83</v>
      </c>
      <c r="BH401" s="32" t="s">
        <v>83</v>
      </c>
      <c r="BI401" s="32" t="e">
        <f t="shared" si="139"/>
        <v>#REF!</v>
      </c>
      <c r="BJ401" s="25" t="s">
        <v>94</v>
      </c>
      <c r="BK401" s="25">
        <v>33</v>
      </c>
      <c r="BP401" s="25">
        <f>IFERROR(VLOOKUP(Tabela24[[#This Row],[Código  CATMAT]],'[1]GRADE HFL'!A:K,1,0),"NÃO")</f>
        <v>269469</v>
      </c>
      <c r="BQ401" s="36"/>
      <c r="BR401" s="36">
        <f>IFERROR(VLOOKUP(Tabela24[[#This Row],[Código  CATMAT]],'[1]CMM E VALOR'!C:L,5,0),"NÃO HÁ")</f>
        <v>20</v>
      </c>
      <c r="BS401" s="37">
        <f>IFERROR(VLOOKUP(Tabela24[[#This Row],[Código  CATMAT]],'[1]CMM E VALOR'!C:L,6,0),"NÃO HÁ")</f>
        <v>28.888888888888889</v>
      </c>
      <c r="BT401" s="37">
        <f>IFERROR(VLOOKUP(Tabela24[[#This Row],[Código  CATMAT]],'[1]CMM E VALOR'!C:L,7,0),"NÃO HÁ")</f>
        <v>10</v>
      </c>
      <c r="BU401" s="38">
        <f>IFERROR(VLOOKUP(Tabela24[[#This Row],[Código  CATMAT]],'[1]CMM E VALOR'!C:L,9,0),"NÃO HÁ")</f>
        <v>18.690000000000001</v>
      </c>
      <c r="BV401" s="32">
        <f>IFERROR(VLOOKUP(Tabela24[[#This Row],[Código  CATMAT]],'[1]CMM E VALOR'!C:L,10,0),"NÃO HÁ")</f>
        <v>19.445</v>
      </c>
    </row>
    <row r="402" spans="1:74" ht="38.25" x14ac:dyDescent="0.25">
      <c r="A402" s="25">
        <v>406603</v>
      </c>
      <c r="B402" s="25">
        <v>9033220</v>
      </c>
      <c r="C402" s="5" t="s">
        <v>1142</v>
      </c>
      <c r="D402" s="5" t="s">
        <v>86</v>
      </c>
      <c r="E402" s="5"/>
      <c r="F402" s="5"/>
      <c r="G402" s="27" t="s">
        <v>1143</v>
      </c>
      <c r="H402" s="44"/>
      <c r="I402" s="27" t="s">
        <v>567</v>
      </c>
      <c r="J402" s="28">
        <v>1000</v>
      </c>
      <c r="K402" s="28">
        <v>459</v>
      </c>
      <c r="L402" s="28">
        <v>0</v>
      </c>
      <c r="M402" s="28">
        <v>161</v>
      </c>
      <c r="N402" s="28">
        <v>203</v>
      </c>
      <c r="O402" s="28">
        <v>435</v>
      </c>
      <c r="P402" s="28">
        <v>443</v>
      </c>
      <c r="Q402" s="28">
        <v>484</v>
      </c>
      <c r="R402" s="28">
        <f t="shared" si="144"/>
        <v>398.125</v>
      </c>
      <c r="S402" s="28">
        <f t="shared" si="145"/>
        <v>299.8839954287086</v>
      </c>
      <c r="T402" s="28">
        <f t="shared" si="140"/>
        <v>75.324080484448004</v>
      </c>
      <c r="U402" s="28">
        <f t="shared" si="152"/>
        <v>439</v>
      </c>
      <c r="V402" s="28">
        <v>400</v>
      </c>
      <c r="W402" s="25">
        <v>8520</v>
      </c>
      <c r="X402" s="30">
        <v>7.9</v>
      </c>
      <c r="Y402" s="30">
        <f t="shared" si="146"/>
        <v>10.270000000000001</v>
      </c>
      <c r="Z402" s="30">
        <f t="shared" si="143"/>
        <v>8216.0000000000018</v>
      </c>
      <c r="AA402" s="30">
        <f t="shared" si="147"/>
        <v>3160</v>
      </c>
      <c r="AB402" s="31">
        <f t="shared" si="148"/>
        <v>316000</v>
      </c>
      <c r="AC402" s="32">
        <f t="shared" si="149"/>
        <v>8.3828096841485705E-2</v>
      </c>
      <c r="AD402" s="25">
        <v>6</v>
      </c>
      <c r="AE402" s="28">
        <f t="shared" si="153"/>
        <v>33.333333333333336</v>
      </c>
      <c r="AF402" s="28">
        <f t="shared" si="150"/>
        <v>200</v>
      </c>
      <c r="AG402" s="28">
        <f>((AE402*12)+(AE402*AD402)+AF402)</f>
        <v>800</v>
      </c>
      <c r="AH402" s="30">
        <f t="shared" si="151"/>
        <v>6320</v>
      </c>
      <c r="AI402" s="28">
        <v>2000</v>
      </c>
      <c r="AJ402" s="28">
        <v>1200</v>
      </c>
      <c r="AK402" s="28">
        <v>1200</v>
      </c>
      <c r="AL402" s="28">
        <v>1000</v>
      </c>
      <c r="AM402" s="28">
        <v>800</v>
      </c>
      <c r="AN402" s="28">
        <v>800</v>
      </c>
      <c r="AO402" s="28">
        <v>4</v>
      </c>
      <c r="AP402" s="28">
        <v>28</v>
      </c>
      <c r="AQ402" s="28">
        <v>2</v>
      </c>
      <c r="AR402" s="28">
        <v>4</v>
      </c>
      <c r="AS402" s="28">
        <v>88</v>
      </c>
      <c r="AT402" s="28">
        <f t="shared" si="155"/>
        <v>236.66666666666669</v>
      </c>
      <c r="AU402" s="28">
        <f t="shared" si="156"/>
        <v>312</v>
      </c>
      <c r="AV402" s="28">
        <f t="shared" si="157"/>
        <v>333.33333333333337</v>
      </c>
      <c r="AW402" s="28">
        <v>50</v>
      </c>
      <c r="AX402" s="33" t="s">
        <v>80</v>
      </c>
      <c r="AY402" s="34"/>
      <c r="BA402" s="35">
        <f t="shared" si="138"/>
        <v>365</v>
      </c>
      <c r="BB402" s="33" t="s">
        <v>81</v>
      </c>
      <c r="BC402" s="33" t="s">
        <v>230</v>
      </c>
      <c r="BD402" s="34"/>
      <c r="BE402" s="25" t="s">
        <v>112</v>
      </c>
      <c r="BF402" s="25" t="s">
        <v>83</v>
      </c>
      <c r="BG402" s="32" t="s">
        <v>83</v>
      </c>
      <c r="BH402" s="32" t="s">
        <v>83</v>
      </c>
      <c r="BI402" s="32" t="e">
        <f t="shared" si="139"/>
        <v>#REF!</v>
      </c>
      <c r="BJ402" s="25" t="s">
        <v>116</v>
      </c>
      <c r="BP402" s="25">
        <f>IFERROR(VLOOKUP(Tabela24[[#This Row],[Código  CATMAT]],'[1]GRADE HFL'!A:K,1,0),"NÃO")</f>
        <v>406603</v>
      </c>
      <c r="BQ402" s="36"/>
      <c r="BR402" s="36">
        <f>IFERROR(VLOOKUP(Tabela24[[#This Row],[Código  CATMAT]],'[1]CMM E VALOR'!C:L,5,0),"NÃO HÁ")</f>
        <v>13</v>
      </c>
      <c r="BS402" s="37">
        <f>IFERROR(VLOOKUP(Tabela24[[#This Row],[Código  CATMAT]],'[1]CMM E VALOR'!C:L,6,0),"NÃO HÁ")</f>
        <v>70.727272727272734</v>
      </c>
      <c r="BT402" s="37">
        <f>IFERROR(VLOOKUP(Tabela24[[#This Row],[Código  CATMAT]],'[1]CMM E VALOR'!C:L,7,0),"NÃO HÁ")</f>
        <v>69</v>
      </c>
      <c r="BU402" s="38">
        <f>IFERROR(VLOOKUP(Tabela24[[#This Row],[Código  CATMAT]],'[1]CMM E VALOR'!C:L,9,0),"NÃO HÁ")</f>
        <v>7.9</v>
      </c>
      <c r="BV402" s="32">
        <f>IFERROR(VLOOKUP(Tabela24[[#This Row],[Código  CATMAT]],'[1]CMM E VALOR'!C:L,10,0),"NÃO HÁ")</f>
        <v>7.9</v>
      </c>
    </row>
    <row r="403" spans="1:74" ht="25.5" x14ac:dyDescent="0.25">
      <c r="A403" s="25">
        <v>448616</v>
      </c>
      <c r="C403" s="27" t="s">
        <v>1144</v>
      </c>
      <c r="D403" s="27" t="s">
        <v>76</v>
      </c>
      <c r="E403" s="27"/>
      <c r="F403" s="27"/>
      <c r="G403" s="74" t="s">
        <v>1145</v>
      </c>
      <c r="H403" s="44" t="s">
        <v>1146</v>
      </c>
      <c r="I403" s="27" t="s">
        <v>79</v>
      </c>
      <c r="J403" s="28">
        <v>7</v>
      </c>
      <c r="K403" s="28">
        <v>17</v>
      </c>
      <c r="L403" s="28">
        <v>26</v>
      </c>
      <c r="M403" s="28">
        <v>89</v>
      </c>
      <c r="N403" s="28">
        <v>186</v>
      </c>
      <c r="O403" s="28">
        <v>213</v>
      </c>
      <c r="P403" s="28">
        <v>200</v>
      </c>
      <c r="Q403" s="28">
        <v>237</v>
      </c>
      <c r="R403" s="28">
        <f t="shared" si="144"/>
        <v>121.875</v>
      </c>
      <c r="S403" s="28">
        <f t="shared" si="145"/>
        <v>97.277860496914414</v>
      </c>
      <c r="T403" s="28">
        <f t="shared" si="140"/>
        <v>79.817731689775925</v>
      </c>
      <c r="U403" s="28">
        <f t="shared" si="152"/>
        <v>137.5</v>
      </c>
      <c r="V403" s="28">
        <v>120</v>
      </c>
      <c r="W403" s="25">
        <v>6505</v>
      </c>
      <c r="X403" s="30">
        <v>12.73</v>
      </c>
      <c r="Y403" s="30">
        <f t="shared" si="146"/>
        <v>16.548999999999999</v>
      </c>
      <c r="Z403" s="30">
        <f t="shared" si="143"/>
        <v>4137.25</v>
      </c>
      <c r="AA403" s="30">
        <f t="shared" si="147"/>
        <v>1527.6000000000001</v>
      </c>
      <c r="AB403" s="31">
        <f t="shared" si="148"/>
        <v>152760</v>
      </c>
      <c r="AC403" s="32">
        <f t="shared" si="149"/>
        <v>4.0523987574384038E-2</v>
      </c>
      <c r="AD403" s="25">
        <v>6</v>
      </c>
      <c r="AE403" s="28">
        <f>V403/12</f>
        <v>10</v>
      </c>
      <c r="AF403" s="28">
        <f t="shared" si="150"/>
        <v>60</v>
      </c>
      <c r="AG403" s="28">
        <f>((AE403*12)+(AE403*AD403)+AF403)</f>
        <v>240</v>
      </c>
      <c r="AH403" s="30">
        <f t="shared" si="151"/>
        <v>3055.2000000000003</v>
      </c>
      <c r="AK403" s="28">
        <v>200</v>
      </c>
      <c r="AL403" s="28">
        <v>200</v>
      </c>
      <c r="AM403" s="28">
        <v>200</v>
      </c>
      <c r="AN403" s="28">
        <v>250</v>
      </c>
      <c r="AO403" s="28">
        <v>4</v>
      </c>
      <c r="AP403" s="28">
        <v>28</v>
      </c>
      <c r="AQ403" s="28">
        <v>2</v>
      </c>
      <c r="AR403" s="28">
        <v>4</v>
      </c>
      <c r="AT403" s="28">
        <f t="shared" si="155"/>
        <v>71</v>
      </c>
      <c r="AU403" s="28">
        <f t="shared" si="156"/>
        <v>120</v>
      </c>
      <c r="AV403" s="28">
        <f t="shared" si="157"/>
        <v>100</v>
      </c>
      <c r="AX403" s="33" t="s">
        <v>91</v>
      </c>
      <c r="AY403" s="34" t="s">
        <v>140</v>
      </c>
      <c r="AZ403" s="35">
        <v>45876</v>
      </c>
      <c r="BA403" s="35">
        <f t="shared" si="138"/>
        <v>46241</v>
      </c>
      <c r="BB403" s="33" t="s">
        <v>92</v>
      </c>
      <c r="BC403" s="33" t="s">
        <v>141</v>
      </c>
      <c r="BD403" s="34"/>
      <c r="BG403" s="32" t="s">
        <v>83</v>
      </c>
      <c r="BH403" s="32" t="s">
        <v>83</v>
      </c>
      <c r="BI403" s="32" t="e">
        <f t="shared" si="139"/>
        <v>#REF!</v>
      </c>
      <c r="BJ403" s="25" t="s">
        <v>94</v>
      </c>
      <c r="BP403" s="25">
        <f>IFERROR(VLOOKUP(Tabela24[[#This Row],[Código  CATMAT]],'[1]GRADE HFL'!A:K,1,0),"NÃO")</f>
        <v>448616</v>
      </c>
      <c r="BQ403" s="36"/>
      <c r="BR403" s="36">
        <f>IFERROR(VLOOKUP(Tabela24[[#This Row],[Código  CATMAT]],'[1]CMM E VALOR'!C:L,5,0),"NÃO HÁ")</f>
        <v>220</v>
      </c>
      <c r="BS403" s="37">
        <f>IFERROR(VLOOKUP(Tabela24[[#This Row],[Código  CATMAT]],'[1]CMM E VALOR'!C:L,6,0),"NÃO HÁ")</f>
        <v>172.5</v>
      </c>
      <c r="BT403" s="37">
        <f>IFERROR(VLOOKUP(Tabela24[[#This Row],[Código  CATMAT]],'[1]CMM E VALOR'!C:L,7,0),"NÃO HÁ")</f>
        <v>150</v>
      </c>
      <c r="BU403" s="38">
        <f>IFERROR(VLOOKUP(Tabela24[[#This Row],[Código  CATMAT]],'[1]CMM E VALOR'!C:L,9,0),"NÃO HÁ")</f>
        <v>8</v>
      </c>
      <c r="BV403" s="32">
        <f>IFERROR(VLOOKUP(Tabela24[[#This Row],[Código  CATMAT]],'[1]CMM E VALOR'!C:L,10,0),"NÃO HÁ")</f>
        <v>8</v>
      </c>
    </row>
    <row r="404" spans="1:74" ht="38.25" x14ac:dyDescent="0.25">
      <c r="A404" s="25">
        <v>446105</v>
      </c>
      <c r="B404" s="25">
        <v>8473800</v>
      </c>
      <c r="C404" s="5" t="s">
        <v>1147</v>
      </c>
      <c r="D404" s="5" t="s">
        <v>981</v>
      </c>
      <c r="E404" s="5"/>
      <c r="F404" s="5"/>
      <c r="G404" s="27" t="s">
        <v>1148</v>
      </c>
      <c r="H404" s="5" t="s">
        <v>1149</v>
      </c>
      <c r="I404" s="27" t="s">
        <v>1150</v>
      </c>
      <c r="J404" s="28">
        <v>2245</v>
      </c>
      <c r="K404" s="28">
        <v>2472</v>
      </c>
      <c r="L404" s="28">
        <v>2155</v>
      </c>
      <c r="M404" s="28">
        <v>2998</v>
      </c>
      <c r="N404" s="28">
        <v>3448</v>
      </c>
      <c r="O404" s="28">
        <v>553</v>
      </c>
      <c r="P404" s="28">
        <v>1145</v>
      </c>
      <c r="Q404" s="28">
        <v>1181</v>
      </c>
      <c r="R404" s="28">
        <f t="shared" si="144"/>
        <v>2024.625</v>
      </c>
      <c r="S404" s="28">
        <f t="shared" si="145"/>
        <v>992.13232664369355</v>
      </c>
      <c r="T404" s="28">
        <f t="shared" si="140"/>
        <v>49.003263648512366</v>
      </c>
      <c r="U404" s="28">
        <f t="shared" si="152"/>
        <v>2200</v>
      </c>
      <c r="V404" s="28">
        <v>2000</v>
      </c>
      <c r="W404" s="25">
        <v>6505</v>
      </c>
      <c r="X404" s="50">
        <v>0.83409999999999995</v>
      </c>
      <c r="Y404" s="30">
        <f t="shared" si="146"/>
        <v>1.08433</v>
      </c>
      <c r="Z404" s="30">
        <f t="shared" si="143"/>
        <v>4337.32</v>
      </c>
      <c r="AA404" s="30">
        <f t="shared" si="147"/>
        <v>1668.1999999999998</v>
      </c>
      <c r="AB404" s="31">
        <f t="shared" si="148"/>
        <v>166819.99999999997</v>
      </c>
      <c r="AC404" s="32">
        <f t="shared" si="149"/>
        <v>4.4253807326255196E-2</v>
      </c>
      <c r="AD404" s="25">
        <v>6</v>
      </c>
      <c r="AE404" s="28">
        <f t="shared" si="153"/>
        <v>166.66666666666666</v>
      </c>
      <c r="AF404" s="28">
        <f t="shared" si="150"/>
        <v>1000</v>
      </c>
      <c r="AG404" s="28">
        <f t="shared" si="154"/>
        <v>4000</v>
      </c>
      <c r="AH404" s="30">
        <f t="shared" si="151"/>
        <v>3336.3999999999996</v>
      </c>
      <c r="AI404" s="28">
        <v>4500</v>
      </c>
      <c r="AJ404" s="28">
        <v>3500</v>
      </c>
      <c r="AK404" s="28">
        <v>3500</v>
      </c>
      <c r="AL404" s="28">
        <v>4000</v>
      </c>
      <c r="AM404" s="28">
        <v>4000</v>
      </c>
      <c r="AN404" s="28">
        <v>4000</v>
      </c>
      <c r="AO404" s="28">
        <v>4</v>
      </c>
      <c r="AP404" s="28">
        <v>28</v>
      </c>
      <c r="AQ404" s="28">
        <v>2</v>
      </c>
      <c r="AR404" s="28">
        <v>4</v>
      </c>
      <c r="AT404" s="28">
        <f t="shared" si="155"/>
        <v>1183.3333333333333</v>
      </c>
      <c r="AU404" s="28">
        <f t="shared" si="156"/>
        <v>2000</v>
      </c>
      <c r="AV404" s="28">
        <f t="shared" si="157"/>
        <v>1666.6666666666665</v>
      </c>
      <c r="AX404" s="33" t="s">
        <v>91</v>
      </c>
      <c r="AY404" s="34" t="s">
        <v>121</v>
      </c>
      <c r="AZ404" s="35">
        <v>45924</v>
      </c>
      <c r="BA404" s="35">
        <f t="shared" ref="BA404:BA460" si="158">AZ404+365</f>
        <v>46289</v>
      </c>
      <c r="BB404" s="33" t="s">
        <v>92</v>
      </c>
      <c r="BC404" s="33" t="s">
        <v>106</v>
      </c>
      <c r="BD404" s="34"/>
      <c r="BE404" s="25" t="s">
        <v>83</v>
      </c>
      <c r="BF404" s="25" t="s">
        <v>83</v>
      </c>
      <c r="BG404" s="32" t="s">
        <v>83</v>
      </c>
      <c r="BH404" s="32" t="s">
        <v>83</v>
      </c>
      <c r="BI404" s="32" t="e">
        <f t="shared" si="139"/>
        <v>#REF!</v>
      </c>
      <c r="BJ404" s="25" t="s">
        <v>116</v>
      </c>
      <c r="BK404" s="25">
        <v>304</v>
      </c>
      <c r="BP404" s="25">
        <f>IFERROR(VLOOKUP(Tabela24[[#This Row],[Código  CATMAT]],'[1]GRADE HFL'!A:K,1,0),"NÃO")</f>
        <v>446105</v>
      </c>
      <c r="BQ404" s="36"/>
      <c r="BR404" s="36">
        <f>IFERROR(VLOOKUP(Tabela24[[#This Row],[Código  CATMAT]],'[1]CMM E VALOR'!C:L,5,0),"NÃO HÁ")</f>
        <v>10</v>
      </c>
      <c r="BS404" s="37">
        <f>IFERROR(VLOOKUP(Tabela24[[#This Row],[Código  CATMAT]],'[1]CMM E VALOR'!C:L,6,0),"NÃO HÁ")</f>
        <v>15</v>
      </c>
      <c r="BT404" s="37">
        <f>IFERROR(VLOOKUP(Tabela24[[#This Row],[Código  CATMAT]],'[1]CMM E VALOR'!C:L,7,0),"NÃO HÁ")</f>
        <v>16.666666666666668</v>
      </c>
      <c r="BU404" s="38">
        <f>IFERROR(VLOOKUP(Tabela24[[#This Row],[Código  CATMAT]],'[1]CMM E VALOR'!C:L,9,0),"NÃO HÁ")</f>
        <v>0.96</v>
      </c>
      <c r="BV404" s="32">
        <f>IFERROR(VLOOKUP(Tabela24[[#This Row],[Código  CATMAT]],'[1]CMM E VALOR'!C:L,10,0),"NÃO HÁ")</f>
        <v>0.96</v>
      </c>
    </row>
    <row r="405" spans="1:74" ht="30" x14ac:dyDescent="0.25">
      <c r="A405" s="25">
        <v>292331</v>
      </c>
      <c r="B405" s="25">
        <v>8486600</v>
      </c>
      <c r="C405" s="73" t="s">
        <v>1151</v>
      </c>
      <c r="D405" s="40" t="s">
        <v>86</v>
      </c>
      <c r="E405" s="40"/>
      <c r="F405" s="27"/>
      <c r="G405" s="27" t="s">
        <v>1152</v>
      </c>
      <c r="H405" s="5" t="s">
        <v>584</v>
      </c>
      <c r="I405" s="5" t="s">
        <v>840</v>
      </c>
      <c r="M405" s="28">
        <v>36</v>
      </c>
      <c r="N405" s="28">
        <v>39</v>
      </c>
      <c r="O405" s="28">
        <v>41</v>
      </c>
      <c r="P405" s="28">
        <v>46</v>
      </c>
      <c r="Q405" s="28">
        <v>7</v>
      </c>
      <c r="R405" s="28">
        <f t="shared" si="144"/>
        <v>33.799999999999997</v>
      </c>
      <c r="S405" s="28">
        <f t="shared" si="145"/>
        <v>15.417522498767434</v>
      </c>
      <c r="T405" s="28">
        <f t="shared" si="140"/>
        <v>45.613971889844485</v>
      </c>
      <c r="U405" s="28">
        <f t="shared" si="152"/>
        <v>39</v>
      </c>
      <c r="V405" s="28">
        <v>30</v>
      </c>
      <c r="W405" s="25">
        <v>6505</v>
      </c>
      <c r="X405" s="30">
        <v>1.42</v>
      </c>
      <c r="Y405" s="30">
        <f t="shared" si="146"/>
        <v>1.8459999999999999</v>
      </c>
      <c r="Z405" s="30">
        <f t="shared" si="143"/>
        <v>110.75999999999999</v>
      </c>
      <c r="AA405" s="30">
        <f t="shared" si="147"/>
        <v>42.599999999999994</v>
      </c>
      <c r="AB405" s="31">
        <f t="shared" si="148"/>
        <v>4259.9999999999991</v>
      </c>
      <c r="AC405" s="32">
        <f t="shared" si="149"/>
        <v>1.1300876346352184E-3</v>
      </c>
      <c r="AD405" s="25">
        <v>6</v>
      </c>
      <c r="AE405" s="28">
        <f t="shared" si="153"/>
        <v>2.5</v>
      </c>
      <c r="AF405" s="28">
        <f t="shared" si="150"/>
        <v>15</v>
      </c>
      <c r="AG405" s="28">
        <f t="shared" si="154"/>
        <v>60</v>
      </c>
      <c r="AH405" s="30">
        <f t="shared" si="151"/>
        <v>85.199999999999989</v>
      </c>
      <c r="AI405" s="28">
        <v>5</v>
      </c>
      <c r="AJ405" s="28">
        <v>50</v>
      </c>
      <c r="AK405" s="28">
        <v>50</v>
      </c>
      <c r="AL405" s="28">
        <v>50</v>
      </c>
      <c r="AM405" s="42">
        <v>100</v>
      </c>
      <c r="AN405" s="42">
        <v>60</v>
      </c>
      <c r="AO405" s="28">
        <v>4</v>
      </c>
      <c r="AP405" s="28">
        <v>28</v>
      </c>
      <c r="AQ405" s="28">
        <v>2</v>
      </c>
      <c r="AR405" s="28">
        <v>4</v>
      </c>
      <c r="AT405" s="28">
        <f t="shared" si="155"/>
        <v>17.75</v>
      </c>
      <c r="AU405" s="28">
        <f t="shared" si="156"/>
        <v>30</v>
      </c>
      <c r="AV405" s="28">
        <f t="shared" si="157"/>
        <v>25</v>
      </c>
      <c r="AX405" s="33" t="s">
        <v>80</v>
      </c>
      <c r="AY405" s="34"/>
      <c r="BA405" s="35">
        <f t="shared" si="158"/>
        <v>365</v>
      </c>
      <c r="BB405" s="33" t="s">
        <v>81</v>
      </c>
      <c r="BC405" s="33" t="s">
        <v>130</v>
      </c>
      <c r="BD405" s="34"/>
      <c r="BE405" s="25" t="s">
        <v>83</v>
      </c>
      <c r="BF405" s="25" t="s">
        <v>83</v>
      </c>
      <c r="BG405" s="32" t="s">
        <v>83</v>
      </c>
      <c r="BH405" s="32" t="s">
        <v>83</v>
      </c>
      <c r="BI405" s="32" t="e">
        <f t="shared" si="139"/>
        <v>#REF!</v>
      </c>
      <c r="BJ405" s="25" t="s">
        <v>94</v>
      </c>
      <c r="BP405" s="25">
        <f>IFERROR(VLOOKUP(Tabela24[[#This Row],[Código  CATMAT]],'[1]GRADE HFL'!A:K,1,0),"NÃO")</f>
        <v>292331</v>
      </c>
      <c r="BQ405" s="36"/>
      <c r="BR405" s="36">
        <f>IFERROR(VLOOKUP(Tabela24[[#This Row],[Código  CATMAT]],'[1]CMM E VALOR'!C:L,5,0),"NÃO HÁ")</f>
        <v>0</v>
      </c>
      <c r="BS405" s="37">
        <f>IFERROR(VLOOKUP(Tabela24[[#This Row],[Código  CATMAT]],'[1]CMM E VALOR'!C:L,6,0),"NÃO HÁ")</f>
        <v>0</v>
      </c>
      <c r="BT405" s="37">
        <f>IFERROR(VLOOKUP(Tabela24[[#This Row],[Código  CATMAT]],'[1]CMM E VALOR'!C:L,7,0),"NÃO HÁ")</f>
        <v>0</v>
      </c>
      <c r="BU405" s="38">
        <f>IFERROR(VLOOKUP(Tabela24[[#This Row],[Código  CATMAT]],'[1]CMM E VALOR'!C:L,9,0),"NÃO HÁ")</f>
        <v>2.38</v>
      </c>
      <c r="BV405" s="32">
        <f>IFERROR(VLOOKUP(Tabela24[[#This Row],[Código  CATMAT]],'[1]CMM E VALOR'!C:L,10,0),"NÃO HÁ")</f>
        <v>0</v>
      </c>
    </row>
    <row r="406" spans="1:74" ht="30" x14ac:dyDescent="0.25">
      <c r="A406" s="25">
        <v>268523</v>
      </c>
      <c r="B406" s="25">
        <v>8485000</v>
      </c>
      <c r="C406" s="40" t="s">
        <v>1153</v>
      </c>
      <c r="D406" s="40" t="s">
        <v>76</v>
      </c>
      <c r="E406" s="40"/>
      <c r="F406" s="5"/>
      <c r="G406" s="27" t="s">
        <v>1154</v>
      </c>
      <c r="H406" s="27" t="s">
        <v>990</v>
      </c>
      <c r="I406" s="27" t="s">
        <v>79</v>
      </c>
      <c r="J406" s="28">
        <v>1950</v>
      </c>
      <c r="K406" s="28">
        <v>2626</v>
      </c>
      <c r="L406" s="28">
        <v>2378</v>
      </c>
      <c r="M406" s="28">
        <v>3095</v>
      </c>
      <c r="N406" s="28">
        <v>2854</v>
      </c>
      <c r="O406" s="28">
        <v>2406</v>
      </c>
      <c r="P406" s="28">
        <v>1250</v>
      </c>
      <c r="Q406" s="28">
        <v>447</v>
      </c>
      <c r="R406" s="28">
        <f>AVERAGE(N406:Q406)</f>
        <v>1739.25</v>
      </c>
      <c r="S406" s="28">
        <f t="shared" si="145"/>
        <v>884.65017299010833</v>
      </c>
      <c r="T406" s="28">
        <f t="shared" si="140"/>
        <v>50.863888054627473</v>
      </c>
      <c r="U406" s="28">
        <f>MEDIAN(J406:Q406)</f>
        <v>2392</v>
      </c>
      <c r="V406" s="28">
        <v>1800</v>
      </c>
      <c r="W406" s="25">
        <v>6505</v>
      </c>
      <c r="X406" s="30">
        <v>11</v>
      </c>
      <c r="Y406" s="30">
        <f t="shared" si="146"/>
        <v>14.3</v>
      </c>
      <c r="Z406" s="30">
        <f t="shared" si="143"/>
        <v>51480</v>
      </c>
      <c r="AA406" s="30">
        <f t="shared" si="147"/>
        <v>19800</v>
      </c>
      <c r="AB406" s="31">
        <f t="shared" si="148"/>
        <v>1980000</v>
      </c>
      <c r="AC406" s="32">
        <f t="shared" si="149"/>
        <v>0.52525199919665089</v>
      </c>
      <c r="AD406" s="25">
        <v>6</v>
      </c>
      <c r="AE406" s="28">
        <f t="shared" si="153"/>
        <v>150</v>
      </c>
      <c r="AF406" s="28">
        <f t="shared" si="150"/>
        <v>900</v>
      </c>
      <c r="AG406" s="28">
        <f t="shared" si="154"/>
        <v>3600</v>
      </c>
      <c r="AH406" s="30">
        <f t="shared" si="151"/>
        <v>39600</v>
      </c>
      <c r="AI406" s="28">
        <v>5500</v>
      </c>
      <c r="AJ406" s="28">
        <v>6000</v>
      </c>
      <c r="AK406" s="28">
        <v>6000</v>
      </c>
      <c r="AL406" s="28">
        <v>6000</v>
      </c>
      <c r="AM406" s="42">
        <v>5000</v>
      </c>
      <c r="AN406" s="42">
        <v>3600</v>
      </c>
      <c r="AO406" s="28">
        <v>4</v>
      </c>
      <c r="AP406" s="28">
        <v>28</v>
      </c>
      <c r="AQ406" s="28">
        <v>2</v>
      </c>
      <c r="AR406" s="28">
        <v>4</v>
      </c>
      <c r="AT406" s="28">
        <f t="shared" si="155"/>
        <v>1065</v>
      </c>
      <c r="AU406" s="28">
        <f t="shared" si="156"/>
        <v>1800</v>
      </c>
      <c r="AV406" s="28">
        <f t="shared" si="157"/>
        <v>1500</v>
      </c>
      <c r="AX406" s="33" t="s">
        <v>91</v>
      </c>
      <c r="AY406" s="34" t="s">
        <v>99</v>
      </c>
      <c r="AZ406" s="35">
        <v>45821</v>
      </c>
      <c r="BA406" s="35">
        <f t="shared" si="158"/>
        <v>46186</v>
      </c>
      <c r="BB406" s="33" t="s">
        <v>92</v>
      </c>
      <c r="BC406" s="33" t="s">
        <v>100</v>
      </c>
      <c r="BD406" s="34"/>
      <c r="BE406" s="25" t="s">
        <v>112</v>
      </c>
      <c r="BF406" s="25" t="s">
        <v>83</v>
      </c>
      <c r="BG406" s="32" t="s">
        <v>112</v>
      </c>
      <c r="BH406" s="32" t="s">
        <v>83</v>
      </c>
      <c r="BI406" s="32" t="e">
        <f t="shared" si="139"/>
        <v>#REF!</v>
      </c>
      <c r="BJ406" s="25" t="s">
        <v>94</v>
      </c>
      <c r="BK406" s="25">
        <v>1202</v>
      </c>
      <c r="BP406" s="25">
        <f>IFERROR(VLOOKUP(Tabela24[[#This Row],[Código  CATMAT]],'[1]GRADE HFL'!A:K,1,0),"NÃO")</f>
        <v>268523</v>
      </c>
      <c r="BQ406" s="36"/>
      <c r="BR406" s="36">
        <f>IFERROR(VLOOKUP(Tabela24[[#This Row],[Código  CATMAT]],'[1]CMM E VALOR'!C:L,5,0),"NÃO HÁ")</f>
        <v>300</v>
      </c>
      <c r="BS406" s="37">
        <f>IFERROR(VLOOKUP(Tabela24[[#This Row],[Código  CATMAT]],'[1]CMM E VALOR'!C:L,6,0),"NÃO HÁ")</f>
        <v>0</v>
      </c>
      <c r="BT406" s="37">
        <f>IFERROR(VLOOKUP(Tabela24[[#This Row],[Código  CATMAT]],'[1]CMM E VALOR'!C:L,7,0),"NÃO HÁ")</f>
        <v>0</v>
      </c>
      <c r="BU406" s="38">
        <f>IFERROR(VLOOKUP(Tabela24[[#This Row],[Código  CATMAT]],'[1]CMM E VALOR'!C:L,9,0),"NÃO HÁ")</f>
        <v>11</v>
      </c>
      <c r="BV406" s="32">
        <f>IFERROR(VLOOKUP(Tabela24[[#This Row],[Código  CATMAT]],'[1]CMM E VALOR'!C:L,10,0),"NÃO HÁ")</f>
        <v>10.795453999999999</v>
      </c>
    </row>
    <row r="407" spans="1:74" ht="25.5" x14ac:dyDescent="0.25">
      <c r="A407" s="25">
        <v>294887</v>
      </c>
      <c r="B407" s="25">
        <v>8480410</v>
      </c>
      <c r="C407" s="5" t="s">
        <v>1155</v>
      </c>
      <c r="D407" s="5" t="s">
        <v>86</v>
      </c>
      <c r="E407" s="5"/>
      <c r="F407" s="25">
        <v>1</v>
      </c>
      <c r="G407" s="27" t="s">
        <v>1152</v>
      </c>
      <c r="H407" s="27" t="s">
        <v>1156</v>
      </c>
      <c r="I407" s="27" t="s">
        <v>707</v>
      </c>
      <c r="J407" s="28">
        <v>658</v>
      </c>
      <c r="K407" s="28">
        <v>1436</v>
      </c>
      <c r="L407" s="28">
        <v>1457</v>
      </c>
      <c r="M407" s="28">
        <v>1249</v>
      </c>
      <c r="N407" s="28">
        <v>2066</v>
      </c>
      <c r="O407" s="28">
        <v>1683</v>
      </c>
      <c r="P407" s="28">
        <v>1521</v>
      </c>
      <c r="Q407" s="28">
        <v>1947</v>
      </c>
      <c r="R407" s="28">
        <f t="shared" si="144"/>
        <v>1502.125</v>
      </c>
      <c r="S407" s="28">
        <f t="shared" si="145"/>
        <v>436.21241139740954</v>
      </c>
      <c r="T407" s="28">
        <f t="shared" si="140"/>
        <v>29.039687868680009</v>
      </c>
      <c r="U407" s="28">
        <f t="shared" si="152"/>
        <v>1489</v>
      </c>
      <c r="V407" s="28">
        <v>1500</v>
      </c>
      <c r="W407" s="25">
        <v>6505</v>
      </c>
      <c r="X407" s="41">
        <v>10.79</v>
      </c>
      <c r="Y407" s="30">
        <f t="shared" si="146"/>
        <v>14.026999999999999</v>
      </c>
      <c r="Z407" s="30">
        <f t="shared" si="143"/>
        <v>36470.199999999997</v>
      </c>
      <c r="AA407" s="30">
        <f t="shared" si="147"/>
        <v>16184.999999999998</v>
      </c>
      <c r="AB407" s="31">
        <f t="shared" si="148"/>
        <v>1618499.9999999998</v>
      </c>
      <c r="AC407" s="32">
        <f t="shared" si="149"/>
        <v>0.42935371752514112</v>
      </c>
      <c r="AD407" s="25">
        <v>6</v>
      </c>
      <c r="AE407" s="28">
        <f t="shared" si="153"/>
        <v>125</v>
      </c>
      <c r="AF407" s="28">
        <f>AE407*((1/2)*AD407)</f>
        <v>375</v>
      </c>
      <c r="AG407" s="28">
        <f t="shared" si="154"/>
        <v>2625</v>
      </c>
      <c r="AH407" s="30">
        <f t="shared" si="151"/>
        <v>28323.749999999996</v>
      </c>
      <c r="AI407" s="28">
        <v>2600</v>
      </c>
      <c r="AJ407" s="28">
        <v>2600</v>
      </c>
      <c r="AK407" s="28">
        <v>2600</v>
      </c>
      <c r="AL407" s="28">
        <v>2600</v>
      </c>
      <c r="AM407" s="28">
        <v>2600</v>
      </c>
      <c r="AN407" s="28">
        <v>2600</v>
      </c>
      <c r="AO407" s="28">
        <v>4</v>
      </c>
      <c r="AP407" s="28">
        <v>28</v>
      </c>
      <c r="AQ407" s="28">
        <v>2</v>
      </c>
      <c r="AR407" s="28">
        <v>4</v>
      </c>
      <c r="AS407" s="28">
        <v>147</v>
      </c>
      <c r="AT407" s="28">
        <f t="shared" si="155"/>
        <v>512.5</v>
      </c>
      <c r="AU407" s="28">
        <f t="shared" si="156"/>
        <v>978</v>
      </c>
      <c r="AV407" s="28">
        <f t="shared" si="157"/>
        <v>875</v>
      </c>
      <c r="AW407" s="28">
        <v>500</v>
      </c>
      <c r="AX407" s="33" t="s">
        <v>91</v>
      </c>
      <c r="AY407" s="34" t="s">
        <v>140</v>
      </c>
      <c r="AZ407" s="35">
        <v>45876</v>
      </c>
      <c r="BA407" s="35">
        <f t="shared" si="158"/>
        <v>46241</v>
      </c>
      <c r="BB407" s="33" t="s">
        <v>92</v>
      </c>
      <c r="BC407" s="33" t="s">
        <v>141</v>
      </c>
      <c r="BD407" s="34"/>
      <c r="BE407" s="25" t="s">
        <v>112</v>
      </c>
      <c r="BF407" s="25" t="s">
        <v>83</v>
      </c>
      <c r="BG407" s="32" t="s">
        <v>192</v>
      </c>
      <c r="BH407" s="32" t="s">
        <v>112</v>
      </c>
      <c r="BI407" s="32" t="e">
        <f t="shared" si="139"/>
        <v>#REF!</v>
      </c>
      <c r="BJ407" s="25" t="s">
        <v>94</v>
      </c>
      <c r="BK407" s="25">
        <v>402</v>
      </c>
      <c r="BP407" s="25">
        <f>IFERROR(VLOOKUP(Tabela24[[#This Row],[Código  CATMAT]],'[1]GRADE HFL'!A:K,1,0),"NÃO")</f>
        <v>294887</v>
      </c>
      <c r="BQ407" s="36"/>
      <c r="BR407" s="36">
        <f>IFERROR(VLOOKUP(Tabela24[[#This Row],[Código  CATMAT]],'[1]CMM E VALOR'!C:L,5,0),"NÃO HÁ")</f>
        <v>460</v>
      </c>
      <c r="BS407" s="37">
        <f>IFERROR(VLOOKUP(Tabela24[[#This Row],[Código  CATMAT]],'[1]CMM E VALOR'!C:L,6,0),"NÃO HÁ")</f>
        <v>171.16666666666666</v>
      </c>
      <c r="BT407" s="37">
        <f>IFERROR(VLOOKUP(Tabela24[[#This Row],[Código  CATMAT]],'[1]CMM E VALOR'!C:L,7,0),"NÃO HÁ")</f>
        <v>160</v>
      </c>
      <c r="BU407" s="38">
        <f>IFERROR(VLOOKUP(Tabela24[[#This Row],[Código  CATMAT]],'[1]CMM E VALOR'!C:L,9,0),"NÃO HÁ")</f>
        <v>10.79</v>
      </c>
      <c r="BV407" s="32">
        <f>IFERROR(VLOOKUP(Tabela24[[#This Row],[Código  CATMAT]],'[1]CMM E VALOR'!C:L,10,0),"NÃO HÁ")</f>
        <v>12.055372999999999</v>
      </c>
    </row>
    <row r="408" spans="1:74" ht="30" hidden="1" x14ac:dyDescent="0.25">
      <c r="A408" s="25">
        <v>268303</v>
      </c>
      <c r="B408" s="25">
        <v>8488120</v>
      </c>
      <c r="C408" s="40" t="s">
        <v>1157</v>
      </c>
      <c r="D408" s="40" t="s">
        <v>86</v>
      </c>
      <c r="E408" s="40"/>
      <c r="F408" s="25">
        <v>1</v>
      </c>
      <c r="G408" s="27" t="s">
        <v>1152</v>
      </c>
      <c r="H408" s="27" t="s">
        <v>143</v>
      </c>
      <c r="I408" s="27" t="s">
        <v>831</v>
      </c>
      <c r="J408" s="28">
        <v>2041</v>
      </c>
      <c r="K408" s="28">
        <v>1570</v>
      </c>
      <c r="L408" s="28">
        <v>1104</v>
      </c>
      <c r="M408" s="28">
        <v>199</v>
      </c>
      <c r="N408" s="28">
        <v>195</v>
      </c>
      <c r="O408" s="28">
        <v>84</v>
      </c>
      <c r="P408" s="28">
        <v>72</v>
      </c>
      <c r="R408" s="28">
        <f t="shared" si="144"/>
        <v>752.14285714285711</v>
      </c>
      <c r="S408" s="28">
        <f t="shared" si="145"/>
        <v>814.37408041829451</v>
      </c>
      <c r="T408" s="28">
        <f t="shared" si="140"/>
        <v>108.27385684573716</v>
      </c>
      <c r="U408" s="28">
        <f t="shared" si="152"/>
        <v>199</v>
      </c>
      <c r="V408" s="28">
        <v>800</v>
      </c>
      <c r="W408" s="25">
        <v>6505</v>
      </c>
      <c r="X408" s="41">
        <v>10.79</v>
      </c>
      <c r="Y408" s="30">
        <f t="shared" si="146"/>
        <v>14.026999999999999</v>
      </c>
      <c r="Z408" s="30">
        <f t="shared" si="143"/>
        <v>0</v>
      </c>
      <c r="AA408" s="30">
        <f t="shared" si="147"/>
        <v>8632</v>
      </c>
      <c r="AB408" s="31">
        <f t="shared" si="148"/>
        <v>863200</v>
      </c>
      <c r="AC408" s="32">
        <f t="shared" si="149"/>
        <v>0.22898864934674196</v>
      </c>
      <c r="AD408" s="25">
        <v>6</v>
      </c>
      <c r="AE408" s="28">
        <f t="shared" si="153"/>
        <v>66.666666666666671</v>
      </c>
      <c r="AF408" s="28">
        <f>AE408*((1/2)*AD408)</f>
        <v>200</v>
      </c>
      <c r="AG408" s="28">
        <f t="shared" si="154"/>
        <v>1400</v>
      </c>
      <c r="AH408" s="30">
        <f t="shared" si="151"/>
        <v>15105.999999999998</v>
      </c>
      <c r="AI408" s="28">
        <v>3600</v>
      </c>
      <c r="AJ408" s="28">
        <v>3600</v>
      </c>
      <c r="AK408" s="28">
        <v>3600</v>
      </c>
      <c r="AL408" s="28">
        <v>3600</v>
      </c>
      <c r="AM408" s="42">
        <v>2000</v>
      </c>
      <c r="AN408" s="42">
        <v>0</v>
      </c>
      <c r="AO408" s="28">
        <v>4</v>
      </c>
      <c r="AP408" s="28">
        <v>28</v>
      </c>
      <c r="AQ408" s="28">
        <v>2</v>
      </c>
      <c r="AR408" s="28">
        <v>4</v>
      </c>
      <c r="AT408" s="28">
        <f t="shared" si="155"/>
        <v>273.33333333333337</v>
      </c>
      <c r="AU408" s="28">
        <f t="shared" si="156"/>
        <v>600</v>
      </c>
      <c r="AV408" s="28">
        <f t="shared" si="157"/>
        <v>466.66666666666669</v>
      </c>
      <c r="AX408" s="33" t="s">
        <v>80</v>
      </c>
      <c r="AY408" s="34"/>
      <c r="AZ408" s="34"/>
      <c r="BA408" s="35">
        <f t="shared" si="158"/>
        <v>365</v>
      </c>
      <c r="BB408" s="33" t="s">
        <v>505</v>
      </c>
      <c r="BC408" s="33"/>
      <c r="BD408" s="34"/>
      <c r="BE408" s="25" t="s">
        <v>112</v>
      </c>
      <c r="BF408" s="25" t="s">
        <v>112</v>
      </c>
      <c r="BG408" s="32" t="s">
        <v>192</v>
      </c>
      <c r="BH408" s="32" t="s">
        <v>112</v>
      </c>
      <c r="BI408" s="32" t="e">
        <f t="shared" si="139"/>
        <v>#REF!</v>
      </c>
      <c r="BJ408" s="25" t="s">
        <v>94</v>
      </c>
      <c r="BK408" s="25">
        <v>274</v>
      </c>
      <c r="BP408" s="25" t="str">
        <f>IFERROR(VLOOKUP(Tabela24[[#This Row],[Código  CATMAT]],'[1]GRADE HFL'!A:K,1,0),"NÃO")</f>
        <v>NÃO</v>
      </c>
      <c r="BQ408" s="36"/>
      <c r="BR408" s="36" t="str">
        <f>IFERROR(VLOOKUP(Tabela24[[#This Row],[Código  CATMAT]],'[1]CMM E VALOR'!C:L,5,0),"NÃO HÁ")</f>
        <v>NÃO HÁ</v>
      </c>
      <c r="BS408" s="37" t="str">
        <f>IFERROR(VLOOKUP(Tabela24[[#This Row],[Código  CATMAT]],'[1]CMM E VALOR'!C:L,6,0),"NÃO HÁ")</f>
        <v>NÃO HÁ</v>
      </c>
      <c r="BT408" s="37" t="str">
        <f>IFERROR(VLOOKUP(Tabela24[[#This Row],[Código  CATMAT]],'[1]CMM E VALOR'!C:L,7,0),"NÃO HÁ")</f>
        <v>NÃO HÁ</v>
      </c>
      <c r="BU408" s="38" t="str">
        <f>IFERROR(VLOOKUP(Tabela24[[#This Row],[Código  CATMAT]],'[1]CMM E VALOR'!C:L,9,0),"NÃO HÁ")</f>
        <v>NÃO HÁ</v>
      </c>
      <c r="BV408" s="32" t="str">
        <f>IFERROR(VLOOKUP(Tabela24[[#This Row],[Código  CATMAT]],'[1]CMM E VALOR'!C:L,10,0),"NÃO HÁ")</f>
        <v>NÃO HÁ</v>
      </c>
    </row>
    <row r="409" spans="1:74" ht="38.25" x14ac:dyDescent="0.25">
      <c r="A409" s="25">
        <v>332788</v>
      </c>
      <c r="B409" s="25">
        <v>8490410</v>
      </c>
      <c r="C409" s="5" t="s">
        <v>1158</v>
      </c>
      <c r="D409" s="5" t="s">
        <v>86</v>
      </c>
      <c r="E409" s="5"/>
      <c r="F409" s="5"/>
      <c r="G409" s="27" t="s">
        <v>1159</v>
      </c>
      <c r="H409" s="27" t="s">
        <v>1160</v>
      </c>
      <c r="I409" s="27" t="s">
        <v>707</v>
      </c>
      <c r="J409" s="28">
        <v>191</v>
      </c>
      <c r="K409" s="28">
        <v>361</v>
      </c>
      <c r="L409" s="28">
        <v>241</v>
      </c>
      <c r="M409" s="28">
        <v>229</v>
      </c>
      <c r="N409" s="28">
        <v>241</v>
      </c>
      <c r="O409" s="28">
        <v>80</v>
      </c>
      <c r="P409" s="28">
        <v>71</v>
      </c>
      <c r="Q409" s="28">
        <v>67</v>
      </c>
      <c r="R409" s="28">
        <f t="shared" si="144"/>
        <v>185.125</v>
      </c>
      <c r="S409" s="28">
        <f t="shared" si="145"/>
        <v>104.99311201897279</v>
      </c>
      <c r="T409" s="28">
        <f t="shared" si="140"/>
        <v>56.714712771896181</v>
      </c>
      <c r="U409" s="28">
        <f t="shared" si="152"/>
        <v>210</v>
      </c>
      <c r="V409" s="28">
        <v>250</v>
      </c>
      <c r="W409" s="25">
        <v>6505</v>
      </c>
      <c r="X409" s="43">
        <v>86.89</v>
      </c>
      <c r="Y409" s="30">
        <f t="shared" si="146"/>
        <v>112.95700000000001</v>
      </c>
      <c r="Z409" s="30">
        <f t="shared" si="143"/>
        <v>56478.500000000007</v>
      </c>
      <c r="AA409" s="30">
        <f t="shared" si="147"/>
        <v>21722.5</v>
      </c>
      <c r="AB409" s="31">
        <f t="shared" si="148"/>
        <v>2172250</v>
      </c>
      <c r="AC409" s="32">
        <f t="shared" si="149"/>
        <v>0.5762518460883459</v>
      </c>
      <c r="AD409" s="25">
        <v>6</v>
      </c>
      <c r="AE409" s="28">
        <f t="shared" si="153"/>
        <v>20.833333333333332</v>
      </c>
      <c r="AF409" s="28">
        <f>AE409*((1/2)*AD409)</f>
        <v>62.5</v>
      </c>
      <c r="AG409" s="28">
        <f t="shared" si="154"/>
        <v>437.5</v>
      </c>
      <c r="AH409" s="30">
        <f t="shared" si="151"/>
        <v>38014.375</v>
      </c>
      <c r="AI409" s="28">
        <v>550</v>
      </c>
      <c r="AJ409" s="28">
        <v>500</v>
      </c>
      <c r="AK409" s="28">
        <v>500</v>
      </c>
      <c r="AL409" s="28">
        <v>500</v>
      </c>
      <c r="AM409" s="28">
        <v>500</v>
      </c>
      <c r="AN409" s="28">
        <v>500</v>
      </c>
      <c r="AO409" s="28">
        <v>4</v>
      </c>
      <c r="AP409" s="28">
        <v>28</v>
      </c>
      <c r="AQ409" s="28">
        <v>2</v>
      </c>
      <c r="AR409" s="28">
        <v>4</v>
      </c>
      <c r="AS409" s="28">
        <v>72</v>
      </c>
      <c r="AT409" s="28">
        <f t="shared" si="155"/>
        <v>85.416666666666671</v>
      </c>
      <c r="AU409" s="28">
        <f t="shared" si="156"/>
        <v>115.5</v>
      </c>
      <c r="AV409" s="28">
        <f t="shared" si="157"/>
        <v>145.83333333333331</v>
      </c>
      <c r="AX409" s="33" t="s">
        <v>91</v>
      </c>
      <c r="AY409" s="34" t="s">
        <v>121</v>
      </c>
      <c r="AZ409" s="35">
        <v>45960</v>
      </c>
      <c r="BA409" s="35">
        <f t="shared" si="158"/>
        <v>46325</v>
      </c>
      <c r="BB409" s="33" t="s">
        <v>92</v>
      </c>
      <c r="BC409" s="33" t="s">
        <v>106</v>
      </c>
      <c r="BD409" s="34"/>
      <c r="BE409" s="25" t="s">
        <v>192</v>
      </c>
      <c r="BF409" s="25" t="s">
        <v>192</v>
      </c>
      <c r="BG409" s="32" t="s">
        <v>192</v>
      </c>
      <c r="BH409" s="32" t="s">
        <v>112</v>
      </c>
      <c r="BI409" s="32" t="e">
        <f t="shared" ref="BI409:BI460" si="159">BI408+AC409</f>
        <v>#REF!</v>
      </c>
      <c r="BJ409" s="25" t="s">
        <v>94</v>
      </c>
      <c r="BK409" s="25">
        <v>4</v>
      </c>
      <c r="BP409" s="25">
        <f>IFERROR(VLOOKUP(Tabela24[[#This Row],[Código  CATMAT]],'[1]GRADE HFL'!A:K,1,0),"NÃO")</f>
        <v>332788</v>
      </c>
      <c r="BQ409" s="36"/>
      <c r="BR409" s="36">
        <f>IFERROR(VLOOKUP(Tabela24[[#This Row],[Código  CATMAT]],'[1]CMM E VALOR'!C:L,5,0),"NÃO HÁ")</f>
        <v>150</v>
      </c>
      <c r="BS409" s="37">
        <f>IFERROR(VLOOKUP(Tabela24[[#This Row],[Código  CATMAT]],'[1]CMM E VALOR'!C:L,6,0),"NÃO HÁ")</f>
        <v>0</v>
      </c>
      <c r="BT409" s="37">
        <f>IFERROR(VLOOKUP(Tabela24[[#This Row],[Código  CATMAT]],'[1]CMM E VALOR'!C:L,7,0),"NÃO HÁ")</f>
        <v>0</v>
      </c>
      <c r="BU409" s="38">
        <f>IFERROR(VLOOKUP(Tabela24[[#This Row],[Código  CATMAT]],'[1]CMM E VALOR'!C:L,9,0),"NÃO HÁ")</f>
        <v>127.05</v>
      </c>
      <c r="BV409" s="32">
        <f>IFERROR(VLOOKUP(Tabela24[[#This Row],[Código  CATMAT]],'[1]CMM E VALOR'!C:L,10,0),"NÃO HÁ")</f>
        <v>0</v>
      </c>
    </row>
    <row r="410" spans="1:74" ht="56.25" hidden="1" customHeight="1" x14ac:dyDescent="0.25">
      <c r="A410" s="25">
        <v>460576</v>
      </c>
      <c r="B410" s="34">
        <v>24024700</v>
      </c>
      <c r="C410" s="5" t="s">
        <v>1161</v>
      </c>
      <c r="D410" s="5" t="s">
        <v>76</v>
      </c>
      <c r="E410" s="5"/>
      <c r="F410" s="25">
        <v>1</v>
      </c>
      <c r="G410" s="27" t="s">
        <v>1162</v>
      </c>
      <c r="H410" s="27"/>
      <c r="I410" s="27" t="s">
        <v>115</v>
      </c>
      <c r="J410" s="28">
        <v>31</v>
      </c>
      <c r="K410" s="28">
        <v>30</v>
      </c>
      <c r="L410" s="28">
        <v>29</v>
      </c>
      <c r="N410" s="28">
        <v>36</v>
      </c>
      <c r="O410" s="28">
        <v>35</v>
      </c>
      <c r="P410" s="28">
        <v>36</v>
      </c>
      <c r="Q410" s="28">
        <v>25</v>
      </c>
      <c r="R410" s="28">
        <f t="shared" si="144"/>
        <v>31.714285714285715</v>
      </c>
      <c r="S410" s="28">
        <f t="shared" si="145"/>
        <v>4.1518785191880623</v>
      </c>
      <c r="T410" s="28">
        <f t="shared" si="140"/>
        <v>13.091508844286681</v>
      </c>
      <c r="U410" s="28">
        <f t="shared" si="152"/>
        <v>31</v>
      </c>
      <c r="V410" s="28">
        <v>30</v>
      </c>
      <c r="W410" s="25">
        <v>6505</v>
      </c>
      <c r="X410" s="41">
        <v>1300</v>
      </c>
      <c r="Y410" s="30">
        <f t="shared" si="146"/>
        <v>1690</v>
      </c>
      <c r="Z410" s="30">
        <f t="shared" si="143"/>
        <v>101400</v>
      </c>
      <c r="AA410" s="30">
        <f t="shared" si="147"/>
        <v>39000</v>
      </c>
      <c r="AB410" s="31">
        <f t="shared" si="148"/>
        <v>3900000</v>
      </c>
      <c r="AC410" s="32">
        <f t="shared" si="149"/>
        <v>1.0345872711449184</v>
      </c>
      <c r="AD410" s="25">
        <v>6</v>
      </c>
      <c r="AE410" s="28">
        <f t="shared" si="153"/>
        <v>2.5</v>
      </c>
      <c r="AF410" s="28">
        <f>AE410*1/3</f>
        <v>0.83333333333333337</v>
      </c>
      <c r="AG410" s="28">
        <f t="shared" si="154"/>
        <v>45.833333333333336</v>
      </c>
      <c r="AH410" s="30">
        <f t="shared" si="151"/>
        <v>59583.333333333336</v>
      </c>
      <c r="AI410" s="28">
        <v>60</v>
      </c>
      <c r="AJ410" s="28">
        <v>60</v>
      </c>
      <c r="AK410" s="28">
        <v>60</v>
      </c>
      <c r="AL410" s="28">
        <v>60</v>
      </c>
      <c r="AM410" s="28">
        <v>60</v>
      </c>
      <c r="AN410" s="28">
        <v>60</v>
      </c>
      <c r="AO410" s="28">
        <v>4</v>
      </c>
      <c r="AP410" s="28">
        <v>28</v>
      </c>
      <c r="AQ410" s="28">
        <v>2</v>
      </c>
      <c r="AR410" s="28">
        <v>4</v>
      </c>
      <c r="AT410" s="28">
        <f t="shared" si="155"/>
        <v>3.5833333333333335</v>
      </c>
      <c r="AU410" s="28">
        <f t="shared" si="156"/>
        <v>15.833333333333334</v>
      </c>
      <c r="AV410" s="28">
        <f t="shared" si="157"/>
        <v>10.833333333333334</v>
      </c>
      <c r="AX410" s="33" t="s">
        <v>91</v>
      </c>
      <c r="AY410" s="34" t="s">
        <v>320</v>
      </c>
      <c r="AZ410" s="35">
        <v>46098</v>
      </c>
      <c r="BA410" s="35">
        <f t="shared" si="158"/>
        <v>46463</v>
      </c>
      <c r="BB410" s="33" t="s">
        <v>92</v>
      </c>
      <c r="BC410" s="33" t="s">
        <v>127</v>
      </c>
      <c r="BD410" s="34"/>
      <c r="BE410" s="25" t="s">
        <v>192</v>
      </c>
      <c r="BF410" s="25" t="s">
        <v>112</v>
      </c>
      <c r="BG410" s="32" t="s">
        <v>192</v>
      </c>
      <c r="BH410" s="32" t="s">
        <v>192</v>
      </c>
      <c r="BI410" s="32" t="e">
        <f t="shared" si="159"/>
        <v>#REF!</v>
      </c>
      <c r="BJ410" s="25" t="s">
        <v>116</v>
      </c>
      <c r="BP410" s="25" t="str">
        <f>IFERROR(VLOOKUP(Tabela24[[#This Row],[Código  CATMAT]],'[1]GRADE HFL'!A:K,1,0),"NÃO")</f>
        <v>NÃO</v>
      </c>
      <c r="BQ410" s="36" t="s">
        <v>1163</v>
      </c>
      <c r="BR410" s="36" t="str">
        <f>IFERROR(VLOOKUP(Tabela24[[#This Row],[Código  CATMAT]],'[1]CMM E VALOR'!C:L,5,0),"NÃO HÁ")</f>
        <v>NÃO HÁ</v>
      </c>
      <c r="BS410" s="37" t="str">
        <f>IFERROR(VLOOKUP(Tabela24[[#This Row],[Código  CATMAT]],'[1]CMM E VALOR'!C:L,6,0),"NÃO HÁ")</f>
        <v>NÃO HÁ</v>
      </c>
      <c r="BT410" s="37" t="str">
        <f>IFERROR(VLOOKUP(Tabela24[[#This Row],[Código  CATMAT]],'[1]CMM E VALOR'!C:L,7,0),"NÃO HÁ")</f>
        <v>NÃO HÁ</v>
      </c>
      <c r="BU410" s="38" t="str">
        <f>IFERROR(VLOOKUP(Tabela24[[#This Row],[Código  CATMAT]],'[1]CMM E VALOR'!C:L,9,0),"NÃO HÁ")</f>
        <v>NÃO HÁ</v>
      </c>
      <c r="BV410" s="32" t="str">
        <f>IFERROR(VLOOKUP(Tabela24[[#This Row],[Código  CATMAT]],'[1]CMM E VALOR'!C:L,10,0),"NÃO HÁ")</f>
        <v>NÃO HÁ</v>
      </c>
    </row>
    <row r="411" spans="1:74" ht="25.5" x14ac:dyDescent="0.25">
      <c r="A411" s="25">
        <v>308877</v>
      </c>
      <c r="B411" s="25">
        <v>24015100</v>
      </c>
      <c r="C411" s="5" t="s">
        <v>1164</v>
      </c>
      <c r="D411" s="5" t="s">
        <v>86</v>
      </c>
      <c r="E411" s="5"/>
      <c r="F411" s="5"/>
      <c r="G411" s="27" t="s">
        <v>1165</v>
      </c>
      <c r="H411" s="44" t="s">
        <v>1166</v>
      </c>
      <c r="I411" s="27" t="s">
        <v>831</v>
      </c>
      <c r="J411" s="28">
        <v>746</v>
      </c>
      <c r="K411" s="28">
        <v>701</v>
      </c>
      <c r="L411" s="28">
        <v>768</v>
      </c>
      <c r="N411" s="28">
        <v>699</v>
      </c>
      <c r="O411" s="28">
        <v>701</v>
      </c>
      <c r="P411" s="28">
        <v>683</v>
      </c>
      <c r="Q411" s="28">
        <v>520</v>
      </c>
      <c r="R411" s="28">
        <f t="shared" si="144"/>
        <v>688.28571428571433</v>
      </c>
      <c r="S411" s="28">
        <f t="shared" si="145"/>
        <v>80.074370193619217</v>
      </c>
      <c r="T411" s="28">
        <f t="shared" si="140"/>
        <v>11.633885250214497</v>
      </c>
      <c r="U411" s="28">
        <f t="shared" si="152"/>
        <v>701</v>
      </c>
      <c r="V411" s="28">
        <v>730</v>
      </c>
      <c r="W411" s="25">
        <v>6505</v>
      </c>
      <c r="X411" s="30">
        <v>159</v>
      </c>
      <c r="Y411" s="30">
        <f t="shared" si="146"/>
        <v>206.70000000000002</v>
      </c>
      <c r="Z411" s="30">
        <f t="shared" si="143"/>
        <v>248040.00000000003</v>
      </c>
      <c r="AA411" s="30">
        <f t="shared" si="147"/>
        <v>116070</v>
      </c>
      <c r="AB411" s="31">
        <f t="shared" si="148"/>
        <v>11607000</v>
      </c>
      <c r="AC411" s="32">
        <f t="shared" si="149"/>
        <v>3.0790908861997615</v>
      </c>
      <c r="AD411" s="25">
        <v>6</v>
      </c>
      <c r="AE411" s="28">
        <f t="shared" si="153"/>
        <v>60.833333333333336</v>
      </c>
      <c r="AF411" s="28">
        <f>AE411*1/3</f>
        <v>20.277777777777779</v>
      </c>
      <c r="AG411" s="28">
        <f t="shared" si="154"/>
        <v>1115.2777777777778</v>
      </c>
      <c r="AH411" s="30">
        <f t="shared" si="151"/>
        <v>177329.16666666669</v>
      </c>
      <c r="AI411" s="28">
        <v>1200</v>
      </c>
      <c r="AJ411" s="28">
        <v>1200</v>
      </c>
      <c r="AK411" s="28">
        <v>1200</v>
      </c>
      <c r="AL411" s="28">
        <v>1200</v>
      </c>
      <c r="AM411" s="28">
        <v>1200</v>
      </c>
      <c r="AN411" s="28">
        <v>1200</v>
      </c>
      <c r="AO411" s="28">
        <v>4</v>
      </c>
      <c r="AP411" s="28">
        <v>28</v>
      </c>
      <c r="AQ411" s="28">
        <v>2</v>
      </c>
      <c r="AR411" s="28">
        <v>4</v>
      </c>
      <c r="AT411" s="28">
        <f t="shared" si="155"/>
        <v>87.194444444444457</v>
      </c>
      <c r="AU411" s="28">
        <f t="shared" si="156"/>
        <v>385.27777777777777</v>
      </c>
      <c r="AV411" s="28">
        <f t="shared" si="157"/>
        <v>263.61111111111114</v>
      </c>
      <c r="AX411" s="33" t="s">
        <v>91</v>
      </c>
      <c r="AY411" s="34" t="s">
        <v>247</v>
      </c>
      <c r="AZ411" s="35">
        <v>46008</v>
      </c>
      <c r="BA411" s="35">
        <f t="shared" si="158"/>
        <v>46373</v>
      </c>
      <c r="BB411" s="33" t="s">
        <v>92</v>
      </c>
      <c r="BC411" s="33" t="s">
        <v>248</v>
      </c>
      <c r="BD411" s="34"/>
      <c r="BE411" s="25" t="s">
        <v>192</v>
      </c>
      <c r="BF411" s="25" t="s">
        <v>192</v>
      </c>
      <c r="BG411" s="32" t="s">
        <v>192</v>
      </c>
      <c r="BH411" s="32" t="s">
        <v>192</v>
      </c>
      <c r="BI411" s="32" t="e">
        <f t="shared" si="159"/>
        <v>#REF!</v>
      </c>
      <c r="BJ411" s="25" t="s">
        <v>84</v>
      </c>
      <c r="BK411" s="25">
        <v>179</v>
      </c>
      <c r="BP411" s="25">
        <f>IFERROR(VLOOKUP(Tabela24[[#This Row],[Código  CATMAT]],'[1]GRADE HFL'!A:K,1,0),"NÃO")</f>
        <v>308877</v>
      </c>
      <c r="BQ411" s="36"/>
      <c r="BR411" s="36">
        <f>IFERROR(VLOOKUP(Tabela24[[#This Row],[Código  CATMAT]],'[1]CMM E VALOR'!C:L,5,0),"NÃO HÁ")</f>
        <v>80</v>
      </c>
      <c r="BS411" s="37">
        <f>IFERROR(VLOOKUP(Tabela24[[#This Row],[Código  CATMAT]],'[1]CMM E VALOR'!C:L,6,0),"NÃO HÁ")</f>
        <v>36.25</v>
      </c>
      <c r="BT411" s="37">
        <f>IFERROR(VLOOKUP(Tabela24[[#This Row],[Código  CATMAT]],'[1]CMM E VALOR'!C:L,7,0),"NÃO HÁ")</f>
        <v>25</v>
      </c>
      <c r="BU411" s="38">
        <f>IFERROR(VLOOKUP(Tabela24[[#This Row],[Código  CATMAT]],'[1]CMM E VALOR'!C:L,9,0),"NÃO HÁ")</f>
        <v>304.99</v>
      </c>
      <c r="BV411" s="32">
        <f>IFERROR(VLOOKUP(Tabela24[[#This Row],[Código  CATMAT]],'[1]CMM E VALOR'!C:L,10,0),"NÃO HÁ")</f>
        <v>304.99</v>
      </c>
    </row>
    <row r="412" spans="1:74" x14ac:dyDescent="0.25">
      <c r="A412" s="25">
        <v>267747</v>
      </c>
      <c r="B412" s="25">
        <v>8541000</v>
      </c>
      <c r="C412" s="5" t="s">
        <v>1167</v>
      </c>
      <c r="D412" s="5" t="s">
        <v>96</v>
      </c>
      <c r="E412" s="5"/>
      <c r="F412" s="5"/>
      <c r="G412" s="27" t="s">
        <v>1168</v>
      </c>
      <c r="H412" s="27" t="s">
        <v>562</v>
      </c>
      <c r="I412" s="27" t="s">
        <v>136</v>
      </c>
      <c r="J412" s="28">
        <v>19540</v>
      </c>
      <c r="K412" s="28">
        <v>7831</v>
      </c>
      <c r="L412" s="28">
        <v>7184</v>
      </c>
      <c r="M412" s="28">
        <v>4910</v>
      </c>
      <c r="N412" s="28">
        <v>5538</v>
      </c>
      <c r="O412" s="28">
        <v>4685</v>
      </c>
      <c r="P412" s="28">
        <v>4880</v>
      </c>
      <c r="Q412" s="28">
        <v>3853</v>
      </c>
      <c r="R412" s="28">
        <f t="shared" si="144"/>
        <v>7302.625</v>
      </c>
      <c r="S412" s="28">
        <f t="shared" si="145"/>
        <v>5120.0744954820448</v>
      </c>
      <c r="T412" s="28">
        <f t="shared" si="140"/>
        <v>70.112794994704572</v>
      </c>
      <c r="U412" s="28">
        <f t="shared" si="152"/>
        <v>5224</v>
      </c>
      <c r="V412" s="28">
        <v>5000</v>
      </c>
      <c r="W412" s="25">
        <v>6505</v>
      </c>
      <c r="X412" s="50">
        <v>0.09</v>
      </c>
      <c r="Y412" s="30">
        <f t="shared" si="146"/>
        <v>0.11699999999999999</v>
      </c>
      <c r="Z412" s="30">
        <f t="shared" si="143"/>
        <v>1170</v>
      </c>
      <c r="AA412" s="30">
        <f t="shared" si="147"/>
        <v>450</v>
      </c>
      <c r="AB412" s="31">
        <f t="shared" si="148"/>
        <v>45000</v>
      </c>
      <c r="AC412" s="32">
        <f t="shared" si="149"/>
        <v>1.1937545436287521E-2</v>
      </c>
      <c r="AD412" s="25">
        <v>6</v>
      </c>
      <c r="AE412" s="28">
        <f t="shared" si="153"/>
        <v>416.66666666666669</v>
      </c>
      <c r="AF412" s="28">
        <f>AD412*AE412</f>
        <v>2500</v>
      </c>
      <c r="AG412" s="28">
        <f t="shared" si="154"/>
        <v>10000</v>
      </c>
      <c r="AH412" s="30">
        <f t="shared" si="151"/>
        <v>900</v>
      </c>
      <c r="AI412" s="28">
        <v>15000</v>
      </c>
      <c r="AJ412" s="28">
        <v>15000</v>
      </c>
      <c r="AK412" s="28">
        <v>15000</v>
      </c>
      <c r="AL412" s="28">
        <v>13000</v>
      </c>
      <c r="AM412" s="28">
        <v>13000</v>
      </c>
      <c r="AN412" s="28">
        <v>10000</v>
      </c>
      <c r="AO412" s="28">
        <v>4</v>
      </c>
      <c r="AP412" s="28">
        <v>28</v>
      </c>
      <c r="AQ412" s="28">
        <v>2</v>
      </c>
      <c r="AR412" s="28">
        <v>4</v>
      </c>
      <c r="AT412" s="28">
        <f t="shared" si="155"/>
        <v>2958.3333333333335</v>
      </c>
      <c r="AU412" s="28">
        <f t="shared" si="156"/>
        <v>5000</v>
      </c>
      <c r="AV412" s="28">
        <f t="shared" si="157"/>
        <v>4166.666666666667</v>
      </c>
      <c r="AX412" s="33" t="s">
        <v>91</v>
      </c>
      <c r="AY412" s="34" t="s">
        <v>105</v>
      </c>
      <c r="AZ412" s="35">
        <v>46055</v>
      </c>
      <c r="BA412" s="35">
        <f t="shared" si="158"/>
        <v>46420</v>
      </c>
      <c r="BB412" s="33" t="s">
        <v>92</v>
      </c>
      <c r="BC412" s="33" t="s">
        <v>106</v>
      </c>
      <c r="BD412" s="34"/>
      <c r="BE412" s="25" t="s">
        <v>83</v>
      </c>
      <c r="BF412" s="25" t="s">
        <v>83</v>
      </c>
      <c r="BG412" s="32" t="s">
        <v>83</v>
      </c>
      <c r="BH412" s="32" t="s">
        <v>83</v>
      </c>
      <c r="BI412" s="32" t="e">
        <f t="shared" si="159"/>
        <v>#REF!</v>
      </c>
      <c r="BJ412" s="25" t="s">
        <v>94</v>
      </c>
      <c r="BK412" s="25">
        <v>877</v>
      </c>
      <c r="BP412" s="25">
        <f>IFERROR(VLOOKUP(Tabela24[[#This Row],[Código  CATMAT]],'[1]GRADE HFL'!A:K,1,0),"NÃO")</f>
        <v>267747</v>
      </c>
      <c r="BQ412" s="36"/>
      <c r="BR412" s="36">
        <f>IFERROR(VLOOKUP(Tabela24[[#This Row],[Código  CATMAT]],'[1]CMM E VALOR'!C:L,5,0),"NÃO HÁ")</f>
        <v>1000</v>
      </c>
      <c r="BS412" s="37">
        <f>IFERROR(VLOOKUP(Tabela24[[#This Row],[Código  CATMAT]],'[1]CMM E VALOR'!C:L,6,0),"NÃO HÁ")</f>
        <v>405</v>
      </c>
      <c r="BT412" s="37">
        <f>IFERROR(VLOOKUP(Tabela24[[#This Row],[Código  CATMAT]],'[1]CMM E VALOR'!C:L,7,0),"NÃO HÁ")</f>
        <v>500</v>
      </c>
      <c r="BU412" s="38">
        <f>IFERROR(VLOOKUP(Tabela24[[#This Row],[Código  CATMAT]],'[1]CMM E VALOR'!C:L,9,0),"NÃO HÁ")</f>
        <v>0.1</v>
      </c>
      <c r="BV412" s="32">
        <f>IFERROR(VLOOKUP(Tabela24[[#This Row],[Código  CATMAT]],'[1]CMM E VALOR'!C:L,10,0),"NÃO HÁ")</f>
        <v>0</v>
      </c>
    </row>
    <row r="413" spans="1:74" ht="25.5" hidden="1" x14ac:dyDescent="0.25">
      <c r="A413" s="25">
        <v>367697</v>
      </c>
      <c r="B413" s="25">
        <v>8535300</v>
      </c>
      <c r="C413" s="27" t="s">
        <v>1169</v>
      </c>
      <c r="D413" s="5" t="s">
        <v>86</v>
      </c>
      <c r="E413" s="5"/>
      <c r="F413" s="27"/>
      <c r="G413" s="5" t="s">
        <v>1170</v>
      </c>
      <c r="H413" s="27" t="s">
        <v>449</v>
      </c>
      <c r="I413" s="27" t="s">
        <v>125</v>
      </c>
      <c r="J413" s="28">
        <v>267</v>
      </c>
      <c r="K413" s="28">
        <v>264</v>
      </c>
      <c r="L413" s="28">
        <v>49</v>
      </c>
      <c r="M413" s="28">
        <v>322</v>
      </c>
      <c r="N413" s="28">
        <v>187</v>
      </c>
      <c r="R413" s="28">
        <f t="shared" si="144"/>
        <v>217.8</v>
      </c>
      <c r="S413" s="28">
        <f t="shared" si="145"/>
        <v>105.8947590771139</v>
      </c>
      <c r="T413" s="28">
        <f t="shared" si="140"/>
        <v>48.620183230998116</v>
      </c>
      <c r="U413" s="28">
        <f t="shared" si="152"/>
        <v>264</v>
      </c>
      <c r="V413" s="28">
        <v>300</v>
      </c>
      <c r="W413" s="25" t="s">
        <v>90</v>
      </c>
      <c r="X413" s="30">
        <v>9.8000000000000007</v>
      </c>
      <c r="Y413" s="30">
        <f t="shared" si="146"/>
        <v>12.740000000000002</v>
      </c>
      <c r="Z413" s="30">
        <f t="shared" si="143"/>
        <v>0</v>
      </c>
      <c r="AA413" s="30">
        <f t="shared" si="147"/>
        <v>2940</v>
      </c>
      <c r="AB413" s="31">
        <f t="shared" si="148"/>
        <v>294000</v>
      </c>
      <c r="AC413" s="32">
        <f t="shared" si="149"/>
        <v>7.7991963517078475E-2</v>
      </c>
      <c r="AD413" s="25">
        <v>6</v>
      </c>
      <c r="AE413" s="28">
        <f t="shared" si="153"/>
        <v>25</v>
      </c>
      <c r="AF413" s="28">
        <f>AD413*AE413</f>
        <v>150</v>
      </c>
      <c r="AG413" s="28">
        <f t="shared" si="154"/>
        <v>600</v>
      </c>
      <c r="AH413" s="30">
        <f t="shared" si="151"/>
        <v>5880</v>
      </c>
      <c r="AI413" s="28">
        <v>600</v>
      </c>
      <c r="AJ413" s="28">
        <v>500</v>
      </c>
      <c r="AK413" s="28">
        <v>500</v>
      </c>
      <c r="AL413" s="28">
        <v>500</v>
      </c>
      <c r="AN413" s="28">
        <v>0</v>
      </c>
      <c r="AO413" s="28">
        <v>4</v>
      </c>
      <c r="AP413" s="28">
        <v>28</v>
      </c>
      <c r="AQ413" s="28">
        <v>2</v>
      </c>
      <c r="AR413" s="28">
        <v>4</v>
      </c>
      <c r="AT413" s="28">
        <f t="shared" si="155"/>
        <v>177.5</v>
      </c>
      <c r="AU413" s="28">
        <f t="shared" si="156"/>
        <v>300</v>
      </c>
      <c r="AV413" s="28">
        <f t="shared" si="157"/>
        <v>250</v>
      </c>
      <c r="AX413" s="33" t="s">
        <v>91</v>
      </c>
      <c r="AY413" s="34"/>
      <c r="BA413" s="35">
        <f t="shared" si="158"/>
        <v>365</v>
      </c>
      <c r="BB413" s="33" t="s">
        <v>92</v>
      </c>
      <c r="BC413" s="33" t="s">
        <v>93</v>
      </c>
      <c r="BD413" s="34"/>
      <c r="BE413" s="25" t="s">
        <v>83</v>
      </c>
      <c r="BF413" s="25" t="s">
        <v>83</v>
      </c>
      <c r="BG413" s="32" t="s">
        <v>83</v>
      </c>
      <c r="BH413" s="32" t="s">
        <v>83</v>
      </c>
      <c r="BI413" s="32" t="e">
        <f t="shared" si="159"/>
        <v>#REF!</v>
      </c>
      <c r="BJ413" s="25" t="s">
        <v>84</v>
      </c>
      <c r="BP413" s="25" t="str">
        <f>IFERROR(VLOOKUP(Tabela24[[#This Row],[Código  CATMAT]],'[1]GRADE HFL'!A:K,1,0),"NÃO")</f>
        <v>NÃO</v>
      </c>
      <c r="BQ413" s="36"/>
      <c r="BR413" s="36" t="str">
        <f>IFERROR(VLOOKUP(Tabela24[[#This Row],[Código  CATMAT]],'[1]CMM E VALOR'!C:L,5,0),"NÃO HÁ")</f>
        <v>NÃO HÁ</v>
      </c>
      <c r="BS413" s="37" t="str">
        <f>IFERROR(VLOOKUP(Tabela24[[#This Row],[Código  CATMAT]],'[1]CMM E VALOR'!C:L,6,0),"NÃO HÁ")</f>
        <v>NÃO HÁ</v>
      </c>
      <c r="BT413" s="37" t="str">
        <f>IFERROR(VLOOKUP(Tabela24[[#This Row],[Código  CATMAT]],'[1]CMM E VALOR'!C:L,7,0),"NÃO HÁ")</f>
        <v>NÃO HÁ</v>
      </c>
      <c r="BU413" s="38" t="str">
        <f>IFERROR(VLOOKUP(Tabela24[[#This Row],[Código  CATMAT]],'[1]CMM E VALOR'!C:L,9,0),"NÃO HÁ")</f>
        <v>NÃO HÁ</v>
      </c>
      <c r="BV413" s="32" t="str">
        <f>IFERROR(VLOOKUP(Tabela24[[#This Row],[Código  CATMAT]],'[1]CMM E VALOR'!C:L,10,0),"NÃO HÁ")</f>
        <v>NÃO HÁ</v>
      </c>
    </row>
    <row r="414" spans="1:74" ht="38.25" hidden="1" x14ac:dyDescent="0.25">
      <c r="A414" s="25">
        <v>464229</v>
      </c>
      <c r="B414" s="25">
        <v>8515300</v>
      </c>
      <c r="C414" s="5" t="s">
        <v>1171</v>
      </c>
      <c r="D414" s="5" t="s">
        <v>86</v>
      </c>
      <c r="E414" s="5"/>
      <c r="F414" s="5"/>
      <c r="G414" s="5" t="s">
        <v>1172</v>
      </c>
      <c r="H414" s="27" t="s">
        <v>1173</v>
      </c>
      <c r="I414" s="27" t="s">
        <v>125</v>
      </c>
      <c r="J414" s="28">
        <v>54</v>
      </c>
      <c r="K414" s="28">
        <v>46</v>
      </c>
      <c r="L414" s="28">
        <v>92</v>
      </c>
      <c r="M414" s="28">
        <v>44</v>
      </c>
      <c r="N414" s="28">
        <v>69</v>
      </c>
      <c r="R414" s="28">
        <f t="shared" si="144"/>
        <v>61</v>
      </c>
      <c r="S414" s="28">
        <f t="shared" si="145"/>
        <v>19.924858845171276</v>
      </c>
      <c r="T414" s="28">
        <f t="shared" si="140"/>
        <v>32.663703024870941</v>
      </c>
      <c r="U414" s="28">
        <f t="shared" si="152"/>
        <v>54</v>
      </c>
      <c r="V414" s="28">
        <v>60</v>
      </c>
      <c r="W414" s="25" t="s">
        <v>90</v>
      </c>
      <c r="X414" s="30">
        <v>10.48</v>
      </c>
      <c r="Y414" s="30">
        <f t="shared" si="146"/>
        <v>13.624000000000001</v>
      </c>
      <c r="Z414" s="30">
        <f t="shared" si="143"/>
        <v>0</v>
      </c>
      <c r="AA414" s="30">
        <f t="shared" si="147"/>
        <v>628.80000000000007</v>
      </c>
      <c r="AB414" s="31">
        <f t="shared" si="148"/>
        <v>62880.000000000007</v>
      </c>
      <c r="AC414" s="32">
        <f t="shared" si="149"/>
        <v>1.6680730156305765E-2</v>
      </c>
      <c r="AD414" s="25">
        <v>6</v>
      </c>
      <c r="AE414" s="28">
        <f t="shared" si="153"/>
        <v>5</v>
      </c>
      <c r="AF414" s="28">
        <f>AD414*AE414</f>
        <v>30</v>
      </c>
      <c r="AG414" s="28">
        <f t="shared" si="154"/>
        <v>120</v>
      </c>
      <c r="AH414" s="30">
        <f t="shared" si="151"/>
        <v>1257.6000000000001</v>
      </c>
      <c r="AI414" s="28">
        <v>200</v>
      </c>
      <c r="AJ414" s="28">
        <v>200</v>
      </c>
      <c r="AK414" s="28">
        <v>200</v>
      </c>
      <c r="AL414" s="28">
        <v>120</v>
      </c>
      <c r="AN414" s="28">
        <v>0</v>
      </c>
      <c r="AO414" s="28">
        <v>4</v>
      </c>
      <c r="AP414" s="28">
        <v>28</v>
      </c>
      <c r="AQ414" s="28">
        <v>2</v>
      </c>
      <c r="AR414" s="28">
        <v>4</v>
      </c>
      <c r="AT414" s="28">
        <f t="shared" si="155"/>
        <v>35.5</v>
      </c>
      <c r="AU414" s="28">
        <f t="shared" si="156"/>
        <v>60</v>
      </c>
      <c r="AV414" s="28">
        <f t="shared" si="157"/>
        <v>50</v>
      </c>
      <c r="AX414" s="33" t="s">
        <v>91</v>
      </c>
      <c r="AY414" s="34"/>
      <c r="BA414" s="35">
        <f t="shared" si="158"/>
        <v>365</v>
      </c>
      <c r="BB414" s="33" t="s">
        <v>92</v>
      </c>
      <c r="BC414" s="33" t="s">
        <v>93</v>
      </c>
      <c r="BD414" s="34"/>
      <c r="BE414" s="25" t="s">
        <v>83</v>
      </c>
      <c r="BF414" s="25" t="s">
        <v>83</v>
      </c>
      <c r="BG414" s="32" t="s">
        <v>83</v>
      </c>
      <c r="BH414" s="32" t="s">
        <v>83</v>
      </c>
      <c r="BI414" s="32" t="e">
        <f t="shared" si="159"/>
        <v>#REF!</v>
      </c>
      <c r="BJ414" s="25" t="s">
        <v>84</v>
      </c>
      <c r="BK414" s="25">
        <v>25</v>
      </c>
      <c r="BP414" s="25" t="str">
        <f>IFERROR(VLOOKUP(Tabela24[[#This Row],[Código  CATMAT]],'[1]GRADE HFL'!A:K,1,0),"NÃO")</f>
        <v>NÃO</v>
      </c>
      <c r="BQ414" s="36"/>
      <c r="BR414" s="36" t="str">
        <f>IFERROR(VLOOKUP(Tabela24[[#This Row],[Código  CATMAT]],'[1]CMM E VALOR'!C:L,5,0),"NÃO HÁ")</f>
        <v>NÃO HÁ</v>
      </c>
      <c r="BS414" s="37" t="str">
        <f>IFERROR(VLOOKUP(Tabela24[[#This Row],[Código  CATMAT]],'[1]CMM E VALOR'!C:L,6,0),"NÃO HÁ")</f>
        <v>NÃO HÁ</v>
      </c>
      <c r="BT414" s="37" t="str">
        <f>IFERROR(VLOOKUP(Tabela24[[#This Row],[Código  CATMAT]],'[1]CMM E VALOR'!C:L,7,0),"NÃO HÁ")</f>
        <v>NÃO HÁ</v>
      </c>
      <c r="BU414" s="38" t="str">
        <f>IFERROR(VLOOKUP(Tabela24[[#This Row],[Código  CATMAT]],'[1]CMM E VALOR'!C:L,9,0),"NÃO HÁ")</f>
        <v>NÃO HÁ</v>
      </c>
      <c r="BV414" s="32" t="str">
        <f>IFERROR(VLOOKUP(Tabela24[[#This Row],[Código  CATMAT]],'[1]CMM E VALOR'!C:L,10,0),"NÃO HÁ")</f>
        <v>NÃO HÁ</v>
      </c>
    </row>
    <row r="415" spans="1:74" ht="25.5" hidden="1" x14ac:dyDescent="0.25">
      <c r="A415" s="25">
        <v>433796</v>
      </c>
      <c r="B415" s="25">
        <v>8564700</v>
      </c>
      <c r="C415" s="5" t="s">
        <v>1174</v>
      </c>
      <c r="D415" s="5" t="s">
        <v>86</v>
      </c>
      <c r="E415" s="5"/>
      <c r="F415" s="5"/>
      <c r="G415" s="5" t="s">
        <v>1175</v>
      </c>
      <c r="H415" s="27" t="s">
        <v>1176</v>
      </c>
      <c r="I415" s="27" t="s">
        <v>1177</v>
      </c>
      <c r="J415" s="28">
        <v>116</v>
      </c>
      <c r="K415" s="28">
        <v>48</v>
      </c>
      <c r="L415" s="28">
        <v>52</v>
      </c>
      <c r="M415" s="28">
        <v>67</v>
      </c>
      <c r="N415" s="28">
        <v>95</v>
      </c>
      <c r="R415" s="28">
        <f t="shared" si="144"/>
        <v>75.599999999999994</v>
      </c>
      <c r="S415" s="28">
        <f t="shared" si="145"/>
        <v>29.159903977894032</v>
      </c>
      <c r="T415" s="28">
        <f t="shared" si="140"/>
        <v>38.571301558060895</v>
      </c>
      <c r="U415" s="28">
        <f t="shared" si="152"/>
        <v>67</v>
      </c>
      <c r="V415" s="28">
        <v>80</v>
      </c>
      <c r="W415" s="25" t="s">
        <v>90</v>
      </c>
      <c r="X415" s="30">
        <v>15.63</v>
      </c>
      <c r="Y415" s="30">
        <f t="shared" si="146"/>
        <v>20.319000000000003</v>
      </c>
      <c r="Z415" s="30">
        <f t="shared" si="143"/>
        <v>0</v>
      </c>
      <c r="AA415" s="30">
        <f t="shared" si="147"/>
        <v>1250.4000000000001</v>
      </c>
      <c r="AB415" s="31">
        <f t="shared" si="148"/>
        <v>125040.00000000001</v>
      </c>
      <c r="AC415" s="32">
        <f t="shared" si="149"/>
        <v>3.3170459585630932E-2</v>
      </c>
      <c r="AD415" s="25">
        <v>6</v>
      </c>
      <c r="AE415" s="28">
        <f t="shared" si="153"/>
        <v>6.666666666666667</v>
      </c>
      <c r="AF415" s="28">
        <f>AD415*AE415</f>
        <v>40</v>
      </c>
      <c r="AG415" s="28">
        <f t="shared" si="154"/>
        <v>160</v>
      </c>
      <c r="AH415" s="30">
        <f t="shared" si="151"/>
        <v>2500.8000000000002</v>
      </c>
      <c r="AI415" s="28">
        <v>180</v>
      </c>
      <c r="AJ415" s="28">
        <v>180</v>
      </c>
      <c r="AK415" s="28">
        <v>180</v>
      </c>
      <c r="AL415" s="28">
        <v>160</v>
      </c>
      <c r="AN415" s="28">
        <v>0</v>
      </c>
      <c r="AO415" s="28">
        <v>4</v>
      </c>
      <c r="AP415" s="28">
        <v>28</v>
      </c>
      <c r="AQ415" s="28">
        <v>2</v>
      </c>
      <c r="AR415" s="28">
        <v>4</v>
      </c>
      <c r="AT415" s="28">
        <f t="shared" si="155"/>
        <v>47.333333333333336</v>
      </c>
      <c r="AU415" s="28">
        <f t="shared" si="156"/>
        <v>80</v>
      </c>
      <c r="AV415" s="28">
        <f t="shared" si="157"/>
        <v>66.666666666666671</v>
      </c>
      <c r="AX415" s="33" t="s">
        <v>91</v>
      </c>
      <c r="AY415" s="34"/>
      <c r="BA415" s="35">
        <f t="shared" si="158"/>
        <v>365</v>
      </c>
      <c r="BB415" s="33" t="s">
        <v>92</v>
      </c>
      <c r="BC415" s="33" t="s">
        <v>93</v>
      </c>
      <c r="BD415" s="34"/>
      <c r="BE415" s="25" t="s">
        <v>83</v>
      </c>
      <c r="BF415" s="25" t="s">
        <v>83</v>
      </c>
      <c r="BG415" s="32" t="s">
        <v>83</v>
      </c>
      <c r="BH415" s="32" t="s">
        <v>83</v>
      </c>
      <c r="BI415" s="32" t="e">
        <f t="shared" si="159"/>
        <v>#REF!</v>
      </c>
      <c r="BJ415" s="25" t="s">
        <v>116</v>
      </c>
      <c r="BK415" s="25">
        <v>16</v>
      </c>
      <c r="BP415" s="25" t="str">
        <f>IFERROR(VLOOKUP(Tabela24[[#This Row],[Código  CATMAT]],'[1]GRADE HFL'!A:K,1,0),"NÃO")</f>
        <v>NÃO</v>
      </c>
      <c r="BQ415" s="36"/>
      <c r="BR415" s="36" t="str">
        <f>IFERROR(VLOOKUP(Tabela24[[#This Row],[Código  CATMAT]],'[1]CMM E VALOR'!C:L,5,0),"NÃO HÁ")</f>
        <v>NÃO HÁ</v>
      </c>
      <c r="BS415" s="37" t="str">
        <f>IFERROR(VLOOKUP(Tabela24[[#This Row],[Código  CATMAT]],'[1]CMM E VALOR'!C:L,6,0),"NÃO HÁ")</f>
        <v>NÃO HÁ</v>
      </c>
      <c r="BT415" s="37" t="str">
        <f>IFERROR(VLOOKUP(Tabela24[[#This Row],[Código  CATMAT]],'[1]CMM E VALOR'!C:L,7,0),"NÃO HÁ")</f>
        <v>NÃO HÁ</v>
      </c>
      <c r="BU415" s="38" t="str">
        <f>IFERROR(VLOOKUP(Tabela24[[#This Row],[Código  CATMAT]],'[1]CMM E VALOR'!C:L,9,0),"NÃO HÁ")</f>
        <v>NÃO HÁ</v>
      </c>
      <c r="BV415" s="32" t="str">
        <f>IFERROR(VLOOKUP(Tabela24[[#This Row],[Código  CATMAT]],'[1]CMM E VALOR'!C:L,10,0),"NÃO HÁ")</f>
        <v>NÃO HÁ</v>
      </c>
    </row>
    <row r="416" spans="1:74" ht="102" x14ac:dyDescent="0.25">
      <c r="A416" s="25">
        <v>328077</v>
      </c>
      <c r="B416" s="25">
        <v>2222200</v>
      </c>
      <c r="C416" s="27" t="s">
        <v>1178</v>
      </c>
      <c r="D416" s="27" t="s">
        <v>86</v>
      </c>
      <c r="E416" s="27"/>
      <c r="F416" s="27"/>
      <c r="G416" s="27" t="s">
        <v>1179</v>
      </c>
      <c r="H416" s="5" t="s">
        <v>1180</v>
      </c>
      <c r="I416" s="5" t="s">
        <v>1181</v>
      </c>
      <c r="J416" s="28">
        <v>0</v>
      </c>
      <c r="K416" s="28">
        <v>0</v>
      </c>
      <c r="L416" s="28">
        <v>230</v>
      </c>
      <c r="M416" s="28">
        <v>190</v>
      </c>
      <c r="N416" s="28">
        <v>200</v>
      </c>
      <c r="O416" s="28">
        <v>259</v>
      </c>
      <c r="P416" s="28">
        <v>270</v>
      </c>
      <c r="Q416" s="28">
        <v>302</v>
      </c>
      <c r="R416" s="28">
        <f t="shared" si="144"/>
        <v>181.375</v>
      </c>
      <c r="S416" s="28">
        <f t="shared" si="145"/>
        <v>117.72235799298522</v>
      </c>
      <c r="T416" s="28">
        <f t="shared" si="140"/>
        <v>64.905504062293716</v>
      </c>
      <c r="U416" s="28">
        <f t="shared" si="152"/>
        <v>215</v>
      </c>
      <c r="V416" s="28">
        <v>200</v>
      </c>
      <c r="W416" s="25">
        <v>6840</v>
      </c>
      <c r="X416" s="30">
        <v>48</v>
      </c>
      <c r="Y416" s="30">
        <f t="shared" si="146"/>
        <v>62.400000000000006</v>
      </c>
      <c r="Z416" s="30">
        <f t="shared" si="143"/>
        <v>21840.000000000004</v>
      </c>
      <c r="AA416" s="30">
        <f t="shared" si="147"/>
        <v>9600</v>
      </c>
      <c r="AB416" s="31">
        <f t="shared" si="148"/>
        <v>960000</v>
      </c>
      <c r="AC416" s="32">
        <f t="shared" si="149"/>
        <v>0.25466763597413378</v>
      </c>
      <c r="AD416" s="25">
        <v>6</v>
      </c>
      <c r="AE416" s="28">
        <f t="shared" si="153"/>
        <v>16.666666666666668</v>
      </c>
      <c r="AF416" s="28">
        <f>AE416*((1/2)*AD416)</f>
        <v>50</v>
      </c>
      <c r="AG416" s="28">
        <f t="shared" si="154"/>
        <v>350</v>
      </c>
      <c r="AH416" s="30">
        <f t="shared" si="151"/>
        <v>16800</v>
      </c>
      <c r="AI416" s="28">
        <v>1500</v>
      </c>
      <c r="AJ416" s="28">
        <v>800</v>
      </c>
      <c r="AK416" s="28">
        <v>800</v>
      </c>
      <c r="AL416" s="28">
        <v>600</v>
      </c>
      <c r="AM416" s="28">
        <v>400</v>
      </c>
      <c r="AN416" s="28">
        <v>350</v>
      </c>
      <c r="AO416" s="28">
        <v>4</v>
      </c>
      <c r="AP416" s="28">
        <v>28</v>
      </c>
      <c r="AQ416" s="28">
        <v>2</v>
      </c>
      <c r="AR416" s="28">
        <v>4</v>
      </c>
      <c r="AT416" s="28">
        <f t="shared" si="155"/>
        <v>68.333333333333343</v>
      </c>
      <c r="AU416" s="28">
        <f t="shared" si="156"/>
        <v>150</v>
      </c>
      <c r="AV416" s="28">
        <f t="shared" si="157"/>
        <v>116.66666666666667</v>
      </c>
      <c r="AX416" s="33" t="s">
        <v>80</v>
      </c>
      <c r="AY416" s="34"/>
      <c r="BA416" s="35">
        <f t="shared" si="158"/>
        <v>365</v>
      </c>
      <c r="BB416" s="33" t="s">
        <v>81</v>
      </c>
      <c r="BC416" s="33" t="s">
        <v>230</v>
      </c>
      <c r="BD416" s="34"/>
      <c r="BE416" s="25" t="s">
        <v>83</v>
      </c>
      <c r="BF416" s="25" t="s">
        <v>83</v>
      </c>
      <c r="BG416" s="32" t="s">
        <v>83</v>
      </c>
      <c r="BH416" s="32" t="s">
        <v>112</v>
      </c>
      <c r="BI416" s="32" t="e">
        <f t="shared" si="159"/>
        <v>#REF!</v>
      </c>
      <c r="BJ416" s="25" t="s">
        <v>94</v>
      </c>
      <c r="BP416" s="25">
        <f>IFERROR(VLOOKUP(Tabela24[[#This Row],[Código  CATMAT]],'[1]GRADE HFL'!A:K,1,0),"NÃO")</f>
        <v>328077</v>
      </c>
      <c r="BQ416" s="36"/>
      <c r="BR416" s="36">
        <f>IFERROR(VLOOKUP(Tabela24[[#This Row],[Código  CATMAT]],'[1]CMM E VALOR'!C:L,5,0),"NÃO HÁ")</f>
        <v>29</v>
      </c>
      <c r="BS416" s="37">
        <f>IFERROR(VLOOKUP(Tabela24[[#This Row],[Código  CATMAT]],'[1]CMM E VALOR'!C:L,6,0),"NÃO HÁ")</f>
        <v>1</v>
      </c>
      <c r="BT416" s="37">
        <f>IFERROR(VLOOKUP(Tabela24[[#This Row],[Código  CATMAT]],'[1]CMM E VALOR'!C:L,7,0),"NÃO HÁ")</f>
        <v>0.33333333333333331</v>
      </c>
      <c r="BU416" s="38">
        <f>IFERROR(VLOOKUP(Tabela24[[#This Row],[Código  CATMAT]],'[1]CMM E VALOR'!C:L,9,0),"NÃO HÁ")</f>
        <v>20.5</v>
      </c>
      <c r="BV416" s="32">
        <f>IFERROR(VLOOKUP(Tabela24[[#This Row],[Código  CATMAT]],'[1]CMM E VALOR'!C:L,10,0),"NÃO HÁ")</f>
        <v>20.5</v>
      </c>
    </row>
    <row r="417" spans="1:74" ht="25.5" x14ac:dyDescent="0.25">
      <c r="A417" s="25">
        <v>399922</v>
      </c>
      <c r="B417" s="25">
        <v>8585000</v>
      </c>
      <c r="C417" s="5" t="s">
        <v>1182</v>
      </c>
      <c r="D417" s="27" t="s">
        <v>86</v>
      </c>
      <c r="E417" s="27"/>
      <c r="F417" s="5"/>
      <c r="G417" s="27" t="s">
        <v>1183</v>
      </c>
      <c r="H417" s="27" t="s">
        <v>1184</v>
      </c>
      <c r="I417" s="27" t="s">
        <v>79</v>
      </c>
      <c r="J417" s="28">
        <v>136</v>
      </c>
      <c r="K417" s="28">
        <v>612</v>
      </c>
      <c r="L417" s="28">
        <v>0</v>
      </c>
      <c r="M417" s="28">
        <v>361</v>
      </c>
      <c r="N417" s="28">
        <v>965</v>
      </c>
      <c r="O417" s="28">
        <v>962</v>
      </c>
      <c r="P417" s="28">
        <v>1015</v>
      </c>
      <c r="Q417" s="28">
        <v>86</v>
      </c>
      <c r="R417" s="28">
        <f t="shared" si="144"/>
        <v>517.125</v>
      </c>
      <c r="S417" s="28">
        <f t="shared" si="145"/>
        <v>427.33474249451933</v>
      </c>
      <c r="T417" s="28">
        <f t="shared" ref="T417:T446" si="160">(S417/R417)*100</f>
        <v>82.636643460385656</v>
      </c>
      <c r="U417" s="28">
        <f t="shared" si="152"/>
        <v>486.5</v>
      </c>
      <c r="V417" s="28">
        <v>660</v>
      </c>
      <c r="W417" s="25">
        <v>6505</v>
      </c>
      <c r="X417" s="48">
        <v>21</v>
      </c>
      <c r="Y417" s="30">
        <f t="shared" si="146"/>
        <v>27.3</v>
      </c>
      <c r="Z417" s="30">
        <f t="shared" si="143"/>
        <v>32760</v>
      </c>
      <c r="AA417" s="30">
        <f t="shared" si="147"/>
        <v>13860</v>
      </c>
      <c r="AB417" s="31">
        <f t="shared" si="148"/>
        <v>1386000</v>
      </c>
      <c r="AC417" s="32">
        <f t="shared" si="149"/>
        <v>0.36767639943765562</v>
      </c>
      <c r="AD417" s="25">
        <v>6</v>
      </c>
      <c r="AE417" s="28">
        <f t="shared" si="153"/>
        <v>55</v>
      </c>
      <c r="AF417" s="28">
        <f>AE417*((1/2)*AD417)</f>
        <v>165</v>
      </c>
      <c r="AG417" s="28">
        <f t="shared" si="154"/>
        <v>1155</v>
      </c>
      <c r="AH417" s="30">
        <f t="shared" si="151"/>
        <v>24255</v>
      </c>
      <c r="AI417" s="28">
        <v>672</v>
      </c>
      <c r="AJ417" s="28">
        <v>672</v>
      </c>
      <c r="AK417" s="28">
        <v>672</v>
      </c>
      <c r="AL417" s="28">
        <v>1008</v>
      </c>
      <c r="AM417" s="28">
        <v>1200</v>
      </c>
      <c r="AN417" s="28">
        <v>1200</v>
      </c>
      <c r="AO417" s="28">
        <v>4</v>
      </c>
      <c r="AP417" s="28">
        <v>28</v>
      </c>
      <c r="AQ417" s="28">
        <v>2</v>
      </c>
      <c r="AR417" s="28">
        <v>4</v>
      </c>
      <c r="AT417" s="28">
        <f t="shared" si="155"/>
        <v>225.5</v>
      </c>
      <c r="AU417" s="28">
        <f t="shared" si="156"/>
        <v>495</v>
      </c>
      <c r="AV417" s="28">
        <f t="shared" si="157"/>
        <v>385</v>
      </c>
      <c r="AX417" s="33" t="s">
        <v>91</v>
      </c>
      <c r="AY417" s="34" t="s">
        <v>121</v>
      </c>
      <c r="AZ417" s="35">
        <v>45924</v>
      </c>
      <c r="BA417" s="35">
        <f t="shared" si="158"/>
        <v>46289</v>
      </c>
      <c r="BB417" s="33" t="s">
        <v>92</v>
      </c>
      <c r="BC417" s="33" t="s">
        <v>106</v>
      </c>
      <c r="BD417" s="34"/>
      <c r="BE417" s="25" t="s">
        <v>83</v>
      </c>
      <c r="BF417" s="25" t="s">
        <v>83</v>
      </c>
      <c r="BG417" s="32" t="s">
        <v>83</v>
      </c>
      <c r="BH417" s="32" t="s">
        <v>112</v>
      </c>
      <c r="BI417" s="32" t="e">
        <f t="shared" si="159"/>
        <v>#REF!</v>
      </c>
      <c r="BJ417" s="25" t="s">
        <v>116</v>
      </c>
      <c r="BP417" s="25">
        <f>IFERROR(VLOOKUP(Tabela24[[#This Row],[Código  CATMAT]],'[1]GRADE HFL'!A:K,1,0),"NÃO")</f>
        <v>399922</v>
      </c>
      <c r="BQ417" s="36"/>
      <c r="BR417" s="36">
        <f>IFERROR(VLOOKUP(Tabela24[[#This Row],[Código  CATMAT]],'[1]CMM E VALOR'!C:L,5,0),"NÃO HÁ")</f>
        <v>187</v>
      </c>
      <c r="BS417" s="37">
        <f>IFERROR(VLOOKUP(Tabela24[[#This Row],[Código  CATMAT]],'[1]CMM E VALOR'!C:L,6,0),"NÃO HÁ")</f>
        <v>58.428571428571431</v>
      </c>
      <c r="BT417" s="37">
        <f>IFERROR(VLOOKUP(Tabela24[[#This Row],[Código  CATMAT]],'[1]CMM E VALOR'!C:L,7,0),"NÃO HÁ")</f>
        <v>65.666666666666671</v>
      </c>
      <c r="BU417" s="38">
        <f>IFERROR(VLOOKUP(Tabela24[[#This Row],[Código  CATMAT]],'[1]CMM E VALOR'!C:L,9,0),"NÃO HÁ")</f>
        <v>20.350000000000001</v>
      </c>
      <c r="BV417" s="32">
        <f>IFERROR(VLOOKUP(Tabela24[[#This Row],[Código  CATMAT]],'[1]CMM E VALOR'!C:L,10,0),"NÃO HÁ")</f>
        <v>20.117535</v>
      </c>
    </row>
    <row r="418" spans="1:74" ht="30" x14ac:dyDescent="0.25">
      <c r="A418" s="25">
        <v>268442</v>
      </c>
      <c r="B418" s="25">
        <v>8590800</v>
      </c>
      <c r="C418" s="40" t="s">
        <v>1185</v>
      </c>
      <c r="D418" s="40" t="s">
        <v>108</v>
      </c>
      <c r="E418" s="40"/>
      <c r="F418" s="25">
        <v>1</v>
      </c>
      <c r="G418" s="27" t="s">
        <v>1186</v>
      </c>
      <c r="H418" s="27" t="s">
        <v>384</v>
      </c>
      <c r="I418" s="27" t="s">
        <v>109</v>
      </c>
      <c r="J418" s="28">
        <v>35</v>
      </c>
      <c r="K418" s="28">
        <v>60</v>
      </c>
      <c r="L418" s="28">
        <v>89</v>
      </c>
      <c r="M418" s="28">
        <v>51</v>
      </c>
      <c r="N418" s="28">
        <v>102</v>
      </c>
      <c r="O418" s="28">
        <v>96</v>
      </c>
      <c r="P418" s="28">
        <v>94</v>
      </c>
      <c r="Q418" s="28">
        <v>92</v>
      </c>
      <c r="R418" s="28">
        <f t="shared" si="144"/>
        <v>77.375</v>
      </c>
      <c r="S418" s="28">
        <f t="shared" si="145"/>
        <v>24.991069833613995</v>
      </c>
      <c r="T418" s="28">
        <f t="shared" si="160"/>
        <v>32.298636295462352</v>
      </c>
      <c r="U418" s="28">
        <f t="shared" si="152"/>
        <v>90.5</v>
      </c>
      <c r="V418" s="28">
        <v>60</v>
      </c>
      <c r="W418" s="25">
        <v>6505</v>
      </c>
      <c r="X418" s="30">
        <v>28</v>
      </c>
      <c r="Y418" s="30">
        <f t="shared" si="146"/>
        <v>36.4</v>
      </c>
      <c r="Z418" s="30">
        <f t="shared" si="143"/>
        <v>5460</v>
      </c>
      <c r="AA418" s="30">
        <f t="shared" si="147"/>
        <v>1680</v>
      </c>
      <c r="AB418" s="31">
        <f t="shared" si="148"/>
        <v>168000</v>
      </c>
      <c r="AC418" s="32">
        <f t="shared" si="149"/>
        <v>4.4566836295473408E-2</v>
      </c>
      <c r="AD418" s="25">
        <v>6</v>
      </c>
      <c r="AE418" s="28">
        <f t="shared" si="153"/>
        <v>5</v>
      </c>
      <c r="AF418" s="28">
        <f>AD418*AE418</f>
        <v>30</v>
      </c>
      <c r="AG418" s="28">
        <f t="shared" si="154"/>
        <v>120</v>
      </c>
      <c r="AH418" s="30">
        <f t="shared" si="151"/>
        <v>3360</v>
      </c>
      <c r="AI418" s="28">
        <v>180</v>
      </c>
      <c r="AJ418" s="28">
        <v>180</v>
      </c>
      <c r="AK418" s="28">
        <v>180</v>
      </c>
      <c r="AL418" s="28">
        <v>180</v>
      </c>
      <c r="AM418" s="42">
        <v>150</v>
      </c>
      <c r="AN418" s="42">
        <v>150</v>
      </c>
      <c r="AO418" s="28">
        <v>4</v>
      </c>
      <c r="AP418" s="28">
        <v>28</v>
      </c>
      <c r="AQ418" s="28">
        <v>2</v>
      </c>
      <c r="AR418" s="28">
        <v>4</v>
      </c>
      <c r="AT418" s="28">
        <f t="shared" si="155"/>
        <v>35.5</v>
      </c>
      <c r="AU418" s="28">
        <f t="shared" si="156"/>
        <v>60</v>
      </c>
      <c r="AV418" s="28">
        <f t="shared" si="157"/>
        <v>50</v>
      </c>
      <c r="AX418" s="33" t="s">
        <v>91</v>
      </c>
      <c r="AY418" s="34" t="s">
        <v>99</v>
      </c>
      <c r="AZ418" s="35">
        <v>45821</v>
      </c>
      <c r="BA418" s="35">
        <f t="shared" si="158"/>
        <v>46186</v>
      </c>
      <c r="BB418" s="33" t="s">
        <v>92</v>
      </c>
      <c r="BC418" s="33" t="s">
        <v>100</v>
      </c>
      <c r="BD418" s="34"/>
      <c r="BE418" s="25" t="s">
        <v>83</v>
      </c>
      <c r="BF418" s="25" t="s">
        <v>83</v>
      </c>
      <c r="BG418" s="32" t="s">
        <v>83</v>
      </c>
      <c r="BH418" s="32" t="s">
        <v>83</v>
      </c>
      <c r="BI418" s="32" t="e">
        <f t="shared" si="159"/>
        <v>#REF!</v>
      </c>
      <c r="BJ418" s="25" t="s">
        <v>94</v>
      </c>
      <c r="BK418" s="25">
        <v>21</v>
      </c>
      <c r="BP418" s="25">
        <f>IFERROR(VLOOKUP(Tabela24[[#This Row],[Código  CATMAT]],'[1]GRADE HFL'!A:K,1,0),"NÃO")</f>
        <v>268442</v>
      </c>
      <c r="BQ418" s="36"/>
      <c r="BR418" s="36">
        <f>IFERROR(VLOOKUP(Tabela24[[#This Row],[Código  CATMAT]],'[1]CMM E VALOR'!C:L,5,0),"NÃO HÁ")</f>
        <v>52</v>
      </c>
      <c r="BS418" s="37">
        <f>IFERROR(VLOOKUP(Tabela24[[#This Row],[Código  CATMAT]],'[1]CMM E VALOR'!C:L,6,0),"NÃO HÁ")</f>
        <v>46</v>
      </c>
      <c r="BT418" s="37">
        <f>IFERROR(VLOOKUP(Tabela24[[#This Row],[Código  CATMAT]],'[1]CMM E VALOR'!C:L,7,0),"NÃO HÁ")</f>
        <v>33.333333333333336</v>
      </c>
      <c r="BU418" s="38">
        <f>IFERROR(VLOOKUP(Tabela24[[#This Row],[Código  CATMAT]],'[1]CMM E VALOR'!C:L,9,0),"NÃO HÁ")</f>
        <v>18.892600000000002</v>
      </c>
      <c r="BV418" s="32">
        <f>IFERROR(VLOOKUP(Tabela24[[#This Row],[Código  CATMAT]],'[1]CMM E VALOR'!C:L,10,0),"NÃO HÁ")</f>
        <v>18.892600000000002</v>
      </c>
    </row>
    <row r="419" spans="1:74" ht="25.5" x14ac:dyDescent="0.25">
      <c r="A419" s="25">
        <v>389863</v>
      </c>
      <c r="B419" s="25">
        <v>28055000</v>
      </c>
      <c r="C419" s="5" t="s">
        <v>1187</v>
      </c>
      <c r="D419" s="5" t="s">
        <v>108</v>
      </c>
      <c r="E419" s="5"/>
      <c r="F419" s="5"/>
      <c r="G419" s="27" t="s">
        <v>1188</v>
      </c>
      <c r="H419" s="27" t="s">
        <v>346</v>
      </c>
      <c r="I419" s="27" t="s">
        <v>79</v>
      </c>
      <c r="J419" s="28">
        <v>225</v>
      </c>
      <c r="K419" s="28">
        <v>230</v>
      </c>
      <c r="L419" s="28">
        <v>302</v>
      </c>
      <c r="M419" s="28">
        <v>283</v>
      </c>
      <c r="N419" s="28">
        <v>453</v>
      </c>
      <c r="O419" s="28">
        <v>576</v>
      </c>
      <c r="P419" s="28">
        <v>546</v>
      </c>
      <c r="Q419" s="28">
        <v>515</v>
      </c>
      <c r="R419" s="28">
        <f t="shared" si="144"/>
        <v>391.25</v>
      </c>
      <c r="S419" s="28">
        <f t="shared" si="145"/>
        <v>146.64412705594452</v>
      </c>
      <c r="T419" s="28">
        <f t="shared" si="160"/>
        <v>37.480927043052915</v>
      </c>
      <c r="U419" s="28">
        <f t="shared" si="152"/>
        <v>377.5</v>
      </c>
      <c r="V419" s="28">
        <v>500</v>
      </c>
      <c r="W419" s="25">
        <v>6505</v>
      </c>
      <c r="X419" s="30">
        <v>33</v>
      </c>
      <c r="Y419" s="30">
        <f t="shared" si="146"/>
        <v>42.9</v>
      </c>
      <c r="Z419" s="30">
        <f t="shared" si="143"/>
        <v>34320</v>
      </c>
      <c r="AA419" s="30">
        <f t="shared" si="147"/>
        <v>16500</v>
      </c>
      <c r="AB419" s="31">
        <f t="shared" si="148"/>
        <v>1650000</v>
      </c>
      <c r="AC419" s="32">
        <f t="shared" si="149"/>
        <v>0.43770999933054244</v>
      </c>
      <c r="AD419" s="25">
        <v>6</v>
      </c>
      <c r="AE419" s="28">
        <f t="shared" si="153"/>
        <v>41.666666666666664</v>
      </c>
      <c r="AF419" s="28">
        <f>AE419*1/3</f>
        <v>13.888888888888888</v>
      </c>
      <c r="AG419" s="28">
        <f>((AE419*12)+(AE419*AD419)+AF419)</f>
        <v>763.88888888888891</v>
      </c>
      <c r="AH419" s="30">
        <f t="shared" si="151"/>
        <v>25208.333333333336</v>
      </c>
      <c r="AI419" s="28">
        <v>550</v>
      </c>
      <c r="AJ419" s="28">
        <v>500</v>
      </c>
      <c r="AK419" s="28">
        <v>500</v>
      </c>
      <c r="AL419" s="28">
        <v>600</v>
      </c>
      <c r="AM419" s="28">
        <v>800</v>
      </c>
      <c r="AN419" s="28">
        <v>800</v>
      </c>
      <c r="AO419" s="28">
        <v>4</v>
      </c>
      <c r="AP419" s="28">
        <v>28</v>
      </c>
      <c r="AQ419" s="28">
        <v>2</v>
      </c>
      <c r="AR419" s="28">
        <v>4</v>
      </c>
      <c r="AT419" s="28">
        <f t="shared" si="155"/>
        <v>59.722222222222221</v>
      </c>
      <c r="AU419" s="28">
        <f t="shared" si="156"/>
        <v>263.88888888888891</v>
      </c>
      <c r="AV419" s="28">
        <f t="shared" si="157"/>
        <v>180.55555555555554</v>
      </c>
      <c r="AX419" s="33" t="s">
        <v>91</v>
      </c>
      <c r="AY419" s="34" t="s">
        <v>110</v>
      </c>
      <c r="AZ419" s="35">
        <v>46049</v>
      </c>
      <c r="BA419" s="35">
        <f>AZ419+365</f>
        <v>46414</v>
      </c>
      <c r="BB419" s="33" t="s">
        <v>92</v>
      </c>
      <c r="BC419" s="33" t="s">
        <v>111</v>
      </c>
      <c r="BD419" s="34"/>
      <c r="BE419" s="25" t="s">
        <v>192</v>
      </c>
      <c r="BF419" s="25" t="s">
        <v>192</v>
      </c>
      <c r="BG419" s="32" t="s">
        <v>192</v>
      </c>
      <c r="BH419" s="32" t="s">
        <v>192</v>
      </c>
      <c r="BI419" s="32" t="e">
        <f t="shared" si="159"/>
        <v>#REF!</v>
      </c>
      <c r="BJ419" s="25" t="s">
        <v>84</v>
      </c>
      <c r="BK419" s="25">
        <v>92</v>
      </c>
      <c r="BP419" s="25">
        <f>IFERROR(VLOOKUP(Tabela24[[#This Row],[Código  CATMAT]],'[1]GRADE HFL'!A:K,1,0),"NÃO")</f>
        <v>389863</v>
      </c>
      <c r="BQ419" s="36"/>
      <c r="BR419" s="36">
        <f>IFERROR(VLOOKUP(Tabela24[[#This Row],[Código  CATMAT]],'[1]CMM E VALOR'!C:L,5,0),"NÃO HÁ")</f>
        <v>160</v>
      </c>
      <c r="BS419" s="37">
        <f>IFERROR(VLOOKUP(Tabela24[[#This Row],[Código  CATMAT]],'[1]CMM E VALOR'!C:L,6,0),"NÃO HÁ")</f>
        <v>208.72727272727272</v>
      </c>
      <c r="BT419" s="37">
        <f>IFERROR(VLOOKUP(Tabela24[[#This Row],[Código  CATMAT]],'[1]CMM E VALOR'!C:L,7,0),"NÃO HÁ")</f>
        <v>200</v>
      </c>
      <c r="BU419" s="38">
        <f>IFERROR(VLOOKUP(Tabela24[[#This Row],[Código  CATMAT]],'[1]CMM E VALOR'!C:L,9,0),"NÃO HÁ")</f>
        <v>33</v>
      </c>
      <c r="BV419" s="32">
        <f>IFERROR(VLOOKUP(Tabela24[[#This Row],[Código  CATMAT]],'[1]CMM E VALOR'!C:L,10,0),"NÃO HÁ")</f>
        <v>33.217821000000001</v>
      </c>
    </row>
    <row r="420" spans="1:74" x14ac:dyDescent="0.25">
      <c r="A420" s="25">
        <v>267765</v>
      </c>
      <c r="B420" s="25">
        <v>8611000</v>
      </c>
      <c r="C420" s="5" t="s">
        <v>1189</v>
      </c>
      <c r="D420" s="5" t="s">
        <v>96</v>
      </c>
      <c r="E420" s="5"/>
      <c r="F420" s="5"/>
      <c r="G420" s="27" t="s">
        <v>1190</v>
      </c>
      <c r="H420" s="27" t="s">
        <v>293</v>
      </c>
      <c r="I420" s="27" t="s">
        <v>96</v>
      </c>
      <c r="J420" s="28">
        <v>9050</v>
      </c>
      <c r="K420" s="28">
        <v>10903</v>
      </c>
      <c r="L420" s="28">
        <v>15383</v>
      </c>
      <c r="M420" s="28">
        <v>7674</v>
      </c>
      <c r="N420" s="28">
        <v>8490</v>
      </c>
      <c r="O420" s="28">
        <v>25834</v>
      </c>
      <c r="R420" s="28">
        <f t="shared" si="144"/>
        <v>12889</v>
      </c>
      <c r="S420" s="28">
        <f t="shared" si="145"/>
        <v>6914.0813417257395</v>
      </c>
      <c r="T420" s="28">
        <f t="shared" si="160"/>
        <v>53.643272105871212</v>
      </c>
      <c r="U420" s="28">
        <f t="shared" si="152"/>
        <v>9976.5</v>
      </c>
      <c r="V420" s="28">
        <v>9100</v>
      </c>
      <c r="W420" s="25">
        <v>6505</v>
      </c>
      <c r="X420" s="30">
        <v>4.2</v>
      </c>
      <c r="Y420" s="30">
        <f t="shared" si="146"/>
        <v>5.4600000000000009</v>
      </c>
      <c r="Z420" s="30">
        <f t="shared" si="143"/>
        <v>109200.00000000001</v>
      </c>
      <c r="AA420" s="30">
        <f t="shared" si="147"/>
        <v>38220</v>
      </c>
      <c r="AB420" s="31">
        <f t="shared" si="148"/>
        <v>3822000</v>
      </c>
      <c r="AC420" s="32">
        <f t="shared" si="149"/>
        <v>1.0138955257220201</v>
      </c>
      <c r="AD420" s="25">
        <v>6</v>
      </c>
      <c r="AE420" s="28">
        <f t="shared" si="153"/>
        <v>758.33333333333337</v>
      </c>
      <c r="AF420" s="28">
        <f t="shared" ref="AF420:AF426" si="161">AD420*AE420</f>
        <v>4550</v>
      </c>
      <c r="AG420" s="28">
        <f t="shared" si="154"/>
        <v>18200</v>
      </c>
      <c r="AH420" s="30">
        <f t="shared" si="151"/>
        <v>76440</v>
      </c>
      <c r="AI420" s="28">
        <v>30000</v>
      </c>
      <c r="AJ420" s="28">
        <v>30000</v>
      </c>
      <c r="AK420" s="28">
        <v>30000</v>
      </c>
      <c r="AL420" s="28">
        <v>20000</v>
      </c>
      <c r="AM420" s="28">
        <v>20000</v>
      </c>
      <c r="AN420" s="28">
        <v>20000</v>
      </c>
      <c r="AO420" s="28">
        <v>4</v>
      </c>
      <c r="AP420" s="28">
        <v>28</v>
      </c>
      <c r="AQ420" s="28">
        <v>2</v>
      </c>
      <c r="AR420" s="28">
        <v>4</v>
      </c>
      <c r="AT420" s="28">
        <f t="shared" si="155"/>
        <v>5384.166666666667</v>
      </c>
      <c r="AU420" s="28">
        <f t="shared" si="156"/>
        <v>9100</v>
      </c>
      <c r="AV420" s="28">
        <f t="shared" si="157"/>
        <v>7583.3333333333339</v>
      </c>
      <c r="AX420" s="33" t="s">
        <v>80</v>
      </c>
      <c r="AY420" s="34"/>
      <c r="BA420" s="35">
        <f t="shared" si="158"/>
        <v>365</v>
      </c>
      <c r="BB420" s="33" t="s">
        <v>126</v>
      </c>
      <c r="BC420" s="33" t="s">
        <v>141</v>
      </c>
      <c r="BD420" s="34"/>
      <c r="BE420" s="25" t="s">
        <v>83</v>
      </c>
      <c r="BF420" s="25" t="s">
        <v>83</v>
      </c>
      <c r="BG420" s="32" t="s">
        <v>83</v>
      </c>
      <c r="BH420" s="32" t="s">
        <v>83</v>
      </c>
      <c r="BI420" s="32" t="e">
        <f t="shared" si="159"/>
        <v>#REF!</v>
      </c>
      <c r="BJ420" s="25" t="s">
        <v>84</v>
      </c>
      <c r="BK420" s="25">
        <v>4986</v>
      </c>
      <c r="BP420" s="25">
        <f>IFERROR(VLOOKUP(Tabela24[[#This Row],[Código  CATMAT]],'[1]GRADE HFL'!A:K,1,0),"NÃO")</f>
        <v>267765</v>
      </c>
      <c r="BQ420" s="36"/>
      <c r="BR420" s="36">
        <f>IFERROR(VLOOKUP(Tabela24[[#This Row],[Código  CATMAT]],'[1]CMM E VALOR'!C:L,5,0),"NÃO HÁ")</f>
        <v>340</v>
      </c>
      <c r="BS420" s="37">
        <f>IFERROR(VLOOKUP(Tabela24[[#This Row],[Código  CATMAT]],'[1]CMM E VALOR'!C:L,6,0),"NÃO HÁ")</f>
        <v>120</v>
      </c>
      <c r="BT420" s="37">
        <f>IFERROR(VLOOKUP(Tabela24[[#This Row],[Código  CATMAT]],'[1]CMM E VALOR'!C:L,7,0),"NÃO HÁ")</f>
        <v>80</v>
      </c>
      <c r="BU420" s="38">
        <f>IFERROR(VLOOKUP(Tabela24[[#This Row],[Código  CATMAT]],'[1]CMM E VALOR'!C:L,9,0),"NÃO HÁ")</f>
        <v>4.2</v>
      </c>
      <c r="BV420" s="32">
        <f>IFERROR(VLOOKUP(Tabela24[[#This Row],[Código  CATMAT]],'[1]CMM E VALOR'!C:L,10,0),"NÃO HÁ")</f>
        <v>0</v>
      </c>
    </row>
    <row r="421" spans="1:74" ht="25.5" hidden="1" x14ac:dyDescent="0.25">
      <c r="A421" s="25">
        <v>367513</v>
      </c>
      <c r="B421" s="25">
        <v>8615900</v>
      </c>
      <c r="C421" s="5" t="s">
        <v>1191</v>
      </c>
      <c r="D421" s="27" t="s">
        <v>86</v>
      </c>
      <c r="E421" s="27"/>
      <c r="F421" s="5"/>
      <c r="G421" s="27" t="s">
        <v>1190</v>
      </c>
      <c r="H421" s="27" t="s">
        <v>88</v>
      </c>
      <c r="I421" s="27" t="s">
        <v>125</v>
      </c>
      <c r="J421" s="28">
        <v>16</v>
      </c>
      <c r="K421" s="28">
        <v>0</v>
      </c>
      <c r="L421" s="28">
        <v>0</v>
      </c>
      <c r="M421" s="28">
        <v>60</v>
      </c>
      <c r="N421" s="28">
        <v>0</v>
      </c>
      <c r="R421" s="28">
        <f t="shared" si="144"/>
        <v>15.2</v>
      </c>
      <c r="S421" s="28">
        <f t="shared" si="145"/>
        <v>25.984610830258745</v>
      </c>
      <c r="T421" s="28">
        <f t="shared" si="160"/>
        <v>170.95138704117596</v>
      </c>
      <c r="U421" s="28">
        <f t="shared" si="152"/>
        <v>0</v>
      </c>
      <c r="V421" s="28">
        <v>10</v>
      </c>
      <c r="W421" s="25" t="s">
        <v>90</v>
      </c>
      <c r="X421" s="30">
        <v>19</v>
      </c>
      <c r="Y421" s="30">
        <f t="shared" si="146"/>
        <v>24.7</v>
      </c>
      <c r="Z421" s="30">
        <f t="shared" si="143"/>
        <v>0</v>
      </c>
      <c r="AA421" s="30">
        <f t="shared" si="147"/>
        <v>190</v>
      </c>
      <c r="AB421" s="31">
        <f t="shared" si="148"/>
        <v>19000</v>
      </c>
      <c r="AC421" s="32">
        <f t="shared" si="149"/>
        <v>5.0402969619880644E-3</v>
      </c>
      <c r="AD421" s="25">
        <v>6</v>
      </c>
      <c r="AE421" s="28">
        <f t="shared" si="153"/>
        <v>0.83333333333333337</v>
      </c>
      <c r="AF421" s="28">
        <f t="shared" si="161"/>
        <v>5</v>
      </c>
      <c r="AG421" s="28">
        <f t="shared" si="154"/>
        <v>20</v>
      </c>
      <c r="AH421" s="30">
        <f t="shared" si="151"/>
        <v>380</v>
      </c>
      <c r="AI421" s="28">
        <v>15</v>
      </c>
      <c r="AJ421" s="28">
        <v>15</v>
      </c>
      <c r="AK421" s="28">
        <v>15</v>
      </c>
      <c r="AL421" s="28">
        <v>20</v>
      </c>
      <c r="AN421" s="28">
        <v>0</v>
      </c>
      <c r="AO421" s="28">
        <v>4</v>
      </c>
      <c r="AP421" s="28">
        <v>28</v>
      </c>
      <c r="AQ421" s="28">
        <v>2</v>
      </c>
      <c r="AR421" s="28">
        <v>4</v>
      </c>
      <c r="AT421" s="28">
        <f t="shared" si="155"/>
        <v>5.916666666666667</v>
      </c>
      <c r="AU421" s="28">
        <f t="shared" si="156"/>
        <v>10</v>
      </c>
      <c r="AV421" s="28">
        <f t="shared" si="157"/>
        <v>8.3333333333333339</v>
      </c>
      <c r="AX421" s="33" t="s">
        <v>91</v>
      </c>
      <c r="AY421" s="34" t="s">
        <v>443</v>
      </c>
      <c r="BA421" s="35">
        <f t="shared" si="158"/>
        <v>365</v>
      </c>
      <c r="BB421" s="33" t="s">
        <v>92</v>
      </c>
      <c r="BC421" s="33" t="s">
        <v>444</v>
      </c>
      <c r="BD421" s="34"/>
      <c r="BE421" s="25" t="s">
        <v>83</v>
      </c>
      <c r="BF421" s="25" t="s">
        <v>83</v>
      </c>
      <c r="BG421" s="32" t="s">
        <v>83</v>
      </c>
      <c r="BH421" s="32" t="s">
        <v>83</v>
      </c>
      <c r="BI421" s="32" t="e">
        <f t="shared" si="159"/>
        <v>#REF!</v>
      </c>
      <c r="BJ421" s="25" t="s">
        <v>84</v>
      </c>
      <c r="BP421" s="25" t="str">
        <f>IFERROR(VLOOKUP(Tabela24[[#This Row],[Código  CATMAT]],'[1]GRADE HFL'!A:K,1,0),"NÃO")</f>
        <v>NÃO</v>
      </c>
      <c r="BQ421" s="36"/>
      <c r="BR421" s="36" t="str">
        <f>IFERROR(VLOOKUP(Tabela24[[#This Row],[Código  CATMAT]],'[1]CMM E VALOR'!C:L,5,0),"NÃO HÁ")</f>
        <v>NÃO HÁ</v>
      </c>
      <c r="BS421" s="37" t="str">
        <f>IFERROR(VLOOKUP(Tabela24[[#This Row],[Código  CATMAT]],'[1]CMM E VALOR'!C:L,6,0),"NÃO HÁ")</f>
        <v>NÃO HÁ</v>
      </c>
      <c r="BT421" s="37" t="str">
        <f>IFERROR(VLOOKUP(Tabela24[[#This Row],[Código  CATMAT]],'[1]CMM E VALOR'!C:L,7,0),"NÃO HÁ")</f>
        <v>NÃO HÁ</v>
      </c>
      <c r="BU421" s="38" t="str">
        <f>IFERROR(VLOOKUP(Tabela24[[#This Row],[Código  CATMAT]],'[1]CMM E VALOR'!C:L,9,0),"NÃO HÁ")</f>
        <v>NÃO HÁ</v>
      </c>
      <c r="BV421" s="32" t="str">
        <f>IFERROR(VLOOKUP(Tabela24[[#This Row],[Código  CATMAT]],'[1]CMM E VALOR'!C:L,10,0),"NÃO HÁ")</f>
        <v>NÃO HÁ</v>
      </c>
    </row>
    <row r="422" spans="1:74" ht="25.5" x14ac:dyDescent="0.25">
      <c r="A422" s="25">
        <v>272089</v>
      </c>
      <c r="B422" s="25">
        <v>8621900</v>
      </c>
      <c r="C422" s="5" t="s">
        <v>1192</v>
      </c>
      <c r="D422" s="5" t="s">
        <v>152</v>
      </c>
      <c r="E422" s="5"/>
      <c r="F422" s="5"/>
      <c r="G422" s="27" t="s">
        <v>1193</v>
      </c>
      <c r="H422" s="44">
        <v>0.01</v>
      </c>
      <c r="I422" s="27" t="s">
        <v>433</v>
      </c>
      <c r="J422" s="28">
        <v>174</v>
      </c>
      <c r="K422" s="28">
        <v>78</v>
      </c>
      <c r="L422" s="28">
        <v>80</v>
      </c>
      <c r="M422" s="28">
        <v>32</v>
      </c>
      <c r="N422" s="28">
        <v>28</v>
      </c>
      <c r="O422" s="28">
        <v>14</v>
      </c>
      <c r="P422" s="28">
        <v>9</v>
      </c>
      <c r="Q422" s="28">
        <v>15</v>
      </c>
      <c r="R422" s="28">
        <f t="shared" si="144"/>
        <v>53.75</v>
      </c>
      <c r="S422" s="28">
        <f t="shared" si="145"/>
        <v>56.007014866762127</v>
      </c>
      <c r="T422" s="28">
        <f t="shared" si="160"/>
        <v>104.19909742653419</v>
      </c>
      <c r="U422" s="28">
        <f t="shared" si="152"/>
        <v>30</v>
      </c>
      <c r="V422" s="28">
        <v>60</v>
      </c>
      <c r="W422" s="25">
        <v>6505</v>
      </c>
      <c r="X422" s="43">
        <v>7</v>
      </c>
      <c r="Y422" s="30">
        <f t="shared" si="146"/>
        <v>9.1</v>
      </c>
      <c r="Z422" s="30">
        <f t="shared" si="143"/>
        <v>1365</v>
      </c>
      <c r="AA422" s="30">
        <f t="shared" si="147"/>
        <v>420</v>
      </c>
      <c r="AB422" s="31">
        <f t="shared" si="148"/>
        <v>42000</v>
      </c>
      <c r="AC422" s="32">
        <f t="shared" si="149"/>
        <v>1.1141709073868352E-2</v>
      </c>
      <c r="AD422" s="25">
        <v>6</v>
      </c>
      <c r="AE422" s="28">
        <f t="shared" si="153"/>
        <v>5</v>
      </c>
      <c r="AF422" s="28">
        <f t="shared" si="161"/>
        <v>30</v>
      </c>
      <c r="AG422" s="28">
        <f t="shared" si="154"/>
        <v>120</v>
      </c>
      <c r="AH422" s="30">
        <f t="shared" si="151"/>
        <v>840</v>
      </c>
      <c r="AI422" s="28">
        <v>350</v>
      </c>
      <c r="AJ422" s="28">
        <v>300</v>
      </c>
      <c r="AK422" s="28">
        <v>300</v>
      </c>
      <c r="AL422" s="28">
        <v>200</v>
      </c>
      <c r="AM422" s="28">
        <v>150</v>
      </c>
      <c r="AN422" s="28">
        <v>150</v>
      </c>
      <c r="AO422" s="28">
        <v>4</v>
      </c>
      <c r="AP422" s="28">
        <v>28</v>
      </c>
      <c r="AQ422" s="28">
        <v>2</v>
      </c>
      <c r="AR422" s="28">
        <v>4</v>
      </c>
      <c r="AT422" s="28">
        <f t="shared" si="155"/>
        <v>35.5</v>
      </c>
      <c r="AU422" s="28">
        <f t="shared" si="156"/>
        <v>60</v>
      </c>
      <c r="AV422" s="28">
        <f t="shared" si="157"/>
        <v>50</v>
      </c>
      <c r="AX422" s="33" t="s">
        <v>91</v>
      </c>
      <c r="AY422" s="34" t="s">
        <v>121</v>
      </c>
      <c r="AZ422" s="35">
        <v>45924</v>
      </c>
      <c r="BA422" s="35">
        <f t="shared" si="158"/>
        <v>46289</v>
      </c>
      <c r="BB422" s="33" t="s">
        <v>92</v>
      </c>
      <c r="BC422" s="33" t="s">
        <v>106</v>
      </c>
      <c r="BD422" s="34"/>
      <c r="BE422" s="25" t="s">
        <v>83</v>
      </c>
      <c r="BF422" s="25" t="s">
        <v>83</v>
      </c>
      <c r="BG422" s="32" t="s">
        <v>83</v>
      </c>
      <c r="BH422" s="32" t="s">
        <v>83</v>
      </c>
      <c r="BI422" s="32" t="e">
        <f t="shared" si="159"/>
        <v>#REF!</v>
      </c>
      <c r="BJ422" s="25" t="s">
        <v>116</v>
      </c>
      <c r="BK422" s="25">
        <v>14</v>
      </c>
      <c r="BP422" s="25">
        <f>IFERROR(VLOOKUP(Tabela24[[#This Row],[Código  CATMAT]],'[1]GRADE HFL'!A:K,1,0),"NÃO")</f>
        <v>272089</v>
      </c>
      <c r="BQ422" s="36"/>
      <c r="BR422" s="36">
        <f>IFERROR(VLOOKUP(Tabela24[[#This Row],[Código  CATMAT]],'[1]CMM E VALOR'!C:L,5,0),"NÃO HÁ")</f>
        <v>250</v>
      </c>
      <c r="BS422" s="37">
        <f>IFERROR(VLOOKUP(Tabela24[[#This Row],[Código  CATMAT]],'[1]CMM E VALOR'!C:L,6,0),"NÃO HÁ")</f>
        <v>68.583333333333329</v>
      </c>
      <c r="BT422" s="37">
        <f>IFERROR(VLOOKUP(Tabela24[[#This Row],[Código  CATMAT]],'[1]CMM E VALOR'!C:L,7,0),"NÃO HÁ")</f>
        <v>70</v>
      </c>
      <c r="BU422" s="38">
        <f>IFERROR(VLOOKUP(Tabela24[[#This Row],[Código  CATMAT]],'[1]CMM E VALOR'!C:L,9,0),"NÃO HÁ")</f>
        <v>7.37</v>
      </c>
      <c r="BV422" s="32">
        <f>IFERROR(VLOOKUP(Tabela24[[#This Row],[Código  CATMAT]],'[1]CMM E VALOR'!C:L,10,0),"NÃO HÁ")</f>
        <v>7.2490899999999998</v>
      </c>
    </row>
    <row r="423" spans="1:74" ht="25.5" x14ac:dyDescent="0.25">
      <c r="A423" s="25">
        <v>308884</v>
      </c>
      <c r="B423" s="25">
        <v>8635900</v>
      </c>
      <c r="C423" s="5" t="s">
        <v>1194</v>
      </c>
      <c r="D423" s="27" t="s">
        <v>86</v>
      </c>
      <c r="E423" s="27"/>
      <c r="F423" s="5"/>
      <c r="G423" s="27" t="s">
        <v>1195</v>
      </c>
      <c r="H423" s="27" t="s">
        <v>1196</v>
      </c>
      <c r="I423" s="27" t="s">
        <v>144</v>
      </c>
      <c r="J423" s="28">
        <v>901</v>
      </c>
      <c r="K423" s="28">
        <v>827</v>
      </c>
      <c r="L423" s="28">
        <v>688</v>
      </c>
      <c r="M423" s="28">
        <v>119</v>
      </c>
      <c r="N423" s="28">
        <v>111</v>
      </c>
      <c r="O423" s="28">
        <v>407</v>
      </c>
      <c r="P423" s="28">
        <v>490</v>
      </c>
      <c r="Q423" s="28">
        <v>418</v>
      </c>
      <c r="R423" s="28">
        <f t="shared" si="144"/>
        <v>495.125</v>
      </c>
      <c r="S423" s="28">
        <f t="shared" si="145"/>
        <v>296.3682253548784</v>
      </c>
      <c r="T423" s="28">
        <f t="shared" si="160"/>
        <v>59.857253290558631</v>
      </c>
      <c r="U423" s="28">
        <f t="shared" si="152"/>
        <v>454</v>
      </c>
      <c r="V423" s="28">
        <v>850</v>
      </c>
      <c r="W423" s="25">
        <v>6505</v>
      </c>
      <c r="X423" s="43">
        <v>2.83</v>
      </c>
      <c r="Y423" s="30">
        <f t="shared" si="146"/>
        <v>3.6790000000000003</v>
      </c>
      <c r="Z423" s="30">
        <f t="shared" si="143"/>
        <v>7358.0000000000009</v>
      </c>
      <c r="AA423" s="30">
        <f t="shared" si="147"/>
        <v>2405.5</v>
      </c>
      <c r="AB423" s="31">
        <f t="shared" si="148"/>
        <v>240550</v>
      </c>
      <c r="AC423" s="32">
        <f t="shared" si="149"/>
        <v>6.3812812326643625E-2</v>
      </c>
      <c r="AD423" s="25">
        <v>6</v>
      </c>
      <c r="AE423" s="28">
        <f t="shared" si="153"/>
        <v>70.833333333333329</v>
      </c>
      <c r="AF423" s="28">
        <f t="shared" si="161"/>
        <v>425</v>
      </c>
      <c r="AG423" s="28">
        <f t="shared" si="154"/>
        <v>1700</v>
      </c>
      <c r="AH423" s="30">
        <f t="shared" si="151"/>
        <v>4811</v>
      </c>
      <c r="AI423" s="28">
        <v>2000</v>
      </c>
      <c r="AJ423" s="28">
        <v>2000</v>
      </c>
      <c r="AK423" s="28">
        <v>2000</v>
      </c>
      <c r="AL423" s="28">
        <v>2000</v>
      </c>
      <c r="AM423" s="28">
        <v>2000</v>
      </c>
      <c r="AN423" s="28">
        <v>2000</v>
      </c>
      <c r="AO423" s="28">
        <v>4</v>
      </c>
      <c r="AP423" s="28">
        <v>28</v>
      </c>
      <c r="AQ423" s="28">
        <v>2</v>
      </c>
      <c r="AR423" s="28">
        <v>4</v>
      </c>
      <c r="AT423" s="28">
        <f t="shared" si="155"/>
        <v>502.91666666666669</v>
      </c>
      <c r="AU423" s="28">
        <f t="shared" si="156"/>
        <v>850</v>
      </c>
      <c r="AV423" s="28">
        <f t="shared" si="157"/>
        <v>708.33333333333326</v>
      </c>
      <c r="AX423" s="33" t="s">
        <v>91</v>
      </c>
      <c r="AY423" s="34" t="s">
        <v>121</v>
      </c>
      <c r="AZ423" s="35">
        <v>45924</v>
      </c>
      <c r="BA423" s="35">
        <f t="shared" si="158"/>
        <v>46289</v>
      </c>
      <c r="BB423" s="33" t="s">
        <v>92</v>
      </c>
      <c r="BC423" s="33" t="s">
        <v>106</v>
      </c>
      <c r="BD423" s="34"/>
      <c r="BE423" s="25" t="s">
        <v>83</v>
      </c>
      <c r="BF423" s="25" t="s">
        <v>83</v>
      </c>
      <c r="BG423" s="32" t="s">
        <v>83</v>
      </c>
      <c r="BH423" s="32" t="s">
        <v>83</v>
      </c>
      <c r="BI423" s="32" t="e">
        <f t="shared" si="159"/>
        <v>#REF!</v>
      </c>
      <c r="BJ423" s="25" t="s">
        <v>84</v>
      </c>
      <c r="BK423" s="25">
        <v>486</v>
      </c>
      <c r="BP423" s="25">
        <f>IFERROR(VLOOKUP(Tabela24[[#This Row],[Código  CATMAT]],'[1]GRADE HFL'!A:K,1,0),"NÃO")</f>
        <v>308884</v>
      </c>
      <c r="BQ423" s="36"/>
      <c r="BR423" s="36">
        <f>IFERROR(VLOOKUP(Tabela24[[#This Row],[Código  CATMAT]],'[1]CMM E VALOR'!C:L,5,0),"NÃO HÁ")</f>
        <v>70</v>
      </c>
      <c r="BS423" s="37">
        <f>IFERROR(VLOOKUP(Tabela24[[#This Row],[Código  CATMAT]],'[1]CMM E VALOR'!C:L,6,0),"NÃO HÁ")</f>
        <v>0</v>
      </c>
      <c r="BT423" s="37">
        <f>IFERROR(VLOOKUP(Tabela24[[#This Row],[Código  CATMAT]],'[1]CMM E VALOR'!C:L,7,0),"NÃO HÁ")</f>
        <v>0</v>
      </c>
      <c r="BU423" s="38">
        <f>IFERROR(VLOOKUP(Tabela24[[#This Row],[Código  CATMAT]],'[1]CMM E VALOR'!C:L,9,0),"NÃO HÁ")</f>
        <v>4.91</v>
      </c>
      <c r="BV423" s="32">
        <f>IFERROR(VLOOKUP(Tabela24[[#This Row],[Código  CATMAT]],'[1]CMM E VALOR'!C:L,10,0),"NÃO HÁ")</f>
        <v>0</v>
      </c>
    </row>
    <row r="424" spans="1:74" ht="25.5" x14ac:dyDescent="0.25">
      <c r="A424" s="25">
        <v>308882</v>
      </c>
      <c r="B424" s="25">
        <v>8631000</v>
      </c>
      <c r="C424" s="5" t="s">
        <v>1197</v>
      </c>
      <c r="D424" s="5" t="s">
        <v>96</v>
      </c>
      <c r="E424" s="5"/>
      <c r="F424" s="5"/>
      <c r="G424" s="27" t="s">
        <v>1198</v>
      </c>
      <c r="H424" s="27" t="s">
        <v>1199</v>
      </c>
      <c r="I424" s="27" t="s">
        <v>96</v>
      </c>
      <c r="J424" s="28">
        <v>1900</v>
      </c>
      <c r="K424" s="28">
        <v>3751</v>
      </c>
      <c r="L424" s="28">
        <v>4144</v>
      </c>
      <c r="M424" s="28">
        <v>6519</v>
      </c>
      <c r="N424" s="28">
        <v>6613</v>
      </c>
      <c r="O424" s="28">
        <v>7162</v>
      </c>
      <c r="P424" s="28">
        <v>6253</v>
      </c>
      <c r="Q424" s="28">
        <v>4592</v>
      </c>
      <c r="R424" s="28">
        <f t="shared" si="144"/>
        <v>5116.75</v>
      </c>
      <c r="S424" s="28">
        <f t="shared" si="145"/>
        <v>1817.1225094323481</v>
      </c>
      <c r="T424" s="28">
        <f t="shared" si="160"/>
        <v>35.513216581469649</v>
      </c>
      <c r="U424" s="28">
        <f t="shared" si="152"/>
        <v>5422.5</v>
      </c>
      <c r="V424" s="28">
        <v>4500</v>
      </c>
      <c r="W424" s="25">
        <v>6505</v>
      </c>
      <c r="X424" s="50">
        <v>0.17</v>
      </c>
      <c r="Y424" s="30">
        <f t="shared" si="146"/>
        <v>0.22100000000000003</v>
      </c>
      <c r="Z424" s="30">
        <f t="shared" si="143"/>
        <v>1989.0000000000002</v>
      </c>
      <c r="AA424" s="30">
        <f t="shared" si="147"/>
        <v>765</v>
      </c>
      <c r="AB424" s="31">
        <f t="shared" si="148"/>
        <v>76500</v>
      </c>
      <c r="AC424" s="32">
        <f t="shared" si="149"/>
        <v>2.0293827241688784E-2</v>
      </c>
      <c r="AD424" s="25">
        <v>6</v>
      </c>
      <c r="AE424" s="28">
        <f t="shared" si="153"/>
        <v>375</v>
      </c>
      <c r="AF424" s="28">
        <f t="shared" si="161"/>
        <v>2250</v>
      </c>
      <c r="AG424" s="28">
        <f t="shared" si="154"/>
        <v>9000</v>
      </c>
      <c r="AH424" s="30">
        <f t="shared" si="151"/>
        <v>1530</v>
      </c>
      <c r="AI424" s="28">
        <v>8000</v>
      </c>
      <c r="AJ424" s="28">
        <v>8000</v>
      </c>
      <c r="AK424" s="29">
        <v>10000</v>
      </c>
      <c r="AL424" s="28">
        <v>10000</v>
      </c>
      <c r="AM424" s="28">
        <v>10000</v>
      </c>
      <c r="AN424" s="28">
        <v>9000</v>
      </c>
      <c r="AO424" s="28">
        <v>4</v>
      </c>
      <c r="AP424" s="28">
        <v>28</v>
      </c>
      <c r="AQ424" s="28">
        <v>2</v>
      </c>
      <c r="AR424" s="28">
        <v>4</v>
      </c>
      <c r="AT424" s="28">
        <f t="shared" si="155"/>
        <v>2662.5</v>
      </c>
      <c r="AU424" s="28">
        <f t="shared" si="156"/>
        <v>4500</v>
      </c>
      <c r="AV424" s="28">
        <f t="shared" si="157"/>
        <v>3750</v>
      </c>
      <c r="AX424" s="33" t="s">
        <v>91</v>
      </c>
      <c r="AY424" s="34" t="s">
        <v>121</v>
      </c>
      <c r="AZ424" s="35">
        <v>45960</v>
      </c>
      <c r="BA424" s="35">
        <f t="shared" si="158"/>
        <v>46325</v>
      </c>
      <c r="BB424" s="33" t="s">
        <v>92</v>
      </c>
      <c r="BC424" s="33" t="s">
        <v>106</v>
      </c>
      <c r="BD424" s="34"/>
      <c r="BE424" s="25" t="s">
        <v>83</v>
      </c>
      <c r="BF424" s="25" t="s">
        <v>83</v>
      </c>
      <c r="BG424" s="32" t="s">
        <v>83</v>
      </c>
      <c r="BH424" s="32" t="s">
        <v>83</v>
      </c>
      <c r="BI424" s="32" t="e">
        <f t="shared" si="159"/>
        <v>#REF!</v>
      </c>
      <c r="BJ424" s="25" t="s">
        <v>84</v>
      </c>
      <c r="BK424" s="25">
        <v>924</v>
      </c>
      <c r="BP424" s="25">
        <f>IFERROR(VLOOKUP(Tabela24[[#This Row],[Código  CATMAT]],'[1]GRADE HFL'!A:K,1,0),"NÃO")</f>
        <v>308882</v>
      </c>
      <c r="BQ424" s="36"/>
      <c r="BR424" s="36">
        <f>IFERROR(VLOOKUP(Tabela24[[#This Row],[Código  CATMAT]],'[1]CMM E VALOR'!C:L,5,0),"NÃO HÁ")</f>
        <v>3200</v>
      </c>
      <c r="BS424" s="37">
        <f>IFERROR(VLOOKUP(Tabela24[[#This Row],[Código  CATMAT]],'[1]CMM E VALOR'!C:L,6,0),"NÃO HÁ")</f>
        <v>2168.3333333333335</v>
      </c>
      <c r="BT424" s="37">
        <f>IFERROR(VLOOKUP(Tabela24[[#This Row],[Código  CATMAT]],'[1]CMM E VALOR'!C:L,7,0),"NÃO HÁ")</f>
        <v>2833.3333333333335</v>
      </c>
      <c r="BU424" s="38">
        <f>IFERROR(VLOOKUP(Tabela24[[#This Row],[Código  CATMAT]],'[1]CMM E VALOR'!C:L,9,0),"NÃO HÁ")</f>
        <v>0.22</v>
      </c>
      <c r="BV424" s="32">
        <f>IFERROR(VLOOKUP(Tabela24[[#This Row],[Código  CATMAT]],'[1]CMM E VALOR'!C:L,10,0),"NÃO HÁ")</f>
        <v>0.22</v>
      </c>
    </row>
    <row r="425" spans="1:74" ht="25.5" x14ac:dyDescent="0.25">
      <c r="A425" s="25">
        <v>308885</v>
      </c>
      <c r="B425" s="25">
        <v>8635000</v>
      </c>
      <c r="C425" s="5" t="s">
        <v>1200</v>
      </c>
      <c r="D425" s="5" t="s">
        <v>76</v>
      </c>
      <c r="E425" s="5"/>
      <c r="F425" s="25" t="s">
        <v>1201</v>
      </c>
      <c r="G425" s="27" t="s">
        <v>1195</v>
      </c>
      <c r="H425" s="27" t="s">
        <v>1202</v>
      </c>
      <c r="I425" s="27" t="s">
        <v>79</v>
      </c>
      <c r="J425" s="28">
        <v>1220</v>
      </c>
      <c r="K425" s="28">
        <v>517</v>
      </c>
      <c r="L425" s="28">
        <v>1696</v>
      </c>
      <c r="N425" s="29"/>
      <c r="O425" s="29"/>
      <c r="P425" s="29">
        <v>68</v>
      </c>
      <c r="Q425" s="29">
        <v>455</v>
      </c>
      <c r="R425" s="28">
        <f t="shared" si="144"/>
        <v>791.2</v>
      </c>
      <c r="S425" s="28">
        <f t="shared" si="145"/>
        <v>654.55458137576272</v>
      </c>
      <c r="T425" s="28">
        <f t="shared" si="160"/>
        <v>82.729345472164141</v>
      </c>
      <c r="U425" s="28">
        <f t="shared" si="152"/>
        <v>517</v>
      </c>
      <c r="V425" s="28">
        <v>600</v>
      </c>
      <c r="W425" s="25">
        <v>6505</v>
      </c>
      <c r="X425" s="30">
        <v>4.0940000000000003</v>
      </c>
      <c r="Y425" s="30">
        <f t="shared" si="146"/>
        <v>5.3222000000000005</v>
      </c>
      <c r="Z425" s="30">
        <f t="shared" si="143"/>
        <v>6386.64</v>
      </c>
      <c r="AA425" s="30">
        <f t="shared" si="147"/>
        <v>2456.4</v>
      </c>
      <c r="AB425" s="31">
        <f t="shared" si="148"/>
        <v>245640</v>
      </c>
      <c r="AC425" s="32">
        <f t="shared" si="149"/>
        <v>6.5163081354881483E-2</v>
      </c>
      <c r="AD425" s="25">
        <v>6</v>
      </c>
      <c r="AE425" s="28">
        <f t="shared" si="153"/>
        <v>50</v>
      </c>
      <c r="AF425" s="28">
        <f t="shared" si="161"/>
        <v>300</v>
      </c>
      <c r="AG425" s="28">
        <f t="shared" si="154"/>
        <v>1200</v>
      </c>
      <c r="AH425" s="30">
        <f t="shared" si="151"/>
        <v>4912.8</v>
      </c>
      <c r="AI425" s="28">
        <v>3000</v>
      </c>
      <c r="AJ425" s="28">
        <v>2500</v>
      </c>
      <c r="AK425" s="28">
        <v>2500</v>
      </c>
      <c r="AL425" s="28">
        <v>2000</v>
      </c>
      <c r="AM425" s="28">
        <v>1600</v>
      </c>
      <c r="AN425" s="28">
        <v>1200</v>
      </c>
      <c r="AO425" s="28">
        <v>4</v>
      </c>
      <c r="AP425" s="28">
        <v>28</v>
      </c>
      <c r="AQ425" s="28">
        <v>2</v>
      </c>
      <c r="AR425" s="28">
        <v>4</v>
      </c>
      <c r="AT425" s="28">
        <f t="shared" si="155"/>
        <v>355</v>
      </c>
      <c r="AU425" s="28">
        <f t="shared" si="156"/>
        <v>600</v>
      </c>
      <c r="AV425" s="28">
        <f t="shared" si="157"/>
        <v>500</v>
      </c>
      <c r="AX425" s="33" t="s">
        <v>91</v>
      </c>
      <c r="AY425" s="34" t="s">
        <v>140</v>
      </c>
      <c r="AZ425" s="35">
        <v>45876</v>
      </c>
      <c r="BA425" s="35">
        <f t="shared" si="158"/>
        <v>46241</v>
      </c>
      <c r="BB425" s="33" t="s">
        <v>92</v>
      </c>
      <c r="BC425" s="33" t="s">
        <v>141</v>
      </c>
      <c r="BD425" s="34"/>
      <c r="BE425" s="25" t="s">
        <v>83</v>
      </c>
      <c r="BF425" s="25" t="s">
        <v>83</v>
      </c>
      <c r="BG425" s="32" t="s">
        <v>83</v>
      </c>
      <c r="BH425" s="32" t="s">
        <v>83</v>
      </c>
      <c r="BI425" s="32" t="e">
        <f t="shared" si="159"/>
        <v>#REF!</v>
      </c>
      <c r="BJ425" s="25" t="s">
        <v>84</v>
      </c>
      <c r="BK425" s="25">
        <v>66</v>
      </c>
      <c r="BP425" s="25">
        <f>IFERROR(VLOOKUP(Tabela24[[#This Row],[Código  CATMAT]],'[1]GRADE HFL'!A:K,1,0),"NÃO")</f>
        <v>308885</v>
      </c>
      <c r="BQ425" s="36"/>
      <c r="BR425" s="36">
        <f>IFERROR(VLOOKUP(Tabela24[[#This Row],[Código  CATMAT]],'[1]CMM E VALOR'!C:L,5,0),"NÃO HÁ")</f>
        <v>300</v>
      </c>
      <c r="BS425" s="37">
        <f>IFERROR(VLOOKUP(Tabela24[[#This Row],[Código  CATMAT]],'[1]CMM E VALOR'!C:L,6,0),"NÃO HÁ")</f>
        <v>100</v>
      </c>
      <c r="BT425" s="37">
        <f>IFERROR(VLOOKUP(Tabela24[[#This Row],[Código  CATMAT]],'[1]CMM E VALOR'!C:L,7,0),"NÃO HÁ")</f>
        <v>33.333333333333336</v>
      </c>
      <c r="BU425" s="38">
        <f>IFERROR(VLOOKUP(Tabela24[[#This Row],[Código  CATMAT]],'[1]CMM E VALOR'!C:L,9,0),"NÃO HÁ")</f>
        <v>4.0941999999999998</v>
      </c>
      <c r="BV425" s="32">
        <f>IFERROR(VLOOKUP(Tabela24[[#This Row],[Código  CATMAT]],'[1]CMM E VALOR'!C:L,10,0),"NÃO HÁ")</f>
        <v>4.0941999999999998</v>
      </c>
    </row>
    <row r="426" spans="1:74" ht="25.5" hidden="1" x14ac:dyDescent="0.25">
      <c r="A426" s="25">
        <v>448848</v>
      </c>
      <c r="B426" s="25">
        <v>8655900</v>
      </c>
      <c r="C426" s="5" t="s">
        <v>1203</v>
      </c>
      <c r="D426" s="27" t="s">
        <v>86</v>
      </c>
      <c r="E426" s="27"/>
      <c r="F426" s="5"/>
      <c r="G426" s="27" t="s">
        <v>1204</v>
      </c>
      <c r="H426" s="44" t="s">
        <v>1205</v>
      </c>
      <c r="I426" s="27" t="s">
        <v>144</v>
      </c>
      <c r="J426" s="28">
        <v>40</v>
      </c>
      <c r="K426" s="28">
        <v>70</v>
      </c>
      <c r="L426" s="28">
        <v>140</v>
      </c>
      <c r="M426" s="28">
        <v>70</v>
      </c>
      <c r="N426" s="28">
        <v>101</v>
      </c>
      <c r="O426" s="28">
        <v>71</v>
      </c>
      <c r="P426" s="28">
        <v>91</v>
      </c>
      <c r="Q426" s="28">
        <v>95</v>
      </c>
      <c r="R426" s="28">
        <f t="shared" si="144"/>
        <v>84.75</v>
      </c>
      <c r="S426" s="28">
        <f t="shared" si="145"/>
        <v>29.48970764763288</v>
      </c>
      <c r="T426" s="28">
        <f t="shared" si="160"/>
        <v>34.796115218445877</v>
      </c>
      <c r="U426" s="28">
        <f t="shared" si="152"/>
        <v>81</v>
      </c>
      <c r="V426" s="28">
        <v>90</v>
      </c>
      <c r="W426" s="25">
        <v>6505</v>
      </c>
      <c r="X426" s="30">
        <v>20</v>
      </c>
      <c r="Y426" s="30">
        <f t="shared" si="146"/>
        <v>26</v>
      </c>
      <c r="Z426" s="30">
        <f t="shared" si="143"/>
        <v>5200</v>
      </c>
      <c r="AA426" s="30">
        <f t="shared" si="147"/>
        <v>1800</v>
      </c>
      <c r="AB426" s="31">
        <f t="shared" si="148"/>
        <v>180000</v>
      </c>
      <c r="AC426" s="32">
        <f t="shared" si="149"/>
        <v>4.7750181745150083E-2</v>
      </c>
      <c r="AD426" s="25">
        <v>6</v>
      </c>
      <c r="AE426" s="28">
        <f t="shared" si="153"/>
        <v>7.5</v>
      </c>
      <c r="AF426" s="28">
        <f t="shared" si="161"/>
        <v>45</v>
      </c>
      <c r="AG426" s="28">
        <f t="shared" si="154"/>
        <v>180</v>
      </c>
      <c r="AH426" s="30">
        <f t="shared" si="151"/>
        <v>3600</v>
      </c>
      <c r="AI426" s="28">
        <v>200</v>
      </c>
      <c r="AJ426" s="28">
        <v>200</v>
      </c>
      <c r="AK426" s="28">
        <v>200</v>
      </c>
      <c r="AL426" s="28">
        <v>200</v>
      </c>
      <c r="AM426" s="28">
        <v>200</v>
      </c>
      <c r="AN426" s="28">
        <v>200</v>
      </c>
      <c r="AO426" s="28">
        <v>4</v>
      </c>
      <c r="AP426" s="28">
        <v>28</v>
      </c>
      <c r="AQ426" s="28">
        <v>2</v>
      </c>
      <c r="AR426" s="28">
        <v>4</v>
      </c>
      <c r="AS426" s="28">
        <v>10</v>
      </c>
      <c r="AT426" s="28">
        <f t="shared" si="155"/>
        <v>53.25</v>
      </c>
      <c r="AU426" s="28">
        <f t="shared" si="156"/>
        <v>80</v>
      </c>
      <c r="AV426" s="28">
        <f t="shared" si="157"/>
        <v>75</v>
      </c>
      <c r="AW426" s="28">
        <v>20</v>
      </c>
      <c r="AX426" s="33" t="s">
        <v>91</v>
      </c>
      <c r="AY426" s="34" t="s">
        <v>110</v>
      </c>
      <c r="AZ426" s="35">
        <v>46049</v>
      </c>
      <c r="BA426" s="35">
        <f t="shared" si="158"/>
        <v>46414</v>
      </c>
      <c r="BB426" s="33" t="s">
        <v>92</v>
      </c>
      <c r="BC426" s="33" t="s">
        <v>111</v>
      </c>
      <c r="BD426" s="34"/>
      <c r="BE426" s="25" t="s">
        <v>83</v>
      </c>
      <c r="BF426" s="25" t="s">
        <v>83</v>
      </c>
      <c r="BG426" s="32" t="s">
        <v>83</v>
      </c>
      <c r="BH426" s="32" t="s">
        <v>83</v>
      </c>
      <c r="BI426" s="32" t="e">
        <f>#REF!+AC426</f>
        <v>#REF!</v>
      </c>
      <c r="BJ426" s="25" t="s">
        <v>94</v>
      </c>
      <c r="BK426" s="25">
        <v>40</v>
      </c>
      <c r="BP426" s="25" t="str">
        <f>IFERROR(VLOOKUP(Tabela24[[#This Row],[Código  CATMAT]],'[1]GRADE HFL'!A:K,1,0),"NÃO")</f>
        <v>NÃO</v>
      </c>
      <c r="BQ426" s="36" t="s">
        <v>1206</v>
      </c>
      <c r="BR426" s="36" t="str">
        <f>IFERROR(VLOOKUP(Tabela24[[#This Row],[Código  CATMAT]],'[1]CMM E VALOR'!C:L,5,0),"NÃO HÁ")</f>
        <v>NÃO HÁ</v>
      </c>
      <c r="BS426" s="37" t="str">
        <f>IFERROR(VLOOKUP(Tabela24[[#This Row],[Código  CATMAT]],'[1]CMM E VALOR'!C:L,6,0),"NÃO HÁ")</f>
        <v>NÃO HÁ</v>
      </c>
      <c r="BT426" s="37" t="str">
        <f>IFERROR(VLOOKUP(Tabela24[[#This Row],[Código  CATMAT]],'[1]CMM E VALOR'!C:L,7,0),"NÃO HÁ")</f>
        <v>NÃO HÁ</v>
      </c>
      <c r="BU426" s="38" t="str">
        <f>IFERROR(VLOOKUP(Tabela24[[#This Row],[Código  CATMAT]],'[1]CMM E VALOR'!C:L,9,0),"NÃO HÁ")</f>
        <v>NÃO HÁ</v>
      </c>
      <c r="BV426" s="32" t="str">
        <f>IFERROR(VLOOKUP(Tabela24[[#This Row],[Código  CATMAT]],'[1]CMM E VALOR'!C:L,10,0),"NÃO HÁ")</f>
        <v>NÃO HÁ</v>
      </c>
    </row>
    <row r="427" spans="1:74" ht="25.5" x14ac:dyDescent="0.25">
      <c r="A427" s="25">
        <v>268075</v>
      </c>
      <c r="B427" s="25">
        <v>8665000</v>
      </c>
      <c r="C427" s="5" t="s">
        <v>1207</v>
      </c>
      <c r="D427" s="5" t="s">
        <v>76</v>
      </c>
      <c r="E427" s="5"/>
      <c r="F427" s="5"/>
      <c r="G427" s="27" t="s">
        <v>1208</v>
      </c>
      <c r="H427" s="44" t="s">
        <v>1209</v>
      </c>
      <c r="I427" s="27" t="s">
        <v>79</v>
      </c>
      <c r="J427" s="28">
        <v>1122</v>
      </c>
      <c r="K427" s="28">
        <v>2262</v>
      </c>
      <c r="L427" s="28">
        <v>2195</v>
      </c>
      <c r="M427" s="28">
        <v>2710</v>
      </c>
      <c r="N427" s="28">
        <v>1953</v>
      </c>
      <c r="O427" s="28">
        <v>1622</v>
      </c>
      <c r="P427" s="28">
        <v>1874</v>
      </c>
      <c r="Q427" s="28">
        <v>1462</v>
      </c>
      <c r="R427" s="28">
        <f t="shared" si="144"/>
        <v>1900</v>
      </c>
      <c r="S427" s="28">
        <f t="shared" si="145"/>
        <v>500.29505579921823</v>
      </c>
      <c r="T427" s="28">
        <f t="shared" si="160"/>
        <v>26.331318726274645</v>
      </c>
      <c r="U427" s="28">
        <f t="shared" si="152"/>
        <v>1913.5</v>
      </c>
      <c r="V427" s="28">
        <v>2000</v>
      </c>
      <c r="W427" s="25">
        <v>6505</v>
      </c>
      <c r="X427" s="30">
        <v>4.84</v>
      </c>
      <c r="Y427" s="30">
        <f t="shared" si="146"/>
        <v>6.2919999999999998</v>
      </c>
      <c r="Z427" s="30">
        <f t="shared" si="143"/>
        <v>22022</v>
      </c>
      <c r="AA427" s="30">
        <f t="shared" si="147"/>
        <v>9680</v>
      </c>
      <c r="AB427" s="31">
        <f t="shared" si="148"/>
        <v>968000</v>
      </c>
      <c r="AC427" s="32">
        <f t="shared" si="149"/>
        <v>0.25678986627391825</v>
      </c>
      <c r="AD427" s="25">
        <v>6</v>
      </c>
      <c r="AE427" s="28">
        <f t="shared" si="153"/>
        <v>166.66666666666666</v>
      </c>
      <c r="AF427" s="28">
        <f>AE427*((1/2)*AD427)</f>
        <v>500</v>
      </c>
      <c r="AG427" s="28">
        <f t="shared" si="154"/>
        <v>3500</v>
      </c>
      <c r="AH427" s="30">
        <f t="shared" si="151"/>
        <v>16940</v>
      </c>
      <c r="AI427" s="28">
        <v>4500</v>
      </c>
      <c r="AJ427" s="28">
        <v>4500</v>
      </c>
      <c r="AK427" s="28">
        <v>4500</v>
      </c>
      <c r="AL427" s="28">
        <v>4500</v>
      </c>
      <c r="AM427" s="28">
        <v>4000</v>
      </c>
      <c r="AN427" s="28">
        <v>3500</v>
      </c>
      <c r="AO427" s="28">
        <v>4</v>
      </c>
      <c r="AP427" s="28">
        <v>28</v>
      </c>
      <c r="AQ427" s="28">
        <v>2</v>
      </c>
      <c r="AR427" s="28">
        <v>4</v>
      </c>
      <c r="AT427" s="28">
        <f t="shared" si="155"/>
        <v>683.33333333333337</v>
      </c>
      <c r="AU427" s="28">
        <f t="shared" si="156"/>
        <v>1500</v>
      </c>
      <c r="AV427" s="28">
        <f t="shared" si="157"/>
        <v>1166.6666666666665</v>
      </c>
      <c r="AX427" s="33" t="s">
        <v>91</v>
      </c>
      <c r="AY427" s="34" t="s">
        <v>200</v>
      </c>
      <c r="AZ427" s="35">
        <v>45758</v>
      </c>
      <c r="BA427" s="35">
        <f t="shared" si="158"/>
        <v>46123</v>
      </c>
      <c r="BB427" s="33" t="s">
        <v>92</v>
      </c>
      <c r="BC427" s="33" t="s">
        <v>201</v>
      </c>
      <c r="BD427" s="34"/>
      <c r="BE427" s="25" t="s">
        <v>112</v>
      </c>
      <c r="BF427" s="25" t="s">
        <v>83</v>
      </c>
      <c r="BG427" s="32" t="s">
        <v>192</v>
      </c>
      <c r="BH427" s="32" t="s">
        <v>112</v>
      </c>
      <c r="BI427" s="32" t="e">
        <f t="shared" si="159"/>
        <v>#REF!</v>
      </c>
      <c r="BJ427" s="25" t="s">
        <v>84</v>
      </c>
      <c r="BK427" s="25">
        <v>642</v>
      </c>
      <c r="BP427" s="25">
        <f>IFERROR(VLOOKUP(Tabela24[[#This Row],[Código  CATMAT]],'[1]GRADE HFL'!A:K,1,0),"NÃO")</f>
        <v>268075</v>
      </c>
      <c r="BQ427" s="36"/>
      <c r="BR427" s="36">
        <f>IFERROR(VLOOKUP(Tabela24[[#This Row],[Código  CATMAT]],'[1]CMM E VALOR'!C:L,5,0),"NÃO HÁ")</f>
        <v>200</v>
      </c>
      <c r="BS427" s="37">
        <f>IFERROR(VLOOKUP(Tabela24[[#This Row],[Código  CATMAT]],'[1]CMM E VALOR'!C:L,6,0),"NÃO HÁ")</f>
        <v>233.33333333333334</v>
      </c>
      <c r="BT427" s="37">
        <f>IFERROR(VLOOKUP(Tabela24[[#This Row],[Código  CATMAT]],'[1]CMM E VALOR'!C:L,7,0),"NÃO HÁ")</f>
        <v>66.666666666666671</v>
      </c>
      <c r="BU427" s="38">
        <f>IFERROR(VLOOKUP(Tabela24[[#This Row],[Código  CATMAT]],'[1]CMM E VALOR'!C:L,9,0),"NÃO HÁ")</f>
        <v>4.84</v>
      </c>
      <c r="BV427" s="32">
        <f>IFERROR(VLOOKUP(Tabela24[[#This Row],[Código  CATMAT]],'[1]CMM E VALOR'!C:L,10,0),"NÃO HÁ")</f>
        <v>5.024</v>
      </c>
    </row>
    <row r="428" spans="1:74" ht="25.5" hidden="1" x14ac:dyDescent="0.25">
      <c r="A428" s="25">
        <v>348387</v>
      </c>
      <c r="B428" s="25">
        <v>8675310</v>
      </c>
      <c r="C428" s="5" t="s">
        <v>1210</v>
      </c>
      <c r="D428" s="27" t="s">
        <v>86</v>
      </c>
      <c r="E428" s="27"/>
      <c r="F428" s="5"/>
      <c r="G428" s="5" t="s">
        <v>1211</v>
      </c>
      <c r="H428" s="44">
        <v>0.1</v>
      </c>
      <c r="I428" s="27" t="s">
        <v>125</v>
      </c>
      <c r="J428" s="28">
        <v>7</v>
      </c>
      <c r="K428" s="28">
        <v>0</v>
      </c>
      <c r="L428" s="28">
        <v>0</v>
      </c>
      <c r="M428" s="28">
        <v>0</v>
      </c>
      <c r="N428" s="28">
        <v>0</v>
      </c>
      <c r="R428" s="28">
        <f t="shared" si="144"/>
        <v>1.4</v>
      </c>
      <c r="S428" s="28">
        <f t="shared" si="145"/>
        <v>3.1304951684997055</v>
      </c>
      <c r="T428" s="28">
        <f t="shared" si="160"/>
        <v>223.60679774997897</v>
      </c>
      <c r="U428" s="28">
        <f t="shared" si="152"/>
        <v>0</v>
      </c>
      <c r="V428" s="28">
        <v>10</v>
      </c>
      <c r="W428" s="25" t="s">
        <v>90</v>
      </c>
      <c r="X428" s="30">
        <v>15.14</v>
      </c>
      <c r="Y428" s="30">
        <f t="shared" si="146"/>
        <v>19.682000000000002</v>
      </c>
      <c r="Z428" s="30">
        <f t="shared" si="143"/>
        <v>0</v>
      </c>
      <c r="AA428" s="30">
        <f t="shared" si="147"/>
        <v>151.4</v>
      </c>
      <c r="AB428" s="31">
        <f t="shared" si="148"/>
        <v>15140</v>
      </c>
      <c r="AC428" s="32">
        <f t="shared" si="149"/>
        <v>4.0163208423420679E-3</v>
      </c>
      <c r="AD428" s="25">
        <v>6</v>
      </c>
      <c r="AE428" s="28">
        <f t="shared" si="153"/>
        <v>0.83333333333333337</v>
      </c>
      <c r="AF428" s="28">
        <f>AD428*AE428</f>
        <v>5</v>
      </c>
      <c r="AG428" s="28">
        <f t="shared" si="154"/>
        <v>20</v>
      </c>
      <c r="AH428" s="30">
        <f t="shared" si="151"/>
        <v>302.8</v>
      </c>
      <c r="AI428" s="28">
        <v>10</v>
      </c>
      <c r="AJ428" s="28" t="s">
        <v>1212</v>
      </c>
      <c r="AK428" s="28">
        <v>10</v>
      </c>
      <c r="AL428" s="28">
        <v>10</v>
      </c>
      <c r="AN428" s="28">
        <v>0</v>
      </c>
      <c r="AO428" s="28">
        <v>4</v>
      </c>
      <c r="AP428" s="28">
        <v>28</v>
      </c>
      <c r="AQ428" s="28">
        <v>2</v>
      </c>
      <c r="AR428" s="28">
        <v>4</v>
      </c>
      <c r="AT428" s="28">
        <f t="shared" si="155"/>
        <v>5.916666666666667</v>
      </c>
      <c r="AU428" s="28">
        <f t="shared" si="156"/>
        <v>10</v>
      </c>
      <c r="AV428" s="28">
        <f t="shared" si="157"/>
        <v>8.3333333333333339</v>
      </c>
      <c r="AX428" s="33" t="s">
        <v>91</v>
      </c>
      <c r="AY428" s="34"/>
      <c r="BA428" s="35">
        <f t="shared" si="158"/>
        <v>365</v>
      </c>
      <c r="BB428" s="33" t="s">
        <v>92</v>
      </c>
      <c r="BC428" s="33" t="s">
        <v>93</v>
      </c>
      <c r="BD428" s="34"/>
      <c r="BE428" s="25" t="s">
        <v>83</v>
      </c>
      <c r="BF428" s="25" t="s">
        <v>83</v>
      </c>
      <c r="BG428" s="32" t="s">
        <v>83</v>
      </c>
      <c r="BH428" s="32" t="s">
        <v>83</v>
      </c>
      <c r="BI428" s="32" t="e">
        <f t="shared" si="159"/>
        <v>#REF!</v>
      </c>
      <c r="BJ428" s="25" t="s">
        <v>94</v>
      </c>
      <c r="BK428" s="25">
        <v>76</v>
      </c>
      <c r="BP428" s="25" t="str">
        <f>IFERROR(VLOOKUP(Tabela24[[#This Row],[Código  CATMAT]],'[1]GRADE HFL'!A:K,1,0),"NÃO")</f>
        <v>NÃO</v>
      </c>
      <c r="BQ428" s="36"/>
      <c r="BR428" s="36" t="str">
        <f>IFERROR(VLOOKUP(Tabela24[[#This Row],[Código  CATMAT]],'[1]CMM E VALOR'!C:L,5,0),"NÃO HÁ")</f>
        <v>NÃO HÁ</v>
      </c>
      <c r="BS428" s="37" t="str">
        <f>IFERROR(VLOOKUP(Tabela24[[#This Row],[Código  CATMAT]],'[1]CMM E VALOR'!C:L,6,0),"NÃO HÁ")</f>
        <v>NÃO HÁ</v>
      </c>
      <c r="BT428" s="37" t="str">
        <f>IFERROR(VLOOKUP(Tabela24[[#This Row],[Código  CATMAT]],'[1]CMM E VALOR'!C:L,7,0),"NÃO HÁ")</f>
        <v>NÃO HÁ</v>
      </c>
      <c r="BU428" s="38" t="str">
        <f>IFERROR(VLOOKUP(Tabela24[[#This Row],[Código  CATMAT]],'[1]CMM E VALOR'!C:L,9,0),"NÃO HÁ")</f>
        <v>NÃO HÁ</v>
      </c>
      <c r="BV428" s="32" t="str">
        <f>IFERROR(VLOOKUP(Tabela24[[#This Row],[Código  CATMAT]],'[1]CMM E VALOR'!C:L,10,0),"NÃO HÁ")</f>
        <v>NÃO HÁ</v>
      </c>
    </row>
    <row r="429" spans="1:74" ht="25.5" hidden="1" x14ac:dyDescent="0.25">
      <c r="A429" s="25">
        <v>348387</v>
      </c>
      <c r="B429" s="25">
        <v>8675300</v>
      </c>
      <c r="C429" s="5" t="s">
        <v>1213</v>
      </c>
      <c r="D429" s="27" t="s">
        <v>86</v>
      </c>
      <c r="E429" s="27"/>
      <c r="F429" s="5"/>
      <c r="G429" s="5" t="s">
        <v>1214</v>
      </c>
      <c r="H429" s="44">
        <v>0.1</v>
      </c>
      <c r="I429" s="27" t="s">
        <v>125</v>
      </c>
      <c r="J429" s="28">
        <v>142</v>
      </c>
      <c r="K429" s="28">
        <v>160</v>
      </c>
      <c r="L429" s="28">
        <v>191</v>
      </c>
      <c r="M429" s="28">
        <v>231</v>
      </c>
      <c r="N429" s="28">
        <v>276</v>
      </c>
      <c r="R429" s="28">
        <f t="shared" si="144"/>
        <v>200</v>
      </c>
      <c r="S429" s="28">
        <f t="shared" si="145"/>
        <v>54.272460788138211</v>
      </c>
      <c r="T429" s="28">
        <f t="shared" si="160"/>
        <v>27.136230394069106</v>
      </c>
      <c r="U429" s="28">
        <f t="shared" si="152"/>
        <v>191</v>
      </c>
      <c r="V429" s="28">
        <v>300</v>
      </c>
      <c r="W429" s="25" t="s">
        <v>90</v>
      </c>
      <c r="X429" s="30">
        <v>10.9</v>
      </c>
      <c r="Y429" s="30">
        <f t="shared" si="146"/>
        <v>14.170000000000002</v>
      </c>
      <c r="Z429" s="30">
        <f t="shared" si="143"/>
        <v>0</v>
      </c>
      <c r="AA429" s="30">
        <f t="shared" si="147"/>
        <v>3270</v>
      </c>
      <c r="AB429" s="31">
        <f t="shared" si="148"/>
        <v>327000</v>
      </c>
      <c r="AC429" s="32">
        <f t="shared" si="149"/>
        <v>8.6746163503689314E-2</v>
      </c>
      <c r="AD429" s="25">
        <v>6</v>
      </c>
      <c r="AE429" s="28">
        <f t="shared" si="153"/>
        <v>25</v>
      </c>
      <c r="AF429" s="28">
        <f>AD429*AE429</f>
        <v>150</v>
      </c>
      <c r="AG429" s="28">
        <f t="shared" si="154"/>
        <v>600</v>
      </c>
      <c r="AH429" s="30">
        <f t="shared" si="151"/>
        <v>6540</v>
      </c>
      <c r="AI429" s="28">
        <v>400</v>
      </c>
      <c r="AJ429" s="28">
        <v>300</v>
      </c>
      <c r="AK429" s="28">
        <v>300</v>
      </c>
      <c r="AL429" s="28">
        <v>480</v>
      </c>
      <c r="AN429" s="28">
        <v>0</v>
      </c>
      <c r="AO429" s="28">
        <v>4</v>
      </c>
      <c r="AP429" s="28">
        <v>28</v>
      </c>
      <c r="AQ429" s="28">
        <v>2</v>
      </c>
      <c r="AR429" s="28">
        <v>4</v>
      </c>
      <c r="AT429" s="28">
        <f t="shared" si="155"/>
        <v>177.5</v>
      </c>
      <c r="AU429" s="28">
        <f t="shared" si="156"/>
        <v>300</v>
      </c>
      <c r="AV429" s="28">
        <f t="shared" si="157"/>
        <v>250</v>
      </c>
      <c r="AX429" s="33" t="s">
        <v>91</v>
      </c>
      <c r="AY429" s="34"/>
      <c r="BA429" s="35">
        <f t="shared" si="158"/>
        <v>365</v>
      </c>
      <c r="BB429" s="33" t="s">
        <v>92</v>
      </c>
      <c r="BC429" s="33" t="s">
        <v>93</v>
      </c>
      <c r="BD429" s="34"/>
      <c r="BE429" s="25" t="s">
        <v>83</v>
      </c>
      <c r="BF429" s="25" t="s">
        <v>83</v>
      </c>
      <c r="BG429" s="32" t="s">
        <v>83</v>
      </c>
      <c r="BH429" s="32" t="s">
        <v>83</v>
      </c>
      <c r="BI429" s="32" t="e">
        <f t="shared" si="159"/>
        <v>#REF!</v>
      </c>
      <c r="BJ429" s="25" t="s">
        <v>94</v>
      </c>
      <c r="BP429" s="25" t="str">
        <f>IFERROR(VLOOKUP(Tabela24[[#This Row],[Código  CATMAT]],'[1]GRADE HFL'!A:K,1,0),"NÃO")</f>
        <v>NÃO</v>
      </c>
      <c r="BQ429" s="36"/>
      <c r="BR429" s="36" t="str">
        <f>IFERROR(VLOOKUP(Tabela24[[#This Row],[Código  CATMAT]],'[1]CMM E VALOR'!C:L,5,0),"NÃO HÁ")</f>
        <v>NÃO HÁ</v>
      </c>
      <c r="BS429" s="37" t="str">
        <f>IFERROR(VLOOKUP(Tabela24[[#This Row],[Código  CATMAT]],'[1]CMM E VALOR'!C:L,6,0),"NÃO HÁ")</f>
        <v>NÃO HÁ</v>
      </c>
      <c r="BT429" s="37" t="str">
        <f>IFERROR(VLOOKUP(Tabela24[[#This Row],[Código  CATMAT]],'[1]CMM E VALOR'!C:L,7,0),"NÃO HÁ")</f>
        <v>NÃO HÁ</v>
      </c>
      <c r="BU429" s="38" t="str">
        <f>IFERROR(VLOOKUP(Tabela24[[#This Row],[Código  CATMAT]],'[1]CMM E VALOR'!C:L,9,0),"NÃO HÁ")</f>
        <v>NÃO HÁ</v>
      </c>
      <c r="BV429" s="32" t="str">
        <f>IFERROR(VLOOKUP(Tabela24[[#This Row],[Código  CATMAT]],'[1]CMM E VALOR'!C:L,10,0),"NÃO HÁ")</f>
        <v>NÃO HÁ</v>
      </c>
    </row>
    <row r="430" spans="1:74" ht="38.25" x14ac:dyDescent="0.25">
      <c r="A430" s="25">
        <v>292345</v>
      </c>
      <c r="B430" s="25">
        <v>8682800</v>
      </c>
      <c r="C430" s="5" t="s">
        <v>1215</v>
      </c>
      <c r="D430" s="27" t="s">
        <v>86</v>
      </c>
      <c r="E430" s="27"/>
      <c r="F430" s="5"/>
      <c r="G430" s="27" t="s">
        <v>1216</v>
      </c>
      <c r="H430" s="27" t="s">
        <v>1217</v>
      </c>
      <c r="I430" s="27" t="s">
        <v>125</v>
      </c>
      <c r="J430" s="28">
        <v>1408</v>
      </c>
      <c r="K430" s="28">
        <v>913</v>
      </c>
      <c r="L430" s="28">
        <v>1587</v>
      </c>
      <c r="M430" s="28">
        <v>409</v>
      </c>
      <c r="N430" s="28">
        <v>521</v>
      </c>
      <c r="O430" s="28">
        <v>1200</v>
      </c>
      <c r="P430" s="28">
        <v>1157</v>
      </c>
      <c r="Q430" s="28">
        <v>1090</v>
      </c>
      <c r="R430" s="28">
        <f t="shared" si="144"/>
        <v>1035.625</v>
      </c>
      <c r="S430" s="28">
        <f t="shared" si="145"/>
        <v>407.06613625517207</v>
      </c>
      <c r="T430" s="28">
        <f t="shared" si="160"/>
        <v>39.306325769962299</v>
      </c>
      <c r="U430" s="28">
        <f t="shared" si="152"/>
        <v>1123.5</v>
      </c>
      <c r="V430" s="28">
        <v>1000</v>
      </c>
      <c r="W430" s="25">
        <v>6505</v>
      </c>
      <c r="X430" s="48">
        <v>1.1499999999999999</v>
      </c>
      <c r="Y430" s="30">
        <f t="shared" si="146"/>
        <v>1.4949999999999999</v>
      </c>
      <c r="Z430" s="30">
        <f t="shared" si="143"/>
        <v>2989.9999999999995</v>
      </c>
      <c r="AA430" s="30">
        <f t="shared" si="147"/>
        <v>1150</v>
      </c>
      <c r="AB430" s="31">
        <f t="shared" si="148"/>
        <v>115000</v>
      </c>
      <c r="AC430" s="32">
        <f t="shared" si="149"/>
        <v>3.0507060559401441E-2</v>
      </c>
      <c r="AD430" s="25">
        <v>6</v>
      </c>
      <c r="AE430" s="28">
        <f t="shared" si="153"/>
        <v>83.333333333333329</v>
      </c>
      <c r="AF430" s="28">
        <f>AD430*AE430</f>
        <v>500</v>
      </c>
      <c r="AG430" s="28">
        <f t="shared" si="154"/>
        <v>2000</v>
      </c>
      <c r="AH430" s="30">
        <f t="shared" si="151"/>
        <v>2300</v>
      </c>
      <c r="AI430" s="28">
        <v>3000</v>
      </c>
      <c r="AJ430" s="28">
        <v>3000</v>
      </c>
      <c r="AK430" s="28">
        <v>3000</v>
      </c>
      <c r="AL430" s="28">
        <v>3000</v>
      </c>
      <c r="AM430" s="28">
        <v>2500</v>
      </c>
      <c r="AN430" s="28">
        <v>2000</v>
      </c>
      <c r="AO430" s="28">
        <v>4</v>
      </c>
      <c r="AP430" s="28">
        <v>28</v>
      </c>
      <c r="AQ430" s="28">
        <v>2</v>
      </c>
      <c r="AR430" s="28">
        <v>4</v>
      </c>
      <c r="AT430" s="28">
        <f t="shared" si="155"/>
        <v>591.66666666666663</v>
      </c>
      <c r="AU430" s="28">
        <f t="shared" si="156"/>
        <v>1000</v>
      </c>
      <c r="AV430" s="28">
        <f t="shared" si="157"/>
        <v>833.33333333333326</v>
      </c>
      <c r="AX430" s="33" t="s">
        <v>80</v>
      </c>
      <c r="AY430" s="34"/>
      <c r="BA430" s="35">
        <f t="shared" si="158"/>
        <v>365</v>
      </c>
      <c r="BB430" s="33" t="s">
        <v>81</v>
      </c>
      <c r="BC430" s="33" t="s">
        <v>130</v>
      </c>
      <c r="BD430" s="34"/>
      <c r="BE430" s="25" t="s">
        <v>83</v>
      </c>
      <c r="BF430" s="25" t="s">
        <v>83</v>
      </c>
      <c r="BG430" s="32" t="s">
        <v>83</v>
      </c>
      <c r="BH430" s="32" t="s">
        <v>83</v>
      </c>
      <c r="BI430" s="32" t="e">
        <f t="shared" si="159"/>
        <v>#REF!</v>
      </c>
      <c r="BJ430" s="25" t="s">
        <v>94</v>
      </c>
      <c r="BK430" s="25">
        <v>412</v>
      </c>
      <c r="BP430" s="25">
        <f>IFERROR(VLOOKUP(Tabela24[[#This Row],[Código  CATMAT]],'[1]GRADE HFL'!A:K,1,0),"NÃO")</f>
        <v>292345</v>
      </c>
      <c r="BQ430" s="36"/>
      <c r="BR430" s="36">
        <f>IFERROR(VLOOKUP(Tabela24[[#This Row],[Código  CATMAT]],'[1]CMM E VALOR'!C:L,5,0),"NÃO HÁ")</f>
        <v>40</v>
      </c>
      <c r="BS430" s="37">
        <f>IFERROR(VLOOKUP(Tabela24[[#This Row],[Código  CATMAT]],'[1]CMM E VALOR'!C:L,6,0),"NÃO HÁ")</f>
        <v>9.1666666666666661</v>
      </c>
      <c r="BT430" s="37">
        <f>IFERROR(VLOOKUP(Tabela24[[#This Row],[Código  CATMAT]],'[1]CMM E VALOR'!C:L,7,0),"NÃO HÁ")</f>
        <v>9.6666666666666661</v>
      </c>
      <c r="BU430" s="38">
        <f>IFERROR(VLOOKUP(Tabela24[[#This Row],[Código  CATMAT]],'[1]CMM E VALOR'!C:L,9,0),"NÃO HÁ")</f>
        <v>1.1499999999999999</v>
      </c>
      <c r="BV430" s="32">
        <f>IFERROR(VLOOKUP(Tabela24[[#This Row],[Código  CATMAT]],'[1]CMM E VALOR'!C:L,10,0),"NÃO HÁ")</f>
        <v>0</v>
      </c>
    </row>
    <row r="431" spans="1:74" ht="25.5" x14ac:dyDescent="0.25">
      <c r="A431" s="25">
        <v>292344</v>
      </c>
      <c r="B431" s="25">
        <v>8680700</v>
      </c>
      <c r="C431" s="5" t="s">
        <v>1218</v>
      </c>
      <c r="D431" s="5" t="s">
        <v>96</v>
      </c>
      <c r="E431" s="5"/>
      <c r="F431" s="5"/>
      <c r="G431" s="27" t="s">
        <v>1216</v>
      </c>
      <c r="H431" s="27" t="s">
        <v>1219</v>
      </c>
      <c r="I431" s="27" t="s">
        <v>627</v>
      </c>
      <c r="J431" s="28">
        <v>30650</v>
      </c>
      <c r="K431" s="28">
        <v>119147</v>
      </c>
      <c r="L431" s="28">
        <v>137799</v>
      </c>
      <c r="M431" s="28">
        <v>94099</v>
      </c>
      <c r="N431" s="28">
        <v>109662</v>
      </c>
      <c r="O431" s="28">
        <v>112873</v>
      </c>
      <c r="P431" s="28">
        <v>105974</v>
      </c>
      <c r="Q431" s="28">
        <v>99492</v>
      </c>
      <c r="R431" s="28">
        <f t="shared" si="144"/>
        <v>101212</v>
      </c>
      <c r="S431" s="28">
        <f t="shared" si="145"/>
        <v>31448.097539551465</v>
      </c>
      <c r="T431" s="28">
        <f t="shared" si="160"/>
        <v>31.07151082831232</v>
      </c>
      <c r="U431" s="28">
        <f t="shared" si="152"/>
        <v>107818</v>
      </c>
      <c r="V431" s="28">
        <v>110000</v>
      </c>
      <c r="W431" s="25">
        <v>6505</v>
      </c>
      <c r="X431" s="48">
        <v>4.4999999999999998E-2</v>
      </c>
      <c r="Y431" s="30">
        <f t="shared" si="146"/>
        <v>5.8499999999999996E-2</v>
      </c>
      <c r="Z431" s="30">
        <f t="shared" si="143"/>
        <v>11700</v>
      </c>
      <c r="AA431" s="30">
        <f t="shared" si="147"/>
        <v>4950</v>
      </c>
      <c r="AB431" s="31">
        <f t="shared" si="148"/>
        <v>495000</v>
      </c>
      <c r="AC431" s="32">
        <f t="shared" si="149"/>
        <v>0.13131299979916272</v>
      </c>
      <c r="AD431" s="25">
        <v>6</v>
      </c>
      <c r="AE431" s="28">
        <f t="shared" si="153"/>
        <v>9166.6666666666661</v>
      </c>
      <c r="AF431" s="28">
        <f>AD431*AE431</f>
        <v>55000</v>
      </c>
      <c r="AG431" s="28">
        <f t="shared" si="154"/>
        <v>220000</v>
      </c>
      <c r="AH431" s="30">
        <f t="shared" si="151"/>
        <v>9900</v>
      </c>
      <c r="AI431" s="28">
        <v>250000</v>
      </c>
      <c r="AJ431" s="28">
        <v>200000</v>
      </c>
      <c r="AK431" s="28">
        <v>200000</v>
      </c>
      <c r="AL431" s="28">
        <v>200000</v>
      </c>
      <c r="AM431" s="28">
        <v>200000</v>
      </c>
      <c r="AN431" s="28">
        <v>200000</v>
      </c>
      <c r="AO431" s="28">
        <v>4</v>
      </c>
      <c r="AP431" s="28">
        <v>28</v>
      </c>
      <c r="AQ431" s="28">
        <v>2</v>
      </c>
      <c r="AR431" s="28">
        <v>4</v>
      </c>
      <c r="AT431" s="28">
        <f t="shared" si="155"/>
        <v>65083.333333333336</v>
      </c>
      <c r="AU431" s="28">
        <f t="shared" si="156"/>
        <v>110000</v>
      </c>
      <c r="AV431" s="28">
        <f t="shared" si="157"/>
        <v>91666.666666666657</v>
      </c>
      <c r="AX431" s="33" t="s">
        <v>91</v>
      </c>
      <c r="AY431" s="34" t="s">
        <v>121</v>
      </c>
      <c r="AZ431" s="35">
        <v>45924</v>
      </c>
      <c r="BA431" s="35">
        <f t="shared" si="158"/>
        <v>46289</v>
      </c>
      <c r="BB431" s="33" t="s">
        <v>92</v>
      </c>
      <c r="BC431" s="33" t="s">
        <v>106</v>
      </c>
      <c r="BD431" s="34"/>
      <c r="BE431" s="25" t="s">
        <v>112</v>
      </c>
      <c r="BF431" s="25" t="s">
        <v>83</v>
      </c>
      <c r="BG431" s="32" t="s">
        <v>83</v>
      </c>
      <c r="BH431" s="32" t="s">
        <v>83</v>
      </c>
      <c r="BI431" s="32" t="e">
        <f t="shared" si="159"/>
        <v>#REF!</v>
      </c>
      <c r="BJ431" s="25" t="s">
        <v>94</v>
      </c>
      <c r="BK431" s="25">
        <v>34033</v>
      </c>
      <c r="BP431" s="25">
        <f>IFERROR(VLOOKUP(Tabela24[[#This Row],[Código  CATMAT]],'[1]GRADE HFL'!A:K,1,0),"NÃO")</f>
        <v>292344</v>
      </c>
      <c r="BQ431" s="36"/>
      <c r="BR431" s="36">
        <f>IFERROR(VLOOKUP(Tabela24[[#This Row],[Código  CATMAT]],'[1]CMM E VALOR'!C:L,5,0),"NÃO HÁ")</f>
        <v>8800</v>
      </c>
      <c r="BS431" s="37">
        <f>IFERROR(VLOOKUP(Tabela24[[#This Row],[Código  CATMAT]],'[1]CMM E VALOR'!C:L,6,0),"NÃO HÁ")</f>
        <v>3190.909090909091</v>
      </c>
      <c r="BT431" s="37">
        <f>IFERROR(VLOOKUP(Tabela24[[#This Row],[Código  CATMAT]],'[1]CMM E VALOR'!C:L,7,0),"NÃO HÁ")</f>
        <v>1100</v>
      </c>
      <c r="BU431" s="38">
        <f>IFERROR(VLOOKUP(Tabela24[[#This Row],[Código  CATMAT]],'[1]CMM E VALOR'!C:L,9,0),"NÃO HÁ")</f>
        <v>0.04</v>
      </c>
      <c r="BV431" s="32">
        <f>IFERROR(VLOOKUP(Tabela24[[#This Row],[Código  CATMAT]],'[1]CMM E VALOR'!C:L,10,0),"NÃO HÁ")</f>
        <v>0.04</v>
      </c>
    </row>
    <row r="432" spans="1:74" ht="25.5" hidden="1" x14ac:dyDescent="0.25">
      <c r="A432" s="25">
        <v>353397</v>
      </c>
      <c r="B432" s="25">
        <v>1393200</v>
      </c>
      <c r="C432" s="5" t="s">
        <v>1220</v>
      </c>
      <c r="D432" s="5" t="s">
        <v>108</v>
      </c>
      <c r="E432" s="5"/>
      <c r="F432" s="5"/>
      <c r="G432" s="27" t="s">
        <v>1221</v>
      </c>
      <c r="H432" s="27" t="s">
        <v>642</v>
      </c>
      <c r="I432" s="27" t="s">
        <v>1222</v>
      </c>
      <c r="J432" s="28">
        <v>17</v>
      </c>
      <c r="K432" s="28">
        <v>32</v>
      </c>
      <c r="L432" s="28">
        <v>37</v>
      </c>
      <c r="M432" s="28">
        <v>44</v>
      </c>
      <c r="N432" s="28">
        <v>26</v>
      </c>
      <c r="O432" s="28">
        <v>26</v>
      </c>
      <c r="P432" s="28">
        <v>21</v>
      </c>
      <c r="Q432" s="28">
        <v>3</v>
      </c>
      <c r="R432" s="28">
        <f t="shared" si="144"/>
        <v>25.75</v>
      </c>
      <c r="S432" s="28">
        <f t="shared" si="145"/>
        <v>12.623673904895629</v>
      </c>
      <c r="T432" s="28">
        <f t="shared" si="160"/>
        <v>49.023976329691763</v>
      </c>
      <c r="U432" s="28">
        <f t="shared" si="152"/>
        <v>26</v>
      </c>
      <c r="V432" s="28">
        <v>32</v>
      </c>
      <c r="W432" s="25">
        <v>6505</v>
      </c>
      <c r="X432" s="30">
        <v>1100</v>
      </c>
      <c r="Y432" s="30">
        <f t="shared" si="146"/>
        <v>1430</v>
      </c>
      <c r="Z432" s="30">
        <f t="shared" si="143"/>
        <v>71500</v>
      </c>
      <c r="AA432" s="30">
        <f t="shared" si="147"/>
        <v>35200</v>
      </c>
      <c r="AB432" s="31">
        <f t="shared" si="148"/>
        <v>3520000</v>
      </c>
      <c r="AC432" s="32">
        <f t="shared" si="149"/>
        <v>0.93378133190515722</v>
      </c>
      <c r="AD432" s="25">
        <v>6</v>
      </c>
      <c r="AE432" s="28">
        <f t="shared" si="153"/>
        <v>2.6666666666666665</v>
      </c>
      <c r="AF432" s="28">
        <f>AE432*1/3</f>
        <v>0.88888888888888884</v>
      </c>
      <c r="AG432" s="28">
        <f t="shared" si="154"/>
        <v>48.888888888888886</v>
      </c>
      <c r="AH432" s="30">
        <f t="shared" si="151"/>
        <v>53777.777777777774</v>
      </c>
      <c r="AI432" s="28">
        <v>100</v>
      </c>
      <c r="AJ432" s="28">
        <v>100</v>
      </c>
      <c r="AK432" s="28">
        <v>100</v>
      </c>
      <c r="AL432" s="28">
        <v>50</v>
      </c>
      <c r="AM432" s="28">
        <v>50</v>
      </c>
      <c r="AN432" s="28">
        <v>50</v>
      </c>
      <c r="AO432" s="28">
        <v>4</v>
      </c>
      <c r="AP432" s="28">
        <v>28</v>
      </c>
      <c r="AQ432" s="28">
        <v>2</v>
      </c>
      <c r="AR432" s="28">
        <v>4</v>
      </c>
      <c r="AS432" s="28">
        <v>12</v>
      </c>
      <c r="AT432" s="28">
        <f t="shared" si="155"/>
        <v>3.8222222222222224</v>
      </c>
      <c r="AU432" s="28">
        <f t="shared" si="156"/>
        <v>4.8888888888888893</v>
      </c>
      <c r="AV432" s="28">
        <f t="shared" si="157"/>
        <v>11.555555555555555</v>
      </c>
      <c r="AW432" s="28">
        <v>20</v>
      </c>
      <c r="AX432" s="33" t="s">
        <v>91</v>
      </c>
      <c r="AY432" s="34" t="s">
        <v>196</v>
      </c>
      <c r="AZ432" s="35">
        <v>45895</v>
      </c>
      <c r="BA432" s="35">
        <f t="shared" si="158"/>
        <v>46260</v>
      </c>
      <c r="BB432" s="33" t="s">
        <v>92</v>
      </c>
      <c r="BC432" s="33" t="s">
        <v>127</v>
      </c>
      <c r="BD432" s="34"/>
      <c r="BE432" s="25" t="s">
        <v>192</v>
      </c>
      <c r="BF432" s="25" t="s">
        <v>192</v>
      </c>
      <c r="BG432" s="32" t="s">
        <v>192</v>
      </c>
      <c r="BH432" s="32" t="s">
        <v>192</v>
      </c>
      <c r="BI432" s="32" t="e">
        <f t="shared" si="159"/>
        <v>#REF!</v>
      </c>
      <c r="BJ432" s="25" t="s">
        <v>84</v>
      </c>
      <c r="BK432" s="25">
        <v>13</v>
      </c>
      <c r="BP432" s="25" t="str">
        <f>IFERROR(VLOOKUP(Tabela24[[#This Row],[Código  CATMAT]],'[1]GRADE HFL'!A:K,1,0),"NÃO")</f>
        <v>NÃO</v>
      </c>
      <c r="BQ432" s="36"/>
      <c r="BR432" s="36" t="str">
        <f>IFERROR(VLOOKUP(Tabela24[[#This Row],[Código  CATMAT]],'[1]CMM E VALOR'!C:L,5,0),"NÃO HÁ")</f>
        <v>NÃO HÁ</v>
      </c>
      <c r="BS432" s="37" t="str">
        <f>IFERROR(VLOOKUP(Tabela24[[#This Row],[Código  CATMAT]],'[1]CMM E VALOR'!C:L,6,0),"NÃO HÁ")</f>
        <v>NÃO HÁ</v>
      </c>
      <c r="BT432" s="37" t="str">
        <f>IFERROR(VLOOKUP(Tabela24[[#This Row],[Código  CATMAT]],'[1]CMM E VALOR'!C:L,7,0),"NÃO HÁ")</f>
        <v>NÃO HÁ</v>
      </c>
      <c r="BU432" s="38" t="str">
        <f>IFERROR(VLOOKUP(Tabela24[[#This Row],[Código  CATMAT]],'[1]CMM E VALOR'!C:L,9,0),"NÃO HÁ")</f>
        <v>NÃO HÁ</v>
      </c>
      <c r="BV432" s="32" t="str">
        <f>IFERROR(VLOOKUP(Tabela24[[#This Row],[Código  CATMAT]],'[1]CMM E VALOR'!C:L,10,0),"NÃO HÁ")</f>
        <v>NÃO HÁ</v>
      </c>
    </row>
    <row r="433" spans="1:74" ht="25.5" x14ac:dyDescent="0.25">
      <c r="A433" s="25">
        <v>353398</v>
      </c>
      <c r="B433" s="25">
        <v>1393200</v>
      </c>
      <c r="C433" s="5" t="s">
        <v>1223</v>
      </c>
      <c r="D433" s="5" t="s">
        <v>108</v>
      </c>
      <c r="E433" s="5"/>
      <c r="F433" s="25">
        <v>1</v>
      </c>
      <c r="G433" s="27" t="s">
        <v>1224</v>
      </c>
      <c r="H433" s="27" t="s">
        <v>1225</v>
      </c>
      <c r="I433" s="27" t="s">
        <v>1222</v>
      </c>
      <c r="J433" s="28">
        <v>17</v>
      </c>
      <c r="K433" s="28">
        <v>32</v>
      </c>
      <c r="L433" s="28">
        <v>37</v>
      </c>
      <c r="M433" s="28">
        <v>44</v>
      </c>
      <c r="N433" s="28">
        <v>26</v>
      </c>
      <c r="O433" s="28">
        <v>26</v>
      </c>
      <c r="P433" s="28">
        <v>21</v>
      </c>
      <c r="Q433" s="28">
        <v>19</v>
      </c>
      <c r="R433" s="28">
        <f t="shared" si="144"/>
        <v>27.75</v>
      </c>
      <c r="S433" s="28">
        <f t="shared" si="145"/>
        <v>9.3465043121555809</v>
      </c>
      <c r="T433" s="28">
        <f t="shared" si="160"/>
        <v>33.681096620380472</v>
      </c>
      <c r="U433" s="28">
        <f t="shared" si="152"/>
        <v>26</v>
      </c>
      <c r="V433" s="28">
        <v>35</v>
      </c>
      <c r="W433" s="25">
        <v>6505</v>
      </c>
      <c r="X433" s="30">
        <v>2174.73</v>
      </c>
      <c r="Y433" s="30">
        <f t="shared" si="146"/>
        <v>2827.1490000000003</v>
      </c>
      <c r="Z433" s="30">
        <f t="shared" si="143"/>
        <v>169628.94000000003</v>
      </c>
      <c r="AA433" s="30">
        <f t="shared" si="147"/>
        <v>76115.55</v>
      </c>
      <c r="AB433" s="31">
        <f t="shared" si="148"/>
        <v>7611555</v>
      </c>
      <c r="AC433" s="32">
        <f t="shared" si="149"/>
        <v>2.019184081184477</v>
      </c>
      <c r="AD433" s="25">
        <v>6</v>
      </c>
      <c r="AE433" s="28">
        <f t="shared" si="153"/>
        <v>2.9166666666666665</v>
      </c>
      <c r="AF433" s="28">
        <f>AE433*1/3</f>
        <v>0.97222222222222221</v>
      </c>
      <c r="AG433" s="28">
        <f t="shared" si="154"/>
        <v>53.472222222222221</v>
      </c>
      <c r="AH433" s="30">
        <f t="shared" si="151"/>
        <v>116287.64583333333</v>
      </c>
      <c r="AI433" s="28">
        <v>100</v>
      </c>
      <c r="AJ433" s="28">
        <v>100</v>
      </c>
      <c r="AK433" s="28">
        <v>100</v>
      </c>
      <c r="AL433" s="28">
        <v>80</v>
      </c>
      <c r="AM433" s="28">
        <v>80</v>
      </c>
      <c r="AN433" s="28">
        <v>60</v>
      </c>
      <c r="AO433" s="28">
        <v>4</v>
      </c>
      <c r="AP433" s="28">
        <v>28</v>
      </c>
      <c r="AQ433" s="28">
        <v>2</v>
      </c>
      <c r="AR433" s="28">
        <v>4</v>
      </c>
      <c r="AS433" s="28">
        <v>12</v>
      </c>
      <c r="AT433" s="28">
        <f t="shared" si="155"/>
        <v>4.1805555555555554</v>
      </c>
      <c r="AU433" s="28">
        <f t="shared" si="156"/>
        <v>6.4722222222222214</v>
      </c>
      <c r="AV433" s="28">
        <f t="shared" si="157"/>
        <v>12.638888888888888</v>
      </c>
      <c r="AW433" s="28">
        <v>20</v>
      </c>
      <c r="AX433" s="33" t="s">
        <v>91</v>
      </c>
      <c r="AY433" s="34" t="s">
        <v>196</v>
      </c>
      <c r="AZ433" s="35">
        <v>45895</v>
      </c>
      <c r="BA433" s="35">
        <f t="shared" si="158"/>
        <v>46260</v>
      </c>
      <c r="BB433" s="33" t="s">
        <v>92</v>
      </c>
      <c r="BC433" s="33" t="s">
        <v>127</v>
      </c>
      <c r="BD433" s="34"/>
      <c r="BE433" s="25" t="s">
        <v>192</v>
      </c>
      <c r="BF433" s="25" t="s">
        <v>192</v>
      </c>
      <c r="BG433" s="32" t="s">
        <v>192</v>
      </c>
      <c r="BH433" s="32" t="s">
        <v>192</v>
      </c>
      <c r="BI433" s="32" t="e">
        <f t="shared" si="159"/>
        <v>#REF!</v>
      </c>
      <c r="BJ433" s="25" t="s">
        <v>84</v>
      </c>
      <c r="BK433" s="25">
        <v>13</v>
      </c>
      <c r="BP433" s="25">
        <f>IFERROR(VLOOKUP(Tabela24[[#This Row],[Código  CATMAT]],'[1]GRADE HFL'!A:K,1,0),"NÃO")</f>
        <v>353398</v>
      </c>
      <c r="BQ433" s="36"/>
      <c r="BR433" s="36">
        <f>IFERROR(VLOOKUP(Tabela24[[#This Row],[Código  CATMAT]],'[1]CMM E VALOR'!C:L,5,0),"NÃO HÁ")</f>
        <v>0</v>
      </c>
      <c r="BS433" s="37">
        <f>IFERROR(VLOOKUP(Tabela24[[#This Row],[Código  CATMAT]],'[1]CMM E VALOR'!C:L,6,0),"NÃO HÁ")</f>
        <v>0</v>
      </c>
      <c r="BT433" s="37">
        <f>IFERROR(VLOOKUP(Tabela24[[#This Row],[Código  CATMAT]],'[1]CMM E VALOR'!C:L,7,0),"NÃO HÁ")</f>
        <v>0</v>
      </c>
      <c r="BU433" s="38">
        <f>IFERROR(VLOOKUP(Tabela24[[#This Row],[Código  CATMAT]],'[1]CMM E VALOR'!C:L,9,0),"NÃO HÁ")</f>
        <v>1610</v>
      </c>
      <c r="BV433" s="32">
        <f>IFERROR(VLOOKUP(Tabela24[[#This Row],[Código  CATMAT]],'[1]CMM E VALOR'!C:L,10,0),"NÃO HÁ")</f>
        <v>0</v>
      </c>
    </row>
    <row r="434" spans="1:74" ht="30" hidden="1" x14ac:dyDescent="0.25">
      <c r="A434" s="25">
        <v>333568</v>
      </c>
      <c r="B434" s="25">
        <v>8704100</v>
      </c>
      <c r="C434" s="40" t="s">
        <v>1226</v>
      </c>
      <c r="D434" s="40" t="s">
        <v>152</v>
      </c>
      <c r="E434" s="40"/>
      <c r="F434" s="5"/>
      <c r="G434" s="27" t="s">
        <v>1227</v>
      </c>
      <c r="H434" s="63">
        <v>2.9999999999999997E-4</v>
      </c>
      <c r="I434" s="27" t="s">
        <v>433</v>
      </c>
      <c r="J434" s="28">
        <v>80</v>
      </c>
      <c r="K434" s="28">
        <v>389</v>
      </c>
      <c r="L434" s="28">
        <v>105</v>
      </c>
      <c r="M434" s="28">
        <v>0</v>
      </c>
      <c r="N434" s="29">
        <v>0</v>
      </c>
      <c r="O434" s="29">
        <v>1</v>
      </c>
      <c r="P434" s="28">
        <v>2</v>
      </c>
      <c r="Q434" s="28">
        <v>11</v>
      </c>
      <c r="R434" s="28">
        <f t="shared" si="144"/>
        <v>73.5</v>
      </c>
      <c r="S434" s="28">
        <f t="shared" si="145"/>
        <v>133.97974260525891</v>
      </c>
      <c r="T434" s="28">
        <f t="shared" si="160"/>
        <v>182.28536408878765</v>
      </c>
      <c r="U434" s="28">
        <f t="shared" si="152"/>
        <v>6.5</v>
      </c>
      <c r="V434" s="28">
        <v>100</v>
      </c>
      <c r="W434" s="25">
        <v>6505</v>
      </c>
      <c r="X434" s="41">
        <v>60</v>
      </c>
      <c r="Y434" s="30">
        <f t="shared" si="146"/>
        <v>78</v>
      </c>
      <c r="Z434" s="30">
        <f t="shared" si="143"/>
        <v>15600</v>
      </c>
      <c r="AA434" s="30">
        <f t="shared" si="147"/>
        <v>6000</v>
      </c>
      <c r="AB434" s="31">
        <f t="shared" si="148"/>
        <v>600000</v>
      </c>
      <c r="AC434" s="32">
        <f t="shared" si="149"/>
        <v>0.15916727248383361</v>
      </c>
      <c r="AD434" s="25">
        <v>6</v>
      </c>
      <c r="AE434" s="28">
        <f t="shared" si="153"/>
        <v>8.3333333333333339</v>
      </c>
      <c r="AF434" s="28">
        <f>AD434*AE434</f>
        <v>50</v>
      </c>
      <c r="AG434" s="28">
        <f t="shared" si="154"/>
        <v>200</v>
      </c>
      <c r="AH434" s="30">
        <f t="shared" si="151"/>
        <v>12000</v>
      </c>
      <c r="AI434" s="28">
        <v>700</v>
      </c>
      <c r="AJ434" s="28">
        <v>700</v>
      </c>
      <c r="AK434" s="28">
        <v>700</v>
      </c>
      <c r="AL434" s="28">
        <v>700</v>
      </c>
      <c r="AM434" s="42">
        <v>500</v>
      </c>
      <c r="AN434" s="42">
        <v>200</v>
      </c>
      <c r="AO434" s="28">
        <v>4</v>
      </c>
      <c r="AP434" s="28">
        <v>28</v>
      </c>
      <c r="AQ434" s="28">
        <v>2</v>
      </c>
      <c r="AR434" s="28">
        <v>4</v>
      </c>
      <c r="AT434" s="28">
        <f t="shared" si="155"/>
        <v>59.166666666666671</v>
      </c>
      <c r="AU434" s="28">
        <f t="shared" si="156"/>
        <v>100</v>
      </c>
      <c r="AV434" s="28">
        <f t="shared" si="157"/>
        <v>83.333333333333343</v>
      </c>
      <c r="AX434" s="33" t="s">
        <v>91</v>
      </c>
      <c r="AY434" s="34" t="s">
        <v>99</v>
      </c>
      <c r="AZ434" s="35">
        <v>45821</v>
      </c>
      <c r="BA434" s="35">
        <f t="shared" si="158"/>
        <v>46186</v>
      </c>
      <c r="BB434" s="33" t="s">
        <v>92</v>
      </c>
      <c r="BC434" s="33" t="s">
        <v>100</v>
      </c>
      <c r="BD434" s="34"/>
      <c r="BE434" s="25" t="s">
        <v>112</v>
      </c>
      <c r="BF434" s="25" t="s">
        <v>83</v>
      </c>
      <c r="BG434" s="32" t="s">
        <v>112</v>
      </c>
      <c r="BH434" s="32" t="s">
        <v>83</v>
      </c>
      <c r="BI434" s="32" t="e">
        <f t="shared" si="159"/>
        <v>#REF!</v>
      </c>
      <c r="BJ434" s="25" t="s">
        <v>94</v>
      </c>
      <c r="BK434" s="25">
        <v>44</v>
      </c>
      <c r="BP434" s="25" t="str">
        <f>IFERROR(VLOOKUP(Tabela24[[#This Row],[Código  CATMAT]],'[1]GRADE HFL'!A:K,1,0),"NÃO")</f>
        <v>NÃO</v>
      </c>
      <c r="BQ434" s="36"/>
      <c r="BR434" s="36" t="str">
        <f>IFERROR(VLOOKUP(Tabela24[[#This Row],[Código  CATMAT]],'[1]CMM E VALOR'!C:L,5,0),"NÃO HÁ")</f>
        <v>NÃO HÁ</v>
      </c>
      <c r="BS434" s="37" t="str">
        <f>IFERROR(VLOOKUP(Tabela24[[#This Row],[Código  CATMAT]],'[1]CMM E VALOR'!C:L,6,0),"NÃO HÁ")</f>
        <v>NÃO HÁ</v>
      </c>
      <c r="BT434" s="37" t="str">
        <f>IFERROR(VLOOKUP(Tabela24[[#This Row],[Código  CATMAT]],'[1]CMM E VALOR'!C:L,7,0),"NÃO HÁ")</f>
        <v>NÃO HÁ</v>
      </c>
      <c r="BU434" s="38" t="str">
        <f>IFERROR(VLOOKUP(Tabela24[[#This Row],[Código  CATMAT]],'[1]CMM E VALOR'!C:L,9,0),"NÃO HÁ")</f>
        <v>NÃO HÁ</v>
      </c>
      <c r="BV434" s="32" t="str">
        <f>IFERROR(VLOOKUP(Tabela24[[#This Row],[Código  CATMAT]],'[1]CMM E VALOR'!C:L,10,0),"NÃO HÁ")</f>
        <v>NÃO HÁ</v>
      </c>
    </row>
    <row r="435" spans="1:74" x14ac:dyDescent="0.25">
      <c r="A435" s="25">
        <v>272023</v>
      </c>
      <c r="B435" s="25">
        <v>8711000</v>
      </c>
      <c r="C435" s="5" t="s">
        <v>1228</v>
      </c>
      <c r="D435" s="5" t="s">
        <v>96</v>
      </c>
      <c r="E435" s="5"/>
      <c r="F435" s="5"/>
      <c r="G435" s="27" t="s">
        <v>1229</v>
      </c>
      <c r="H435" s="27" t="s">
        <v>562</v>
      </c>
      <c r="I435" s="27" t="s">
        <v>136</v>
      </c>
      <c r="J435" s="28">
        <v>2690</v>
      </c>
      <c r="K435" s="28">
        <v>2460</v>
      </c>
      <c r="L435" s="28">
        <v>1320</v>
      </c>
      <c r="M435" s="28">
        <v>240</v>
      </c>
      <c r="N435" s="28">
        <v>330</v>
      </c>
      <c r="O435" s="28">
        <v>420</v>
      </c>
      <c r="P435" s="28">
        <v>390</v>
      </c>
      <c r="Q435" s="28">
        <v>90</v>
      </c>
      <c r="R435" s="28">
        <f t="shared" si="144"/>
        <v>992.5</v>
      </c>
      <c r="S435" s="28">
        <f t="shared" si="145"/>
        <v>1045.5859601199702</v>
      </c>
      <c r="T435" s="28">
        <f t="shared" si="160"/>
        <v>105.34871134710026</v>
      </c>
      <c r="U435" s="28">
        <f t="shared" si="152"/>
        <v>405</v>
      </c>
      <c r="V435" s="28">
        <v>1000</v>
      </c>
      <c r="W435" s="25">
        <v>6505</v>
      </c>
      <c r="X435" s="50">
        <v>0.93</v>
      </c>
      <c r="Y435" s="30">
        <f t="shared" si="146"/>
        <v>1.2090000000000001</v>
      </c>
      <c r="Z435" s="30">
        <f t="shared" si="143"/>
        <v>2418</v>
      </c>
      <c r="AA435" s="30">
        <f t="shared" si="147"/>
        <v>930</v>
      </c>
      <c r="AB435" s="31">
        <f t="shared" si="148"/>
        <v>93000</v>
      </c>
      <c r="AC435" s="32">
        <f t="shared" si="149"/>
        <v>2.467092723499421E-2</v>
      </c>
      <c r="AD435" s="25">
        <v>6</v>
      </c>
      <c r="AE435" s="28">
        <f t="shared" si="153"/>
        <v>83.333333333333329</v>
      </c>
      <c r="AF435" s="28">
        <f>AD435*AE435</f>
        <v>500</v>
      </c>
      <c r="AG435" s="28">
        <f t="shared" si="154"/>
        <v>2000</v>
      </c>
      <c r="AH435" s="30">
        <f t="shared" si="151"/>
        <v>1860</v>
      </c>
      <c r="AI435" s="28">
        <v>5000</v>
      </c>
      <c r="AJ435" s="28">
        <v>5000</v>
      </c>
      <c r="AK435" s="28">
        <v>5000</v>
      </c>
      <c r="AL435" s="28">
        <v>2500</v>
      </c>
      <c r="AM435" s="28">
        <v>2500</v>
      </c>
      <c r="AN435" s="28">
        <v>2000</v>
      </c>
      <c r="AO435" s="28">
        <v>4</v>
      </c>
      <c r="AP435" s="28">
        <v>28</v>
      </c>
      <c r="AQ435" s="28">
        <v>2</v>
      </c>
      <c r="AR435" s="28">
        <v>4</v>
      </c>
      <c r="AT435" s="28">
        <f t="shared" si="155"/>
        <v>591.66666666666663</v>
      </c>
      <c r="AU435" s="28">
        <f t="shared" si="156"/>
        <v>1000</v>
      </c>
      <c r="AV435" s="28">
        <f t="shared" si="157"/>
        <v>833.33333333333326</v>
      </c>
      <c r="AX435" s="33" t="s">
        <v>91</v>
      </c>
      <c r="AY435" s="34" t="s">
        <v>121</v>
      </c>
      <c r="AZ435" s="35">
        <v>45924</v>
      </c>
      <c r="BA435" s="35">
        <f t="shared" si="158"/>
        <v>46289</v>
      </c>
      <c r="BB435" s="33" t="s">
        <v>92</v>
      </c>
      <c r="BC435" s="33" t="s">
        <v>106</v>
      </c>
      <c r="BD435" s="34"/>
      <c r="BE435" s="25" t="s">
        <v>83</v>
      </c>
      <c r="BF435" s="25" t="s">
        <v>83</v>
      </c>
      <c r="BG435" s="32" t="s">
        <v>83</v>
      </c>
      <c r="BH435" s="32" t="s">
        <v>83</v>
      </c>
      <c r="BI435" s="32" t="e">
        <f t="shared" si="159"/>
        <v>#REF!</v>
      </c>
      <c r="BJ435" s="25" t="s">
        <v>94</v>
      </c>
      <c r="BK435" s="25">
        <v>480</v>
      </c>
      <c r="BP435" s="25">
        <f>IFERROR(VLOOKUP(Tabela24[[#This Row],[Código  CATMAT]],'[1]GRADE HFL'!A:K,1,0),"NÃO")</f>
        <v>272023</v>
      </c>
      <c r="BQ435" s="36"/>
      <c r="BR435" s="36">
        <f>IFERROR(VLOOKUP(Tabela24[[#This Row],[Código  CATMAT]],'[1]CMM E VALOR'!C:L,5,0),"NÃO HÁ")</f>
        <v>4800</v>
      </c>
      <c r="BS435" s="37">
        <f>IFERROR(VLOOKUP(Tabela24[[#This Row],[Código  CATMAT]],'[1]CMM E VALOR'!C:L,6,0),"NÃO HÁ")</f>
        <v>4707.5</v>
      </c>
      <c r="BT435" s="37">
        <f>IFERROR(VLOOKUP(Tabela24[[#This Row],[Código  CATMAT]],'[1]CMM E VALOR'!C:L,7,0),"NÃO HÁ")</f>
        <v>4250</v>
      </c>
      <c r="BU435" s="38">
        <f>IFERROR(VLOOKUP(Tabela24[[#This Row],[Código  CATMAT]],'[1]CMM E VALOR'!C:L,9,0),"NÃO HÁ")</f>
        <v>0.43</v>
      </c>
      <c r="BV435" s="32">
        <f>IFERROR(VLOOKUP(Tabela24[[#This Row],[Código  CATMAT]],'[1]CMM E VALOR'!C:L,10,0),"NÃO HÁ")</f>
        <v>0.43</v>
      </c>
    </row>
    <row r="436" spans="1:74" hidden="1" x14ac:dyDescent="0.25">
      <c r="A436" s="25">
        <v>445408</v>
      </c>
      <c r="B436" s="25">
        <v>38315000</v>
      </c>
      <c r="C436" s="74" t="s">
        <v>1230</v>
      </c>
      <c r="D436" s="74" t="s">
        <v>76</v>
      </c>
      <c r="E436" s="74"/>
      <c r="F436" s="74"/>
      <c r="G436" s="27" t="s">
        <v>1231</v>
      </c>
      <c r="H436" s="27" t="s">
        <v>1176</v>
      </c>
      <c r="I436" s="27" t="s">
        <v>347</v>
      </c>
      <c r="M436" s="28">
        <v>120</v>
      </c>
      <c r="N436" s="28">
        <v>121</v>
      </c>
      <c r="O436" s="28">
        <v>114</v>
      </c>
      <c r="P436" s="28">
        <v>83</v>
      </c>
      <c r="Q436" s="28">
        <v>80</v>
      </c>
      <c r="R436" s="28">
        <f t="shared" si="144"/>
        <v>103.6</v>
      </c>
      <c r="S436" s="28">
        <f t="shared" si="145"/>
        <v>20.378910667648537</v>
      </c>
      <c r="T436" s="28">
        <f t="shared" si="160"/>
        <v>19.670763192710943</v>
      </c>
      <c r="U436" s="28">
        <f t="shared" si="152"/>
        <v>114</v>
      </c>
      <c r="V436" s="28">
        <v>100</v>
      </c>
      <c r="W436" s="25">
        <v>6515</v>
      </c>
      <c r="X436" s="49">
        <v>125</v>
      </c>
      <c r="Y436" s="30">
        <f t="shared" si="146"/>
        <v>162.5</v>
      </c>
      <c r="Z436" s="30">
        <f t="shared" si="143"/>
        <v>24375</v>
      </c>
      <c r="AA436" s="30">
        <f t="shared" si="147"/>
        <v>12500</v>
      </c>
      <c r="AB436" s="31">
        <f t="shared" si="148"/>
        <v>1250000</v>
      </c>
      <c r="AC436" s="32">
        <f t="shared" si="149"/>
        <v>0.33159848434132</v>
      </c>
      <c r="AD436" s="25">
        <v>6</v>
      </c>
      <c r="AE436" s="28">
        <f t="shared" si="153"/>
        <v>8.3333333333333339</v>
      </c>
      <c r="AF436" s="28">
        <f>AE436*((1/2)*AD436)</f>
        <v>25</v>
      </c>
      <c r="AG436" s="28">
        <f t="shared" si="154"/>
        <v>175</v>
      </c>
      <c r="AH436" s="30">
        <f t="shared" si="151"/>
        <v>21875</v>
      </c>
      <c r="AJ436" s="28">
        <v>60</v>
      </c>
      <c r="AK436" s="28">
        <v>200</v>
      </c>
      <c r="AL436" s="28">
        <v>200</v>
      </c>
      <c r="AM436" s="28">
        <v>200</v>
      </c>
      <c r="AN436" s="28">
        <v>150</v>
      </c>
      <c r="AX436" s="33" t="s">
        <v>91</v>
      </c>
      <c r="AY436" s="34" t="s">
        <v>110</v>
      </c>
      <c r="AZ436" s="35">
        <v>46049</v>
      </c>
      <c r="BA436" s="35">
        <f t="shared" si="158"/>
        <v>46414</v>
      </c>
      <c r="BB436" s="33" t="s">
        <v>92</v>
      </c>
      <c r="BC436" s="33" t="s">
        <v>111</v>
      </c>
      <c r="BD436" s="34"/>
      <c r="BG436" s="32" t="s">
        <v>112</v>
      </c>
      <c r="BH436" s="32" t="s">
        <v>112</v>
      </c>
      <c r="BI436" s="32" t="e">
        <f t="shared" si="159"/>
        <v>#REF!</v>
      </c>
      <c r="BJ436" s="25" t="s">
        <v>94</v>
      </c>
      <c r="BP436" s="25" t="str">
        <f>IFERROR(VLOOKUP(Tabela24[[#This Row],[Código  CATMAT]],'[1]GRADE HFL'!A:K,1,0),"NÃO")</f>
        <v>NÃO</v>
      </c>
      <c r="BQ436" s="36"/>
      <c r="BR436" s="36" t="str">
        <f>IFERROR(VLOOKUP(Tabela24[[#This Row],[Código  CATMAT]],'[1]CMM E VALOR'!C:L,5,0),"NÃO HÁ")</f>
        <v>NÃO HÁ</v>
      </c>
      <c r="BS436" s="37" t="str">
        <f>IFERROR(VLOOKUP(Tabela24[[#This Row],[Código  CATMAT]],'[1]CMM E VALOR'!C:L,6,0),"NÃO HÁ")</f>
        <v>NÃO HÁ</v>
      </c>
      <c r="BT436" s="37" t="str">
        <f>IFERROR(VLOOKUP(Tabela24[[#This Row],[Código  CATMAT]],'[1]CMM E VALOR'!C:L,7,0),"NÃO HÁ")</f>
        <v>NÃO HÁ</v>
      </c>
      <c r="BU436" s="38" t="str">
        <f>IFERROR(VLOOKUP(Tabela24[[#This Row],[Código  CATMAT]],'[1]CMM E VALOR'!C:L,9,0),"NÃO HÁ")</f>
        <v>NÃO HÁ</v>
      </c>
      <c r="BV436" s="32" t="str">
        <f>IFERROR(VLOOKUP(Tabela24[[#This Row],[Código  CATMAT]],'[1]CMM E VALOR'!C:L,10,0),"NÃO HÁ")</f>
        <v>NÃO HÁ</v>
      </c>
    </row>
    <row r="437" spans="1:74" ht="25.5" x14ac:dyDescent="0.25">
      <c r="A437" s="25">
        <v>268528</v>
      </c>
      <c r="B437" s="25">
        <v>8720800</v>
      </c>
      <c r="C437" s="5" t="s">
        <v>1232</v>
      </c>
      <c r="D437" s="5" t="s">
        <v>108</v>
      </c>
      <c r="E437" s="5"/>
      <c r="F437" s="25" t="s">
        <v>1233</v>
      </c>
      <c r="G437" s="27" t="s">
        <v>1234</v>
      </c>
      <c r="H437" s="27" t="s">
        <v>207</v>
      </c>
      <c r="I437" s="27" t="s">
        <v>109</v>
      </c>
      <c r="J437" s="28">
        <v>204</v>
      </c>
      <c r="K437" s="28">
        <v>74</v>
      </c>
      <c r="L437" s="28">
        <v>161</v>
      </c>
      <c r="M437" s="28">
        <v>89</v>
      </c>
      <c r="N437" s="28">
        <v>152</v>
      </c>
      <c r="O437" s="28">
        <v>158</v>
      </c>
      <c r="P437" s="28">
        <v>196</v>
      </c>
      <c r="Q437" s="28">
        <v>96</v>
      </c>
      <c r="R437" s="28">
        <f t="shared" si="144"/>
        <v>141.25</v>
      </c>
      <c r="S437" s="28">
        <f t="shared" si="145"/>
        <v>49.311690876939693</v>
      </c>
      <c r="T437" s="28">
        <f t="shared" si="160"/>
        <v>34.910931594293586</v>
      </c>
      <c r="U437" s="28">
        <f t="shared" si="152"/>
        <v>155</v>
      </c>
      <c r="V437" s="28">
        <v>150</v>
      </c>
      <c r="W437" s="25">
        <v>6505</v>
      </c>
      <c r="X437" s="30">
        <v>43</v>
      </c>
      <c r="Y437" s="30">
        <f t="shared" si="146"/>
        <v>55.9</v>
      </c>
      <c r="Z437" s="30">
        <f t="shared" si="143"/>
        <v>16770</v>
      </c>
      <c r="AA437" s="30">
        <f t="shared" si="147"/>
        <v>6450</v>
      </c>
      <c r="AB437" s="31">
        <f t="shared" si="148"/>
        <v>645000</v>
      </c>
      <c r="AC437" s="32">
        <f t="shared" si="149"/>
        <v>0.17110481792012114</v>
      </c>
      <c r="AD437" s="25">
        <v>6</v>
      </c>
      <c r="AE437" s="28">
        <f t="shared" si="153"/>
        <v>12.5</v>
      </c>
      <c r="AF437" s="28">
        <f>AD437*AE437</f>
        <v>75</v>
      </c>
      <c r="AG437" s="28">
        <f t="shared" si="154"/>
        <v>300</v>
      </c>
      <c r="AH437" s="30">
        <f t="shared" si="151"/>
        <v>12900</v>
      </c>
      <c r="AI437" s="28">
        <v>300</v>
      </c>
      <c r="AJ437" s="28">
        <v>300</v>
      </c>
      <c r="AK437" s="28">
        <v>300</v>
      </c>
      <c r="AL437" s="28">
        <v>300</v>
      </c>
      <c r="AM437" s="28">
        <v>300</v>
      </c>
      <c r="AN437" s="28">
        <v>300</v>
      </c>
      <c r="AO437" s="28">
        <v>4</v>
      </c>
      <c r="AP437" s="28">
        <v>28</v>
      </c>
      <c r="AQ437" s="28">
        <v>2</v>
      </c>
      <c r="AR437" s="28">
        <v>4</v>
      </c>
      <c r="AT437" s="28">
        <f t="shared" ref="AT437:AT446" si="162">(AE437*1.1)+AF437</f>
        <v>88.75</v>
      </c>
      <c r="AU437" s="28">
        <f t="shared" ref="AU437:AU446" si="163">((AE437*AR437)+(AE437*AQ437)+AF437)-AS437</f>
        <v>150</v>
      </c>
      <c r="AV437" s="28">
        <f t="shared" ref="AV437:AV446" si="164">AF437+(AE437*AR437)</f>
        <v>125</v>
      </c>
      <c r="AX437" s="33" t="s">
        <v>91</v>
      </c>
      <c r="AY437" s="34" t="s">
        <v>140</v>
      </c>
      <c r="AZ437" s="35">
        <v>45876</v>
      </c>
      <c r="BA437" s="35">
        <f t="shared" si="158"/>
        <v>46241</v>
      </c>
      <c r="BB437" s="33" t="s">
        <v>92</v>
      </c>
      <c r="BC437" s="33" t="s">
        <v>141</v>
      </c>
      <c r="BD437" s="34"/>
      <c r="BE437" s="25" t="s">
        <v>112</v>
      </c>
      <c r="BF437" s="25" t="s">
        <v>83</v>
      </c>
      <c r="BG437" s="32" t="s">
        <v>83</v>
      </c>
      <c r="BH437" s="32" t="s">
        <v>83</v>
      </c>
      <c r="BI437" s="32" t="e">
        <f t="shared" si="159"/>
        <v>#REF!</v>
      </c>
      <c r="BJ437" s="25" t="s">
        <v>84</v>
      </c>
      <c r="BK437" s="25">
        <v>35</v>
      </c>
      <c r="BP437" s="25">
        <f>IFERROR(VLOOKUP(Tabela24[[#This Row],[Código  CATMAT]],'[1]GRADE HFL'!A:K,1,0),"NÃO")</f>
        <v>268528</v>
      </c>
      <c r="BQ437" s="36"/>
      <c r="BR437" s="36">
        <f>IFERROR(VLOOKUP(Tabela24[[#This Row],[Código  CATMAT]],'[1]CMM E VALOR'!C:L,5,0),"NÃO HÁ")</f>
        <v>0</v>
      </c>
      <c r="BS437" s="37">
        <f>IFERROR(VLOOKUP(Tabela24[[#This Row],[Código  CATMAT]],'[1]CMM E VALOR'!C:L,6,0),"NÃO HÁ")</f>
        <v>23.428571428571427</v>
      </c>
      <c r="BT437" s="37">
        <f>IFERROR(VLOOKUP(Tabela24[[#This Row],[Código  CATMAT]],'[1]CMM E VALOR'!C:L,7,0),"NÃO HÁ")</f>
        <v>0</v>
      </c>
      <c r="BU437" s="38">
        <f>IFERROR(VLOOKUP(Tabela24[[#This Row],[Código  CATMAT]],'[1]CMM E VALOR'!C:L,9,0),"NÃO HÁ")</f>
        <v>38</v>
      </c>
      <c r="BV437" s="32">
        <f>IFERROR(VLOOKUP(Tabela24[[#This Row],[Código  CATMAT]],'[1]CMM E VALOR'!C:L,10,0),"NÃO HÁ")</f>
        <v>0</v>
      </c>
    </row>
    <row r="438" spans="1:74" hidden="1" x14ac:dyDescent="0.25">
      <c r="A438" s="25">
        <v>268531</v>
      </c>
      <c r="B438" s="25">
        <v>8741000</v>
      </c>
      <c r="C438" s="5" t="s">
        <v>1235</v>
      </c>
      <c r="D438" s="5" t="s">
        <v>96</v>
      </c>
      <c r="E438" s="5"/>
      <c r="F438" s="5"/>
      <c r="G438" s="27" t="s">
        <v>1236</v>
      </c>
      <c r="H438" s="27" t="s">
        <v>562</v>
      </c>
      <c r="I438" s="27" t="s">
        <v>136</v>
      </c>
      <c r="J438" s="28">
        <v>60</v>
      </c>
      <c r="K438" s="28">
        <v>9</v>
      </c>
      <c r="L438" s="28">
        <v>92</v>
      </c>
      <c r="M438" s="28">
        <v>56</v>
      </c>
      <c r="N438" s="28">
        <v>53</v>
      </c>
      <c r="O438" s="28">
        <v>10</v>
      </c>
      <c r="P438" s="28">
        <v>20</v>
      </c>
      <c r="Q438" s="28">
        <v>39</v>
      </c>
      <c r="R438" s="28">
        <f t="shared" si="144"/>
        <v>42.375</v>
      </c>
      <c r="S438" s="28">
        <f t="shared" si="145"/>
        <v>28.650292942905239</v>
      </c>
      <c r="T438" s="28">
        <f t="shared" si="160"/>
        <v>67.611310779717385</v>
      </c>
      <c r="U438" s="28">
        <f t="shared" si="152"/>
        <v>46</v>
      </c>
      <c r="V438" s="28">
        <v>60</v>
      </c>
      <c r="W438" s="25">
        <v>6505</v>
      </c>
      <c r="X438" s="48">
        <v>1.1000000000000001</v>
      </c>
      <c r="Y438" s="30">
        <f t="shared" si="146"/>
        <v>1.4300000000000002</v>
      </c>
      <c r="Z438" s="30">
        <f t="shared" si="143"/>
        <v>171.60000000000002</v>
      </c>
      <c r="AA438" s="30">
        <f t="shared" si="147"/>
        <v>66</v>
      </c>
      <c r="AB438" s="31">
        <f t="shared" si="148"/>
        <v>6600</v>
      </c>
      <c r="AC438" s="32">
        <f t="shared" si="149"/>
        <v>1.7508399973221696E-3</v>
      </c>
      <c r="AD438" s="25">
        <v>6</v>
      </c>
      <c r="AE438" s="28">
        <f t="shared" si="153"/>
        <v>5</v>
      </c>
      <c r="AF438" s="28">
        <f>AD438*AE438</f>
        <v>30</v>
      </c>
      <c r="AG438" s="28">
        <f t="shared" si="154"/>
        <v>120</v>
      </c>
      <c r="AH438" s="30">
        <f t="shared" si="151"/>
        <v>132</v>
      </c>
      <c r="AI438" s="28">
        <v>200</v>
      </c>
      <c r="AJ438" s="28">
        <v>200</v>
      </c>
      <c r="AK438" s="28">
        <v>200</v>
      </c>
      <c r="AL438" s="28">
        <v>200</v>
      </c>
      <c r="AM438" s="28">
        <v>160</v>
      </c>
      <c r="AN438" s="28">
        <v>120</v>
      </c>
      <c r="AO438" s="28">
        <v>4</v>
      </c>
      <c r="AP438" s="28">
        <v>28</v>
      </c>
      <c r="AQ438" s="28">
        <v>2</v>
      </c>
      <c r="AR438" s="28">
        <v>4</v>
      </c>
      <c r="AT438" s="28">
        <f t="shared" si="162"/>
        <v>35.5</v>
      </c>
      <c r="AU438" s="28">
        <f t="shared" si="163"/>
        <v>60</v>
      </c>
      <c r="AV438" s="28">
        <f t="shared" si="164"/>
        <v>50</v>
      </c>
      <c r="AX438" s="33" t="s">
        <v>80</v>
      </c>
      <c r="AY438" s="34"/>
      <c r="BA438" s="35">
        <f t="shared" si="158"/>
        <v>365</v>
      </c>
      <c r="BB438" s="33" t="s">
        <v>81</v>
      </c>
      <c r="BC438" s="33" t="s">
        <v>130</v>
      </c>
      <c r="BD438" s="34"/>
      <c r="BE438" s="25" t="s">
        <v>83</v>
      </c>
      <c r="BF438" s="25" t="s">
        <v>83</v>
      </c>
      <c r="BG438" s="32" t="s">
        <v>83</v>
      </c>
      <c r="BH438" s="32" t="s">
        <v>83</v>
      </c>
      <c r="BI438" s="32" t="e">
        <f t="shared" si="159"/>
        <v>#REF!</v>
      </c>
      <c r="BJ438" s="25" t="s">
        <v>94</v>
      </c>
      <c r="BP438" s="25" t="str">
        <f>IFERROR(VLOOKUP(Tabela24[[#This Row],[Código  CATMAT]],'[1]GRADE HFL'!A:K,1,0),"NÃO")</f>
        <v>NÃO</v>
      </c>
      <c r="BQ438" s="36"/>
      <c r="BR438" s="36" t="str">
        <f>IFERROR(VLOOKUP(Tabela24[[#This Row],[Código  CATMAT]],'[1]CMM E VALOR'!C:L,5,0),"NÃO HÁ")</f>
        <v>NÃO HÁ</v>
      </c>
      <c r="BS438" s="37" t="str">
        <f>IFERROR(VLOOKUP(Tabela24[[#This Row],[Código  CATMAT]],'[1]CMM E VALOR'!C:L,6,0),"NÃO HÁ")</f>
        <v>NÃO HÁ</v>
      </c>
      <c r="BT438" s="37" t="str">
        <f>IFERROR(VLOOKUP(Tabela24[[#This Row],[Código  CATMAT]],'[1]CMM E VALOR'!C:L,7,0),"NÃO HÁ")</f>
        <v>NÃO HÁ</v>
      </c>
      <c r="BU438" s="38" t="str">
        <f>IFERROR(VLOOKUP(Tabela24[[#This Row],[Código  CATMAT]],'[1]CMM E VALOR'!C:L,9,0),"NÃO HÁ")</f>
        <v>NÃO HÁ</v>
      </c>
      <c r="BV438" s="32" t="str">
        <f>IFERROR(VLOOKUP(Tabela24[[#This Row],[Código  CATMAT]],'[1]CMM E VALOR'!C:L,10,0),"NÃO HÁ")</f>
        <v>NÃO HÁ</v>
      </c>
    </row>
    <row r="439" spans="1:74" ht="25.5" x14ac:dyDescent="0.25">
      <c r="A439" s="25">
        <v>268532</v>
      </c>
      <c r="B439" s="25">
        <v>8740800</v>
      </c>
      <c r="C439" s="5" t="s">
        <v>1237</v>
      </c>
      <c r="D439" s="5" t="s">
        <v>108</v>
      </c>
      <c r="E439" s="5"/>
      <c r="F439" s="84" t="s">
        <v>1238</v>
      </c>
      <c r="G439" s="27" t="s">
        <v>1236</v>
      </c>
      <c r="H439" s="27" t="s">
        <v>562</v>
      </c>
      <c r="I439" s="27" t="s">
        <v>109</v>
      </c>
      <c r="J439" s="28">
        <v>3054</v>
      </c>
      <c r="K439" s="28">
        <v>2705</v>
      </c>
      <c r="L439" s="28">
        <v>2754</v>
      </c>
      <c r="M439" s="28">
        <v>2744</v>
      </c>
      <c r="N439" s="28">
        <v>2113</v>
      </c>
      <c r="O439" s="28">
        <v>2460</v>
      </c>
      <c r="P439" s="28">
        <v>2180</v>
      </c>
      <c r="Q439" s="28">
        <v>1368</v>
      </c>
      <c r="R439" s="28">
        <f t="shared" si="144"/>
        <v>2422.25</v>
      </c>
      <c r="S439" s="28">
        <f t="shared" si="145"/>
        <v>529.12670640270221</v>
      </c>
      <c r="T439" s="28">
        <f t="shared" si="160"/>
        <v>21.844430030042407</v>
      </c>
      <c r="U439" s="28">
        <f t="shared" si="152"/>
        <v>2582.5</v>
      </c>
      <c r="V439" s="28">
        <v>2500</v>
      </c>
      <c r="W439" s="25">
        <v>6505</v>
      </c>
      <c r="X439" s="30">
        <v>5.65</v>
      </c>
      <c r="Y439" s="30">
        <f t="shared" si="146"/>
        <v>7.3450000000000006</v>
      </c>
      <c r="Z439" s="30">
        <f t="shared" si="143"/>
        <v>29380.000000000004</v>
      </c>
      <c r="AA439" s="30">
        <f t="shared" si="147"/>
        <v>14125</v>
      </c>
      <c r="AB439" s="31">
        <f t="shared" si="148"/>
        <v>1412500</v>
      </c>
      <c r="AC439" s="32">
        <f t="shared" si="149"/>
        <v>0.37470628730569161</v>
      </c>
      <c r="AD439" s="25">
        <v>6</v>
      </c>
      <c r="AE439" s="28">
        <f t="shared" si="153"/>
        <v>208.33333333333334</v>
      </c>
      <c r="AF439" s="28">
        <f>AE439*((1/2)*AD439)</f>
        <v>625</v>
      </c>
      <c r="AG439" s="28">
        <f t="shared" si="154"/>
        <v>4375</v>
      </c>
      <c r="AH439" s="30">
        <f t="shared" si="151"/>
        <v>24718.75</v>
      </c>
      <c r="AI439" s="28">
        <v>4800</v>
      </c>
      <c r="AJ439" s="28">
        <v>4800</v>
      </c>
      <c r="AK439" s="28">
        <v>4800</v>
      </c>
      <c r="AL439" s="28">
        <v>4800</v>
      </c>
      <c r="AM439" s="28">
        <v>5000</v>
      </c>
      <c r="AN439" s="28">
        <v>4000</v>
      </c>
      <c r="AO439" s="28">
        <v>4</v>
      </c>
      <c r="AP439" s="28">
        <v>28</v>
      </c>
      <c r="AQ439" s="28">
        <v>2</v>
      </c>
      <c r="AR439" s="28">
        <v>4</v>
      </c>
      <c r="AS439" s="28">
        <v>750</v>
      </c>
      <c r="AT439" s="28">
        <f t="shared" si="162"/>
        <v>854.16666666666674</v>
      </c>
      <c r="AU439" s="28">
        <f t="shared" si="163"/>
        <v>1125</v>
      </c>
      <c r="AV439" s="28">
        <f t="shared" si="164"/>
        <v>1458.3333333333335</v>
      </c>
      <c r="AW439" s="28">
        <v>300</v>
      </c>
      <c r="AX439" s="33" t="s">
        <v>91</v>
      </c>
      <c r="AY439" s="34" t="s">
        <v>140</v>
      </c>
      <c r="AZ439" s="35">
        <v>45876</v>
      </c>
      <c r="BA439" s="35">
        <f t="shared" si="158"/>
        <v>46241</v>
      </c>
      <c r="BB439" s="33" t="s">
        <v>92</v>
      </c>
      <c r="BC439" s="33" t="s">
        <v>141</v>
      </c>
      <c r="BD439" s="34"/>
      <c r="BE439" s="25" t="s">
        <v>112</v>
      </c>
      <c r="BF439" s="25" t="s">
        <v>83</v>
      </c>
      <c r="BG439" s="32" t="s">
        <v>192</v>
      </c>
      <c r="BH439" s="32" t="s">
        <v>112</v>
      </c>
      <c r="BI439" s="32" t="e">
        <f t="shared" si="159"/>
        <v>#REF!</v>
      </c>
      <c r="BJ439" s="25" t="s">
        <v>94</v>
      </c>
      <c r="BK439" s="25">
        <v>622</v>
      </c>
      <c r="BP439" s="25">
        <f>IFERROR(VLOOKUP(Tabela24[[#This Row],[Código  CATMAT]],'[1]GRADE HFL'!A:K,1,0),"NÃO")</f>
        <v>268532</v>
      </c>
      <c r="BQ439" s="36"/>
      <c r="BR439" s="36">
        <f>IFERROR(VLOOKUP(Tabela24[[#This Row],[Código  CATMAT]],'[1]CMM E VALOR'!C:L,5,0),"NÃO HÁ")</f>
        <v>200</v>
      </c>
      <c r="BS439" s="37">
        <f>IFERROR(VLOOKUP(Tabela24[[#This Row],[Código  CATMAT]],'[1]CMM E VALOR'!C:L,6,0),"NÃO HÁ")</f>
        <v>80</v>
      </c>
      <c r="BT439" s="37">
        <f>IFERROR(VLOOKUP(Tabela24[[#This Row],[Código  CATMAT]],'[1]CMM E VALOR'!C:L,7,0),"NÃO HÁ")</f>
        <v>16.666666666666668</v>
      </c>
      <c r="BU439" s="38">
        <f>IFERROR(VLOOKUP(Tabela24[[#This Row],[Código  CATMAT]],'[1]CMM E VALOR'!C:L,9,0),"NÃO HÁ")</f>
        <v>6</v>
      </c>
      <c r="BV439" s="32">
        <f>IFERROR(VLOOKUP(Tabela24[[#This Row],[Código  CATMAT]],'[1]CMM E VALOR'!C:L,10,0),"NÃO HÁ")</f>
        <v>0</v>
      </c>
    </row>
    <row r="440" spans="1:74" ht="25.5" hidden="1" x14ac:dyDescent="0.25">
      <c r="A440" s="25">
        <v>367701</v>
      </c>
      <c r="B440" s="25">
        <v>4155900</v>
      </c>
      <c r="C440" s="5" t="s">
        <v>1239</v>
      </c>
      <c r="D440" s="27" t="s">
        <v>86</v>
      </c>
      <c r="E440" s="27"/>
      <c r="F440" s="5"/>
      <c r="G440" s="27" t="s">
        <v>1240</v>
      </c>
      <c r="H440" s="27" t="s">
        <v>346</v>
      </c>
      <c r="I440" s="27" t="s">
        <v>144</v>
      </c>
      <c r="J440" s="28">
        <v>1</v>
      </c>
      <c r="K440" s="28">
        <v>0</v>
      </c>
      <c r="L440" s="28">
        <v>1</v>
      </c>
      <c r="M440" s="28">
        <v>0</v>
      </c>
      <c r="N440" s="28">
        <v>0</v>
      </c>
      <c r="R440" s="28">
        <f t="shared" si="144"/>
        <v>0.4</v>
      </c>
      <c r="S440" s="28">
        <f t="shared" si="145"/>
        <v>0.54772255750516607</v>
      </c>
      <c r="T440" s="28">
        <f t="shared" si="160"/>
        <v>136.93063937629151</v>
      </c>
      <c r="U440" s="28">
        <f t="shared" si="152"/>
        <v>0</v>
      </c>
      <c r="V440" s="28">
        <v>5</v>
      </c>
      <c r="W440" s="25" t="s">
        <v>90</v>
      </c>
      <c r="X440" s="30">
        <v>50</v>
      </c>
      <c r="Y440" s="30">
        <f t="shared" si="146"/>
        <v>65</v>
      </c>
      <c r="Z440" s="30">
        <f t="shared" si="143"/>
        <v>0</v>
      </c>
      <c r="AA440" s="30">
        <f t="shared" si="147"/>
        <v>250</v>
      </c>
      <c r="AB440" s="31">
        <f t="shared" si="148"/>
        <v>25000</v>
      </c>
      <c r="AC440" s="32">
        <f t="shared" si="149"/>
        <v>6.6319696868264002E-3</v>
      </c>
      <c r="AD440" s="25">
        <v>6</v>
      </c>
      <c r="AE440" s="28">
        <f t="shared" si="153"/>
        <v>0.41666666666666669</v>
      </c>
      <c r="AF440" s="28">
        <f>AD440*AE440</f>
        <v>2.5</v>
      </c>
      <c r="AG440" s="28">
        <f t="shared" si="154"/>
        <v>10</v>
      </c>
      <c r="AH440" s="30">
        <f t="shared" si="151"/>
        <v>500</v>
      </c>
      <c r="AI440" s="28">
        <v>10</v>
      </c>
      <c r="AJ440" s="28">
        <v>10</v>
      </c>
      <c r="AK440" s="28">
        <v>10</v>
      </c>
      <c r="AL440" s="28">
        <v>10</v>
      </c>
      <c r="AN440" s="28">
        <v>0</v>
      </c>
      <c r="AO440" s="28">
        <v>4</v>
      </c>
      <c r="AP440" s="28">
        <v>28</v>
      </c>
      <c r="AQ440" s="28">
        <v>2</v>
      </c>
      <c r="AR440" s="28">
        <v>4</v>
      </c>
      <c r="AT440" s="28">
        <f t="shared" si="162"/>
        <v>2.9583333333333335</v>
      </c>
      <c r="AU440" s="28">
        <f t="shared" si="163"/>
        <v>5</v>
      </c>
      <c r="AV440" s="28">
        <f t="shared" si="164"/>
        <v>4.166666666666667</v>
      </c>
      <c r="AX440" s="33" t="s">
        <v>91</v>
      </c>
      <c r="AY440" s="34"/>
      <c r="BA440" s="35">
        <f t="shared" si="158"/>
        <v>365</v>
      </c>
      <c r="BB440" s="33" t="s">
        <v>92</v>
      </c>
      <c r="BC440" s="33" t="s">
        <v>93</v>
      </c>
      <c r="BD440" s="34"/>
      <c r="BE440" s="25" t="s">
        <v>83</v>
      </c>
      <c r="BF440" s="25" t="s">
        <v>83</v>
      </c>
      <c r="BG440" s="32" t="s">
        <v>83</v>
      </c>
      <c r="BH440" s="32" t="s">
        <v>83</v>
      </c>
      <c r="BI440" s="32" t="e">
        <f t="shared" si="159"/>
        <v>#REF!</v>
      </c>
      <c r="BJ440" s="25" t="s">
        <v>116</v>
      </c>
      <c r="BP440" s="25" t="str">
        <f>IFERROR(VLOOKUP(Tabela24[[#This Row],[Código  CATMAT]],'[1]GRADE HFL'!A:K,1,0),"NÃO")</f>
        <v>NÃO</v>
      </c>
      <c r="BQ440" s="36"/>
      <c r="BR440" s="36" t="str">
        <f>IFERROR(VLOOKUP(Tabela24[[#This Row],[Código  CATMAT]],'[1]CMM E VALOR'!C:L,5,0),"NÃO HÁ")</f>
        <v>NÃO HÁ</v>
      </c>
      <c r="BS440" s="37" t="str">
        <f>IFERROR(VLOOKUP(Tabela24[[#This Row],[Código  CATMAT]],'[1]CMM E VALOR'!C:L,6,0),"NÃO HÁ")</f>
        <v>NÃO HÁ</v>
      </c>
      <c r="BT440" s="37" t="str">
        <f>IFERROR(VLOOKUP(Tabela24[[#This Row],[Código  CATMAT]],'[1]CMM E VALOR'!C:L,7,0),"NÃO HÁ")</f>
        <v>NÃO HÁ</v>
      </c>
      <c r="BU440" s="38" t="str">
        <f>IFERROR(VLOOKUP(Tabela24[[#This Row],[Código  CATMAT]],'[1]CMM E VALOR'!C:L,9,0),"NÃO HÁ")</f>
        <v>NÃO HÁ</v>
      </c>
      <c r="BV440" s="32" t="str">
        <f>IFERROR(VLOOKUP(Tabela24[[#This Row],[Código  CATMAT]],'[1]CMM E VALOR'!C:L,10,0),"NÃO HÁ")</f>
        <v>NÃO HÁ</v>
      </c>
    </row>
    <row r="441" spans="1:74" ht="25.5" x14ac:dyDescent="0.25">
      <c r="A441" s="25">
        <v>331539</v>
      </c>
      <c r="B441" s="25">
        <v>8850800</v>
      </c>
      <c r="C441" s="5" t="s">
        <v>1241</v>
      </c>
      <c r="D441" s="5" t="s">
        <v>108</v>
      </c>
      <c r="E441" s="5"/>
      <c r="F441" s="25">
        <v>10</v>
      </c>
      <c r="G441" s="27" t="s">
        <v>1242</v>
      </c>
      <c r="H441" s="27" t="s">
        <v>169</v>
      </c>
      <c r="I441" s="27" t="s">
        <v>109</v>
      </c>
      <c r="J441" s="28">
        <v>20</v>
      </c>
      <c r="K441" s="28">
        <v>0</v>
      </c>
      <c r="L441" s="28">
        <v>0</v>
      </c>
      <c r="M441" s="28">
        <v>26</v>
      </c>
      <c r="N441" s="29">
        <v>0</v>
      </c>
      <c r="O441" s="29">
        <v>12</v>
      </c>
      <c r="P441" s="29">
        <v>0</v>
      </c>
      <c r="Q441" s="29">
        <v>0</v>
      </c>
      <c r="R441" s="28">
        <f t="shared" si="144"/>
        <v>7.25</v>
      </c>
      <c r="S441" s="28">
        <f t="shared" si="145"/>
        <v>10.68710838881527</v>
      </c>
      <c r="T441" s="28">
        <f t="shared" si="160"/>
        <v>147.40839156986581</v>
      </c>
      <c r="U441" s="28">
        <f t="shared" si="152"/>
        <v>0</v>
      </c>
      <c r="V441" s="28">
        <v>20</v>
      </c>
      <c r="W441" s="25">
        <v>6505</v>
      </c>
      <c r="X441" s="30">
        <v>75</v>
      </c>
      <c r="Y441" s="30">
        <f t="shared" si="146"/>
        <v>97.5</v>
      </c>
      <c r="Z441" s="30">
        <f t="shared" si="143"/>
        <v>4875</v>
      </c>
      <c r="AA441" s="30">
        <f t="shared" si="147"/>
        <v>1500</v>
      </c>
      <c r="AB441" s="31">
        <f t="shared" si="148"/>
        <v>150000</v>
      </c>
      <c r="AC441" s="32">
        <f t="shared" si="149"/>
        <v>3.9791818120958403E-2</v>
      </c>
      <c r="AD441" s="25">
        <v>6</v>
      </c>
      <c r="AE441" s="28">
        <f t="shared" si="153"/>
        <v>1.6666666666666667</v>
      </c>
      <c r="AF441" s="28">
        <f>AD441*AE441</f>
        <v>10</v>
      </c>
      <c r="AG441" s="28">
        <f t="shared" si="154"/>
        <v>40</v>
      </c>
      <c r="AH441" s="30">
        <f t="shared" si="151"/>
        <v>3000</v>
      </c>
      <c r="AI441" s="28">
        <v>50</v>
      </c>
      <c r="AJ441" s="28">
        <v>50</v>
      </c>
      <c r="AK441" s="28">
        <v>50</v>
      </c>
      <c r="AL441" s="28">
        <v>50</v>
      </c>
      <c r="AM441" s="28">
        <v>50</v>
      </c>
      <c r="AN441" s="28">
        <v>50</v>
      </c>
      <c r="AO441" s="28">
        <v>4</v>
      </c>
      <c r="AP441" s="28">
        <v>28</v>
      </c>
      <c r="AQ441" s="28">
        <v>2</v>
      </c>
      <c r="AR441" s="28">
        <v>4</v>
      </c>
      <c r="AT441" s="28">
        <f t="shared" si="162"/>
        <v>11.833333333333334</v>
      </c>
      <c r="AU441" s="28">
        <f t="shared" si="163"/>
        <v>20</v>
      </c>
      <c r="AV441" s="28">
        <f t="shared" si="164"/>
        <v>16.666666666666668</v>
      </c>
      <c r="AX441" s="33" t="s">
        <v>91</v>
      </c>
      <c r="AY441" s="34" t="s">
        <v>140</v>
      </c>
      <c r="AZ441" s="35">
        <v>45876</v>
      </c>
      <c r="BA441" s="35">
        <f t="shared" si="158"/>
        <v>46241</v>
      </c>
      <c r="BB441" s="33" t="s">
        <v>92</v>
      </c>
      <c r="BC441" s="33" t="s">
        <v>141</v>
      </c>
      <c r="BD441" s="34"/>
      <c r="BE441" s="25" t="s">
        <v>83</v>
      </c>
      <c r="BF441" s="25" t="s">
        <v>83</v>
      </c>
      <c r="BG441" s="32" t="s">
        <v>83</v>
      </c>
      <c r="BH441" s="32" t="s">
        <v>83</v>
      </c>
      <c r="BI441" s="32" t="e">
        <f t="shared" si="159"/>
        <v>#REF!</v>
      </c>
      <c r="BJ441" s="25" t="s">
        <v>116</v>
      </c>
      <c r="BP441" s="25">
        <f>IFERROR(VLOOKUP(Tabela24[[#This Row],[Código  CATMAT]],'[1]GRADE HFL'!A:K,1,0),"NÃO")</f>
        <v>331539</v>
      </c>
      <c r="BQ441" s="36"/>
      <c r="BR441" s="36">
        <f>IFERROR(VLOOKUP(Tabela24[[#This Row],[Código  CATMAT]],'[1]CMM E VALOR'!C:L,5,0),"NÃO HÁ")</f>
        <v>200</v>
      </c>
      <c r="BS441" s="37">
        <f>IFERROR(VLOOKUP(Tabela24[[#This Row],[Código  CATMAT]],'[1]CMM E VALOR'!C:L,6,0),"NÃO HÁ")</f>
        <v>145.83333333333334</v>
      </c>
      <c r="BT441" s="37">
        <f>IFERROR(VLOOKUP(Tabela24[[#This Row],[Código  CATMAT]],'[1]CMM E VALOR'!C:L,7,0),"NÃO HÁ")</f>
        <v>113.33333333333333</v>
      </c>
      <c r="BU441" s="38">
        <f>IFERROR(VLOOKUP(Tabela24[[#This Row],[Código  CATMAT]],'[1]CMM E VALOR'!C:L,9,0),"NÃO HÁ")</f>
        <v>51.2</v>
      </c>
      <c r="BV441" s="32">
        <f>IFERROR(VLOOKUP(Tabela24[[#This Row],[Código  CATMAT]],'[1]CMM E VALOR'!C:L,10,0),"NÃO HÁ")</f>
        <v>0</v>
      </c>
    </row>
    <row r="442" spans="1:74" ht="25.5" hidden="1" x14ac:dyDescent="0.25">
      <c r="A442" s="34">
        <v>278260</v>
      </c>
      <c r="B442" s="34">
        <v>8870810</v>
      </c>
      <c r="C442" s="5" t="s">
        <v>1243</v>
      </c>
      <c r="D442" s="5" t="s">
        <v>108</v>
      </c>
      <c r="E442" s="5"/>
      <c r="F442" s="25">
        <v>25</v>
      </c>
      <c r="G442" s="27" t="s">
        <v>1244</v>
      </c>
      <c r="H442" s="27" t="s">
        <v>293</v>
      </c>
      <c r="I442" s="27" t="s">
        <v>109</v>
      </c>
      <c r="J442" s="28">
        <v>50</v>
      </c>
      <c r="K442" s="28">
        <v>45</v>
      </c>
      <c r="L442" s="28">
        <v>78</v>
      </c>
      <c r="M442" s="28">
        <v>7</v>
      </c>
      <c r="N442" s="28">
        <v>8</v>
      </c>
      <c r="O442" s="28">
        <v>62</v>
      </c>
      <c r="P442" s="28">
        <v>58</v>
      </c>
      <c r="Q442" s="28">
        <v>0</v>
      </c>
      <c r="R442" s="28">
        <f t="shared" si="144"/>
        <v>38.5</v>
      </c>
      <c r="S442" s="28">
        <f t="shared" si="145"/>
        <v>29.452140353946628</v>
      </c>
      <c r="T442" s="28">
        <f t="shared" si="160"/>
        <v>76.499065854406822</v>
      </c>
      <c r="U442" s="28">
        <f t="shared" si="152"/>
        <v>47.5</v>
      </c>
      <c r="V442" s="28">
        <v>50</v>
      </c>
      <c r="W442" s="25">
        <v>6505</v>
      </c>
      <c r="X442" s="30">
        <v>31.3</v>
      </c>
      <c r="Y442" s="30">
        <f t="shared" si="146"/>
        <v>40.690000000000005</v>
      </c>
      <c r="Z442" s="30">
        <f t="shared" si="143"/>
        <v>4882.8</v>
      </c>
      <c r="AA442" s="30">
        <f t="shared" si="147"/>
        <v>1565</v>
      </c>
      <c r="AB442" s="31">
        <f t="shared" si="148"/>
        <v>156500</v>
      </c>
      <c r="AC442" s="32">
        <f t="shared" si="149"/>
        <v>4.1516130239533267E-2</v>
      </c>
      <c r="AD442" s="25">
        <v>6</v>
      </c>
      <c r="AE442" s="28">
        <f t="shared" si="153"/>
        <v>4.166666666666667</v>
      </c>
      <c r="AF442" s="28">
        <f>AD442*AE442</f>
        <v>25</v>
      </c>
      <c r="AG442" s="28">
        <f t="shared" si="154"/>
        <v>100</v>
      </c>
      <c r="AH442" s="30">
        <f t="shared" si="151"/>
        <v>3130</v>
      </c>
      <c r="AI442" s="28">
        <v>220</v>
      </c>
      <c r="AJ442" s="28">
        <v>200</v>
      </c>
      <c r="AK442" s="28">
        <v>200</v>
      </c>
      <c r="AL442" s="28">
        <v>150</v>
      </c>
      <c r="AM442" s="28">
        <v>150</v>
      </c>
      <c r="AN442" s="28">
        <v>120</v>
      </c>
      <c r="AO442" s="28">
        <v>4</v>
      </c>
      <c r="AP442" s="28">
        <v>28</v>
      </c>
      <c r="AQ442" s="28">
        <v>2</v>
      </c>
      <c r="AR442" s="28">
        <v>4</v>
      </c>
      <c r="AT442" s="28">
        <f t="shared" si="162"/>
        <v>29.583333333333336</v>
      </c>
      <c r="AU442" s="28">
        <f t="shared" si="163"/>
        <v>50</v>
      </c>
      <c r="AV442" s="28">
        <f t="shared" si="164"/>
        <v>41.666666666666671</v>
      </c>
      <c r="AX442" s="33" t="s">
        <v>80</v>
      </c>
      <c r="AY442" s="34"/>
      <c r="BA442" s="35">
        <f t="shared" si="158"/>
        <v>365</v>
      </c>
      <c r="BB442" s="33" t="s">
        <v>290</v>
      </c>
      <c r="BC442" s="33" t="s">
        <v>248</v>
      </c>
      <c r="BD442" s="34"/>
      <c r="BE442" s="25" t="s">
        <v>83</v>
      </c>
      <c r="BF442" s="25" t="s">
        <v>83</v>
      </c>
      <c r="BG442" s="32" t="s">
        <v>83</v>
      </c>
      <c r="BH442" s="32" t="s">
        <v>83</v>
      </c>
      <c r="BI442" s="32" t="e">
        <f t="shared" si="159"/>
        <v>#REF!</v>
      </c>
      <c r="BJ442" s="25" t="s">
        <v>94</v>
      </c>
      <c r="BK442" s="25">
        <v>1</v>
      </c>
      <c r="BP442" s="25" t="str">
        <f>IFERROR(VLOOKUP(Tabela24[[#This Row],[Código  CATMAT]],'[1]GRADE HFL'!A:K,1,0),"NÃO")</f>
        <v>NÃO</v>
      </c>
      <c r="BQ442" s="36" t="s">
        <v>1245</v>
      </c>
      <c r="BR442" s="36" t="str">
        <f>IFERROR(VLOOKUP(Tabela24[[#This Row],[Código  CATMAT]],'[1]CMM E VALOR'!C:L,5,0),"NÃO HÁ")</f>
        <v>NÃO HÁ</v>
      </c>
      <c r="BS442" s="37" t="str">
        <f>IFERROR(VLOOKUP(Tabela24[[#This Row],[Código  CATMAT]],'[1]CMM E VALOR'!C:L,6,0),"NÃO HÁ")</f>
        <v>NÃO HÁ</v>
      </c>
      <c r="BT442" s="37" t="str">
        <f>IFERROR(VLOOKUP(Tabela24[[#This Row],[Código  CATMAT]],'[1]CMM E VALOR'!C:L,7,0),"NÃO HÁ")</f>
        <v>NÃO HÁ</v>
      </c>
      <c r="BU442" s="38" t="str">
        <f>IFERROR(VLOOKUP(Tabela24[[#This Row],[Código  CATMAT]],'[1]CMM E VALOR'!C:L,9,0),"NÃO HÁ")</f>
        <v>NÃO HÁ</v>
      </c>
      <c r="BV442" s="32" t="str">
        <f>IFERROR(VLOOKUP(Tabela24[[#This Row],[Código  CATMAT]],'[1]CMM E VALOR'!C:L,10,0),"NÃO HÁ")</f>
        <v>NÃO HÁ</v>
      </c>
    </row>
    <row r="443" spans="1:74" ht="25.5" x14ac:dyDescent="0.25">
      <c r="A443" s="25">
        <v>271581</v>
      </c>
      <c r="B443" s="25">
        <v>8885200</v>
      </c>
      <c r="C443" s="5" t="s">
        <v>1246</v>
      </c>
      <c r="D443" s="27" t="s">
        <v>86</v>
      </c>
      <c r="E443" s="27"/>
      <c r="F443" s="25">
        <v>1</v>
      </c>
      <c r="G443" s="27" t="s">
        <v>1247</v>
      </c>
      <c r="H443" s="27" t="s">
        <v>185</v>
      </c>
      <c r="I443" s="27" t="s">
        <v>317</v>
      </c>
      <c r="J443" s="28">
        <v>27</v>
      </c>
      <c r="K443" s="28">
        <v>27</v>
      </c>
      <c r="L443" s="28">
        <v>19</v>
      </c>
      <c r="M443" s="28">
        <v>8</v>
      </c>
      <c r="N443" s="28">
        <v>24</v>
      </c>
      <c r="O443" s="28">
        <v>16</v>
      </c>
      <c r="P443" s="28">
        <v>19</v>
      </c>
      <c r="Q443" s="28">
        <v>11</v>
      </c>
      <c r="R443" s="28">
        <f t="shared" si="144"/>
        <v>18.875</v>
      </c>
      <c r="S443" s="28">
        <f t="shared" si="145"/>
        <v>7.0394297658667941</v>
      </c>
      <c r="T443" s="28">
        <f t="shared" si="160"/>
        <v>37.29499213704262</v>
      </c>
      <c r="U443" s="28">
        <f t="shared" si="152"/>
        <v>19</v>
      </c>
      <c r="V443" s="28">
        <v>25</v>
      </c>
      <c r="W443" s="25">
        <v>6505</v>
      </c>
      <c r="X443" s="41">
        <v>8.4600000000000009</v>
      </c>
      <c r="Y443" s="30">
        <f t="shared" si="146"/>
        <v>10.998000000000001</v>
      </c>
      <c r="Z443" s="30">
        <f t="shared" si="143"/>
        <v>659.88000000000011</v>
      </c>
      <c r="AA443" s="30">
        <f t="shared" si="147"/>
        <v>211.50000000000003</v>
      </c>
      <c r="AB443" s="31">
        <f t="shared" si="148"/>
        <v>21150.000000000004</v>
      </c>
      <c r="AC443" s="32">
        <f t="shared" si="149"/>
        <v>5.6106463550551358E-3</v>
      </c>
      <c r="AD443" s="25">
        <v>6</v>
      </c>
      <c r="AE443" s="28">
        <f t="shared" si="153"/>
        <v>2.0833333333333335</v>
      </c>
      <c r="AF443" s="28">
        <f>AD443*AE443</f>
        <v>12.5</v>
      </c>
      <c r="AG443" s="28">
        <f t="shared" si="154"/>
        <v>50</v>
      </c>
      <c r="AH443" s="30">
        <f t="shared" si="151"/>
        <v>423.00000000000006</v>
      </c>
      <c r="AI443" s="28">
        <v>48</v>
      </c>
      <c r="AJ443" s="28">
        <v>48</v>
      </c>
      <c r="AK443" s="28">
        <v>48</v>
      </c>
      <c r="AL443" s="28">
        <v>60</v>
      </c>
      <c r="AM443" s="28">
        <v>60</v>
      </c>
      <c r="AN443" s="28">
        <v>60</v>
      </c>
      <c r="AO443" s="28">
        <v>4</v>
      </c>
      <c r="AP443" s="28">
        <v>28</v>
      </c>
      <c r="AQ443" s="28">
        <v>2</v>
      </c>
      <c r="AR443" s="28">
        <v>4</v>
      </c>
      <c r="AT443" s="28">
        <f t="shared" si="162"/>
        <v>14.791666666666668</v>
      </c>
      <c r="AU443" s="28">
        <f t="shared" si="163"/>
        <v>25</v>
      </c>
      <c r="AV443" s="28">
        <f t="shared" si="164"/>
        <v>20.833333333333336</v>
      </c>
      <c r="AX443" s="33" t="s">
        <v>91</v>
      </c>
      <c r="AY443" s="34" t="s">
        <v>196</v>
      </c>
      <c r="AZ443" s="35">
        <v>45895</v>
      </c>
      <c r="BA443" s="35">
        <f t="shared" si="158"/>
        <v>46260</v>
      </c>
      <c r="BB443" s="33" t="s">
        <v>92</v>
      </c>
      <c r="BC443" s="33" t="s">
        <v>127</v>
      </c>
      <c r="BD443" s="34"/>
      <c r="BE443" s="25" t="s">
        <v>83</v>
      </c>
      <c r="BF443" s="25" t="s">
        <v>83</v>
      </c>
      <c r="BG443" s="32" t="s">
        <v>83</v>
      </c>
      <c r="BH443" s="32" t="s">
        <v>83</v>
      </c>
      <c r="BI443" s="32" t="e">
        <f t="shared" si="159"/>
        <v>#REF!</v>
      </c>
      <c r="BJ443" s="25" t="s">
        <v>94</v>
      </c>
      <c r="BK443" s="25">
        <v>5</v>
      </c>
      <c r="BP443" s="25">
        <f>IFERROR(VLOOKUP(Tabela24[[#This Row],[Código  CATMAT]],'[1]GRADE HFL'!A:K,1,0),"NÃO")</f>
        <v>271581</v>
      </c>
      <c r="BQ443" s="36"/>
      <c r="BR443" s="36">
        <f>IFERROR(VLOOKUP(Tabela24[[#This Row],[Código  CATMAT]],'[1]CMM E VALOR'!C:L,5,0),"NÃO HÁ")</f>
        <v>60</v>
      </c>
      <c r="BS443" s="37">
        <f>IFERROR(VLOOKUP(Tabela24[[#This Row],[Código  CATMAT]],'[1]CMM E VALOR'!C:L,6,0),"NÃO HÁ")</f>
        <v>15</v>
      </c>
      <c r="BT443" s="37">
        <f>IFERROR(VLOOKUP(Tabela24[[#This Row],[Código  CATMAT]],'[1]CMM E VALOR'!C:L,7,0),"NÃO HÁ")</f>
        <v>6.666666666666667</v>
      </c>
      <c r="BU443" s="38">
        <f>IFERROR(VLOOKUP(Tabela24[[#This Row],[Código  CATMAT]],'[1]CMM E VALOR'!C:L,9,0),"NÃO HÁ")</f>
        <v>6.07</v>
      </c>
      <c r="BV443" s="32">
        <f>IFERROR(VLOOKUP(Tabela24[[#This Row],[Código  CATMAT]],'[1]CMM E VALOR'!C:L,10,0),"NÃO HÁ")</f>
        <v>6.07</v>
      </c>
    </row>
    <row r="444" spans="1:74" ht="25.5" hidden="1" x14ac:dyDescent="0.25">
      <c r="A444" s="25">
        <v>271578</v>
      </c>
      <c r="B444" s="25">
        <v>8885010</v>
      </c>
      <c r="C444" s="5" t="s">
        <v>1248</v>
      </c>
      <c r="D444" s="5" t="s">
        <v>76</v>
      </c>
      <c r="E444" s="5"/>
      <c r="F444" s="25" t="s">
        <v>1249</v>
      </c>
      <c r="G444" s="27" t="s">
        <v>1247</v>
      </c>
      <c r="H444" s="27" t="s">
        <v>88</v>
      </c>
      <c r="I444" s="27" t="s">
        <v>79</v>
      </c>
      <c r="J444" s="28">
        <v>252</v>
      </c>
      <c r="K444" s="28">
        <v>26</v>
      </c>
      <c r="L444" s="28">
        <v>30</v>
      </c>
      <c r="M444" s="28">
        <v>0</v>
      </c>
      <c r="N444" s="28">
        <v>124</v>
      </c>
      <c r="O444" s="28">
        <v>407</v>
      </c>
      <c r="P444" s="28">
        <v>400</v>
      </c>
      <c r="Q444" s="28">
        <v>176</v>
      </c>
      <c r="R444" s="28">
        <f t="shared" si="144"/>
        <v>176.875</v>
      </c>
      <c r="S444" s="28">
        <f t="shared" si="145"/>
        <v>163.35888405593374</v>
      </c>
      <c r="T444" s="28">
        <f t="shared" si="160"/>
        <v>92.358379678266417</v>
      </c>
      <c r="U444" s="28">
        <f t="shared" si="152"/>
        <v>150</v>
      </c>
      <c r="V444" s="28">
        <v>200</v>
      </c>
      <c r="W444" s="25">
        <v>6505</v>
      </c>
      <c r="X444" s="30">
        <v>40</v>
      </c>
      <c r="Y444" s="30">
        <f t="shared" si="146"/>
        <v>52</v>
      </c>
      <c r="Z444" s="30">
        <f t="shared" si="143"/>
        <v>23400</v>
      </c>
      <c r="AA444" s="30">
        <f t="shared" si="147"/>
        <v>8000</v>
      </c>
      <c r="AB444" s="31">
        <f t="shared" si="148"/>
        <v>800000</v>
      </c>
      <c r="AC444" s="32">
        <f t="shared" si="149"/>
        <v>0.2122230299784448</v>
      </c>
      <c r="AD444" s="25">
        <v>6</v>
      </c>
      <c r="AE444" s="28">
        <f t="shared" si="153"/>
        <v>16.666666666666668</v>
      </c>
      <c r="AF444" s="28">
        <f>AD444*AE444</f>
        <v>100</v>
      </c>
      <c r="AG444" s="28">
        <f t="shared" si="154"/>
        <v>400</v>
      </c>
      <c r="AH444" s="30">
        <f t="shared" si="151"/>
        <v>16000</v>
      </c>
      <c r="AI444" s="28">
        <v>400</v>
      </c>
      <c r="AJ444" s="28">
        <v>400</v>
      </c>
      <c r="AK444" s="28">
        <v>400</v>
      </c>
      <c r="AL444" s="28">
        <v>400</v>
      </c>
      <c r="AM444" s="28">
        <v>450</v>
      </c>
      <c r="AN444" s="28">
        <v>450</v>
      </c>
      <c r="AO444" s="28">
        <v>4</v>
      </c>
      <c r="AP444" s="28">
        <v>28</v>
      </c>
      <c r="AQ444" s="28">
        <v>2</v>
      </c>
      <c r="AR444" s="28">
        <v>4</v>
      </c>
      <c r="AT444" s="28">
        <f t="shared" si="162"/>
        <v>118.33333333333334</v>
      </c>
      <c r="AU444" s="28">
        <f t="shared" si="163"/>
        <v>200</v>
      </c>
      <c r="AV444" s="28">
        <f t="shared" si="164"/>
        <v>166.66666666666669</v>
      </c>
      <c r="AX444" s="33" t="s">
        <v>80</v>
      </c>
      <c r="AY444" s="34"/>
      <c r="BA444" s="35">
        <f t="shared" si="158"/>
        <v>365</v>
      </c>
      <c r="BB444" s="33" t="s">
        <v>81</v>
      </c>
      <c r="BC444" s="33" t="s">
        <v>130</v>
      </c>
      <c r="BD444" s="34"/>
      <c r="BE444" s="25" t="s">
        <v>112</v>
      </c>
      <c r="BF444" s="25" t="s">
        <v>83</v>
      </c>
      <c r="BG444" s="32" t="s">
        <v>83</v>
      </c>
      <c r="BH444" s="32" t="s">
        <v>83</v>
      </c>
      <c r="BI444" s="32" t="e">
        <f t="shared" si="159"/>
        <v>#REF!</v>
      </c>
      <c r="BJ444" s="25" t="s">
        <v>94</v>
      </c>
      <c r="BK444" s="25" t="s">
        <v>901</v>
      </c>
      <c r="BP444" s="25" t="str">
        <f>IFERROR(VLOOKUP(Tabela24[[#This Row],[Código  CATMAT]],'[1]GRADE HFL'!A:K,1,0),"NÃO")</f>
        <v>NÃO</v>
      </c>
      <c r="BQ444" s="36"/>
      <c r="BR444" s="36" t="str">
        <f>IFERROR(VLOOKUP(Tabela24[[#This Row],[Código  CATMAT]],'[1]CMM E VALOR'!C:L,5,0),"NÃO HÁ")</f>
        <v>NÃO HÁ</v>
      </c>
      <c r="BS444" s="37" t="str">
        <f>IFERROR(VLOOKUP(Tabela24[[#This Row],[Código  CATMAT]],'[1]CMM E VALOR'!C:L,6,0),"NÃO HÁ")</f>
        <v>NÃO HÁ</v>
      </c>
      <c r="BT444" s="37" t="str">
        <f>IFERROR(VLOOKUP(Tabela24[[#This Row],[Código  CATMAT]],'[1]CMM E VALOR'!C:L,7,0),"NÃO HÁ")</f>
        <v>NÃO HÁ</v>
      </c>
      <c r="BU444" s="38" t="str">
        <f>IFERROR(VLOOKUP(Tabela24[[#This Row],[Código  CATMAT]],'[1]CMM E VALOR'!C:L,9,0),"NÃO HÁ")</f>
        <v>NÃO HÁ</v>
      </c>
      <c r="BV444" s="32" t="str">
        <f>IFERROR(VLOOKUP(Tabela24[[#This Row],[Código  CATMAT]],'[1]CMM E VALOR'!C:L,10,0),"NÃO HÁ")</f>
        <v>NÃO HÁ</v>
      </c>
    </row>
    <row r="445" spans="1:74" ht="25.5" hidden="1" x14ac:dyDescent="0.25">
      <c r="A445" s="25">
        <v>272849</v>
      </c>
      <c r="B445" s="25">
        <v>8901000</v>
      </c>
      <c r="C445" s="5" t="s">
        <v>1250</v>
      </c>
      <c r="D445" s="5" t="s">
        <v>96</v>
      </c>
      <c r="E445" s="5"/>
      <c r="F445" s="5"/>
      <c r="G445" s="27" t="s">
        <v>1251</v>
      </c>
      <c r="H445" s="27" t="s">
        <v>278</v>
      </c>
      <c r="I445" s="27" t="s">
        <v>96</v>
      </c>
      <c r="J445" s="28">
        <v>72680</v>
      </c>
      <c r="K445" s="28">
        <v>60791</v>
      </c>
      <c r="L445" s="28">
        <v>79068</v>
      </c>
      <c r="M445" s="28">
        <v>80257</v>
      </c>
      <c r="N445" s="28">
        <v>90869</v>
      </c>
      <c r="O445" s="93">
        <v>12780</v>
      </c>
      <c r="P445" s="28">
        <v>10416</v>
      </c>
      <c r="Q445" s="29">
        <v>61397</v>
      </c>
      <c r="R445" s="28">
        <f t="shared" si="144"/>
        <v>58532.25</v>
      </c>
      <c r="S445" s="28">
        <f t="shared" si="145"/>
        <v>30615.721123771877</v>
      </c>
      <c r="T445" s="28">
        <f t="shared" si="160"/>
        <v>52.305730812965287</v>
      </c>
      <c r="U445" s="28">
        <f t="shared" si="152"/>
        <v>67038.5</v>
      </c>
      <c r="V445" s="28">
        <v>79000</v>
      </c>
      <c r="W445" s="25">
        <v>6505</v>
      </c>
      <c r="X445" s="30">
        <v>0.16</v>
      </c>
      <c r="Y445" s="30">
        <f t="shared" si="146"/>
        <v>0.20800000000000002</v>
      </c>
      <c r="Z445" s="30">
        <f t="shared" si="143"/>
        <v>29120.000000000004</v>
      </c>
      <c r="AA445" s="30">
        <f t="shared" si="147"/>
        <v>12640</v>
      </c>
      <c r="AB445" s="31">
        <f t="shared" si="148"/>
        <v>1264000</v>
      </c>
      <c r="AC445" s="32">
        <f t="shared" si="149"/>
        <v>0.33531238736594282</v>
      </c>
      <c r="AD445" s="25">
        <v>6</v>
      </c>
      <c r="AE445" s="28">
        <f t="shared" si="153"/>
        <v>6583.333333333333</v>
      </c>
      <c r="AF445" s="28">
        <f>AE445*((1/2)*AD445)</f>
        <v>19750</v>
      </c>
      <c r="AG445" s="28">
        <f t="shared" si="154"/>
        <v>138250</v>
      </c>
      <c r="AH445" s="30">
        <f t="shared" si="151"/>
        <v>22120</v>
      </c>
      <c r="AI445" s="28">
        <v>140000</v>
      </c>
      <c r="AJ445" s="28">
        <v>140000</v>
      </c>
      <c r="AK445" s="28">
        <v>140000</v>
      </c>
      <c r="AL445" s="28">
        <v>140000</v>
      </c>
      <c r="AM445" s="28">
        <v>140000</v>
      </c>
      <c r="AN445" s="28">
        <v>140000</v>
      </c>
      <c r="AO445" s="28">
        <v>4</v>
      </c>
      <c r="AP445" s="28">
        <v>28</v>
      </c>
      <c r="AQ445" s="28">
        <v>2</v>
      </c>
      <c r="AR445" s="28">
        <v>4</v>
      </c>
      <c r="AS445" s="28">
        <v>5640</v>
      </c>
      <c r="AT445" s="28">
        <f t="shared" si="162"/>
        <v>26991.666666666668</v>
      </c>
      <c r="AU445" s="28">
        <f t="shared" si="163"/>
        <v>53610</v>
      </c>
      <c r="AV445" s="28">
        <f t="shared" si="164"/>
        <v>46083.333333333328</v>
      </c>
      <c r="AX445" s="33" t="s">
        <v>91</v>
      </c>
      <c r="AY445" s="34" t="s">
        <v>247</v>
      </c>
      <c r="AZ445" s="35">
        <v>46008</v>
      </c>
      <c r="BA445" s="35">
        <f t="shared" si="158"/>
        <v>46373</v>
      </c>
      <c r="BB445" s="33" t="s">
        <v>92</v>
      </c>
      <c r="BC445" s="33" t="s">
        <v>248</v>
      </c>
      <c r="BD445" s="34"/>
      <c r="BE445" s="25" t="s">
        <v>112</v>
      </c>
      <c r="BF445" s="25" t="s">
        <v>83</v>
      </c>
      <c r="BG445" s="32" t="s">
        <v>112</v>
      </c>
      <c r="BH445" s="32" t="s">
        <v>112</v>
      </c>
      <c r="BI445" s="32" t="e">
        <f t="shared" si="159"/>
        <v>#REF!</v>
      </c>
      <c r="BJ445" s="25" t="s">
        <v>94</v>
      </c>
      <c r="BK445" s="25">
        <v>18522</v>
      </c>
      <c r="BP445" s="25" t="str">
        <f>IFERROR(VLOOKUP(Tabela24[[#This Row],[Código  CATMAT]],'[1]GRADE HFL'!A:K,1,0),"NÃO")</f>
        <v>NÃO</v>
      </c>
      <c r="BQ445" s="36"/>
      <c r="BR445" s="36" t="str">
        <f>IFERROR(VLOOKUP(Tabela24[[#This Row],[Código  CATMAT]],'[1]CMM E VALOR'!C:L,5,0),"NÃO HÁ")</f>
        <v>NÃO HÁ</v>
      </c>
      <c r="BS445" s="37" t="str">
        <f>IFERROR(VLOOKUP(Tabela24[[#This Row],[Código  CATMAT]],'[1]CMM E VALOR'!C:L,6,0),"NÃO HÁ")</f>
        <v>NÃO HÁ</v>
      </c>
      <c r="BT445" s="37" t="str">
        <f>IFERROR(VLOOKUP(Tabela24[[#This Row],[Código  CATMAT]],'[1]CMM E VALOR'!C:L,7,0),"NÃO HÁ")</f>
        <v>NÃO HÁ</v>
      </c>
      <c r="BU445" s="38" t="str">
        <f>IFERROR(VLOOKUP(Tabela24[[#This Row],[Código  CATMAT]],'[1]CMM E VALOR'!C:L,9,0),"NÃO HÁ")</f>
        <v>NÃO HÁ</v>
      </c>
      <c r="BV445" s="32" t="str">
        <f>IFERROR(VLOOKUP(Tabela24[[#This Row],[Código  CATMAT]],'[1]CMM E VALOR'!C:L,10,0),"NÃO HÁ")</f>
        <v>NÃO HÁ</v>
      </c>
    </row>
    <row r="446" spans="1:74" ht="25.5" hidden="1" x14ac:dyDescent="0.25">
      <c r="A446" s="25">
        <v>272850</v>
      </c>
      <c r="B446" s="25">
        <v>8901010</v>
      </c>
      <c r="C446" s="5" t="s">
        <v>1252</v>
      </c>
      <c r="D446" s="5" t="s">
        <v>96</v>
      </c>
      <c r="E446" s="5"/>
      <c r="F446" s="5"/>
      <c r="G446" s="27" t="s">
        <v>1251</v>
      </c>
      <c r="H446" s="27" t="s">
        <v>169</v>
      </c>
      <c r="I446" s="27" t="s">
        <v>96</v>
      </c>
      <c r="J446" s="28">
        <v>32000</v>
      </c>
      <c r="K446" s="28">
        <v>48057</v>
      </c>
      <c r="L446" s="28">
        <v>52028</v>
      </c>
      <c r="M446" s="28">
        <v>59642</v>
      </c>
      <c r="N446" s="28">
        <v>65931</v>
      </c>
      <c r="O446" s="28">
        <v>83681</v>
      </c>
      <c r="P446" s="28">
        <v>92983</v>
      </c>
      <c r="Q446" s="28">
        <v>47575</v>
      </c>
      <c r="R446" s="28">
        <f t="shared" si="144"/>
        <v>60237.125</v>
      </c>
      <c r="S446" s="28">
        <f t="shared" si="145"/>
        <v>20100.077494075915</v>
      </c>
      <c r="T446" s="28">
        <f t="shared" si="160"/>
        <v>33.368255032217945</v>
      </c>
      <c r="U446" s="28">
        <f t="shared" si="152"/>
        <v>55835</v>
      </c>
      <c r="V446" s="28">
        <v>52000</v>
      </c>
      <c r="W446" s="25">
        <v>6505</v>
      </c>
      <c r="X446" s="30">
        <v>0.18</v>
      </c>
      <c r="Y446" s="30">
        <f t="shared" si="146"/>
        <v>0.23399999999999999</v>
      </c>
      <c r="Z446" s="30">
        <f t="shared" si="143"/>
        <v>21060</v>
      </c>
      <c r="AA446" s="30">
        <f t="shared" si="147"/>
        <v>9360</v>
      </c>
      <c r="AB446" s="31">
        <f t="shared" si="148"/>
        <v>936000</v>
      </c>
      <c r="AC446" s="32">
        <f t="shared" si="149"/>
        <v>0.24830094507478043</v>
      </c>
      <c r="AD446" s="25">
        <v>6</v>
      </c>
      <c r="AE446" s="28">
        <f t="shared" si="153"/>
        <v>4333.333333333333</v>
      </c>
      <c r="AF446" s="28">
        <f>AE446*((1/2)*AD446)</f>
        <v>13000</v>
      </c>
      <c r="AG446" s="28">
        <f t="shared" si="154"/>
        <v>91000</v>
      </c>
      <c r="AH446" s="30">
        <f t="shared" si="151"/>
        <v>16380</v>
      </c>
      <c r="AI446" s="28">
        <v>85000</v>
      </c>
      <c r="AJ446" s="28">
        <v>85000</v>
      </c>
      <c r="AK446" s="28">
        <v>85000</v>
      </c>
      <c r="AL446" s="28">
        <v>85000</v>
      </c>
      <c r="AM446" s="28">
        <v>85000</v>
      </c>
      <c r="AN446" s="28">
        <v>90000</v>
      </c>
      <c r="AO446" s="28">
        <v>4</v>
      </c>
      <c r="AP446" s="28">
        <v>28</v>
      </c>
      <c r="AQ446" s="28">
        <v>2</v>
      </c>
      <c r="AR446" s="28">
        <v>4</v>
      </c>
      <c r="AS446" s="28">
        <v>16320</v>
      </c>
      <c r="AT446" s="28">
        <f t="shared" si="162"/>
        <v>17766.666666666668</v>
      </c>
      <c r="AU446" s="28">
        <f t="shared" si="163"/>
        <v>22680</v>
      </c>
      <c r="AV446" s="28">
        <f t="shared" si="164"/>
        <v>30333.333333333332</v>
      </c>
      <c r="AX446" s="33" t="s">
        <v>91</v>
      </c>
      <c r="AY446" s="34" t="s">
        <v>247</v>
      </c>
      <c r="AZ446" s="35">
        <v>46008</v>
      </c>
      <c r="BA446" s="35">
        <f t="shared" si="158"/>
        <v>46373</v>
      </c>
      <c r="BB446" s="33" t="s">
        <v>92</v>
      </c>
      <c r="BC446" s="33" t="s">
        <v>248</v>
      </c>
      <c r="BD446" s="34"/>
      <c r="BE446" s="25" t="s">
        <v>112</v>
      </c>
      <c r="BF446" s="25" t="s">
        <v>83</v>
      </c>
      <c r="BG446" s="32" t="s">
        <v>83</v>
      </c>
      <c r="BH446" s="32" t="s">
        <v>112</v>
      </c>
      <c r="BI446" s="32" t="e">
        <f t="shared" si="159"/>
        <v>#REF!</v>
      </c>
      <c r="BJ446" s="25" t="s">
        <v>94</v>
      </c>
      <c r="BK446" s="25">
        <v>11404</v>
      </c>
      <c r="BP446" s="25" t="str">
        <f>IFERROR(VLOOKUP(Tabela24[[#This Row],[Código  CATMAT]],'[1]GRADE HFL'!A:K,1,0),"NÃO")</f>
        <v>NÃO</v>
      </c>
      <c r="BQ446" s="36"/>
      <c r="BR446" s="36" t="str">
        <f>IFERROR(VLOOKUP(Tabela24[[#This Row],[Código  CATMAT]],'[1]CMM E VALOR'!C:L,5,0),"NÃO HÁ")</f>
        <v>NÃO HÁ</v>
      </c>
      <c r="BS446" s="37" t="str">
        <f>IFERROR(VLOOKUP(Tabela24[[#This Row],[Código  CATMAT]],'[1]CMM E VALOR'!C:L,6,0),"NÃO HÁ")</f>
        <v>NÃO HÁ</v>
      </c>
      <c r="BT446" s="37" t="str">
        <f>IFERROR(VLOOKUP(Tabela24[[#This Row],[Código  CATMAT]],'[1]CMM E VALOR'!C:L,7,0),"NÃO HÁ")</f>
        <v>NÃO HÁ</v>
      </c>
      <c r="BU446" s="38" t="str">
        <f>IFERROR(VLOOKUP(Tabela24[[#This Row],[Código  CATMAT]],'[1]CMM E VALOR'!C:L,9,0),"NÃO HÁ")</f>
        <v>NÃO HÁ</v>
      </c>
      <c r="BV446" s="32" t="str">
        <f>IFERROR(VLOOKUP(Tabela24[[#This Row],[Código  CATMAT]],'[1]CMM E VALOR'!C:L,10,0),"NÃO HÁ")</f>
        <v>NÃO HÁ</v>
      </c>
    </row>
    <row r="447" spans="1:74" x14ac:dyDescent="0.25">
      <c r="A447" s="25">
        <v>292372</v>
      </c>
      <c r="C447" s="5" t="s">
        <v>1253</v>
      </c>
      <c r="D447" s="5" t="s">
        <v>86</v>
      </c>
      <c r="E447" s="5"/>
      <c r="F447" s="5"/>
      <c r="G447" s="27" t="s">
        <v>1254</v>
      </c>
      <c r="H447" s="27" t="s">
        <v>1255</v>
      </c>
      <c r="I447" s="27" t="s">
        <v>79</v>
      </c>
      <c r="L447" s="28">
        <v>1</v>
      </c>
      <c r="M447" s="28">
        <v>1</v>
      </c>
      <c r="N447" s="29">
        <v>1</v>
      </c>
      <c r="O447" s="29">
        <v>3</v>
      </c>
      <c r="P447" s="29">
        <v>10</v>
      </c>
      <c r="Q447" s="29">
        <v>29</v>
      </c>
      <c r="R447" s="28">
        <f t="shared" si="144"/>
        <v>7.5</v>
      </c>
      <c r="S447" s="28">
        <f t="shared" si="145"/>
        <v>11.095043938624128</v>
      </c>
      <c r="T447" s="28">
        <f>(S447/R447)*100</f>
        <v>147.93391918165503</v>
      </c>
      <c r="U447" s="28">
        <f t="shared" si="152"/>
        <v>2</v>
      </c>
      <c r="V447" s="28">
        <v>30</v>
      </c>
      <c r="W447" s="25">
        <v>6505</v>
      </c>
      <c r="X447" s="30">
        <v>494.9</v>
      </c>
      <c r="Y447" s="30">
        <f t="shared" si="146"/>
        <v>643.37</v>
      </c>
      <c r="Z447" s="30">
        <f t="shared" si="143"/>
        <v>38602.199999999997</v>
      </c>
      <c r="AA447" s="30">
        <f t="shared" si="147"/>
        <v>14847</v>
      </c>
      <c r="AB447" s="31">
        <f t="shared" si="148"/>
        <v>1484700</v>
      </c>
      <c r="AC447" s="32">
        <f t="shared" si="149"/>
        <v>0.39385941576124628</v>
      </c>
      <c r="AD447" s="25">
        <v>6</v>
      </c>
      <c r="AE447" s="28">
        <f t="shared" si="153"/>
        <v>2.5</v>
      </c>
      <c r="AF447" s="28">
        <f t="shared" ref="AF447:AF452" si="165">AD447*AE447</f>
        <v>15</v>
      </c>
      <c r="AG447" s="28">
        <f t="shared" si="154"/>
        <v>60</v>
      </c>
      <c r="AH447" s="30">
        <f t="shared" si="151"/>
        <v>29694</v>
      </c>
      <c r="AK447" s="28">
        <v>4</v>
      </c>
      <c r="AL447" s="28">
        <v>10</v>
      </c>
      <c r="AM447" s="28">
        <v>50</v>
      </c>
      <c r="AN447" s="28">
        <v>60</v>
      </c>
      <c r="AX447" s="33" t="s">
        <v>91</v>
      </c>
      <c r="AY447" s="34" t="s">
        <v>140</v>
      </c>
      <c r="AZ447" s="35">
        <v>45876</v>
      </c>
      <c r="BA447" s="35">
        <f t="shared" si="158"/>
        <v>46241</v>
      </c>
      <c r="BB447" s="33" t="s">
        <v>92</v>
      </c>
      <c r="BC447" s="33" t="s">
        <v>141</v>
      </c>
      <c r="BD447" s="34"/>
      <c r="BG447" s="32"/>
      <c r="BH447" s="32" t="s">
        <v>83</v>
      </c>
      <c r="BI447" s="32" t="e">
        <f t="shared" si="159"/>
        <v>#REF!</v>
      </c>
      <c r="BP447" s="25">
        <f>IFERROR(VLOOKUP(Tabela24[[#This Row],[Código  CATMAT]],'[1]GRADE HFL'!A:K,1,0),"NÃO")</f>
        <v>292372</v>
      </c>
      <c r="BQ447" s="36"/>
      <c r="BR447" s="36">
        <f>IFERROR(VLOOKUP(Tabela24[[#This Row],[Código  CATMAT]],'[1]CMM E VALOR'!C:L,5,0),"NÃO HÁ")</f>
        <v>1</v>
      </c>
      <c r="BS447" s="37">
        <f>IFERROR(VLOOKUP(Tabela24[[#This Row],[Código  CATMAT]],'[1]CMM E VALOR'!C:L,6,0),"NÃO HÁ")</f>
        <v>1.3333333333333333</v>
      </c>
      <c r="BT447" s="37">
        <f>IFERROR(VLOOKUP(Tabela24[[#This Row],[Código  CATMAT]],'[1]CMM E VALOR'!C:L,7,0),"NÃO HÁ")</f>
        <v>0.66666666666666663</v>
      </c>
      <c r="BU447" s="38">
        <f>IFERROR(VLOOKUP(Tabela24[[#This Row],[Código  CATMAT]],'[1]CMM E VALOR'!C:L,9,0),"NÃO HÁ")</f>
        <v>499</v>
      </c>
      <c r="BV447" s="32">
        <f>IFERROR(VLOOKUP(Tabela24[[#This Row],[Código  CATMAT]],'[1]CMM E VALOR'!C:L,10,0),"NÃO HÁ")</f>
        <v>499</v>
      </c>
    </row>
    <row r="448" spans="1:74" ht="25.5" x14ac:dyDescent="0.25">
      <c r="A448" s="25">
        <v>268534</v>
      </c>
      <c r="B448" s="25">
        <v>8915000</v>
      </c>
      <c r="C448" s="5" t="s">
        <v>1256</v>
      </c>
      <c r="D448" s="5" t="s">
        <v>235</v>
      </c>
      <c r="E448" s="5"/>
      <c r="F448" s="25" t="s">
        <v>1257</v>
      </c>
      <c r="G448" s="27" t="s">
        <v>1258</v>
      </c>
      <c r="H448" s="27" t="s">
        <v>169</v>
      </c>
      <c r="I448" s="27" t="s">
        <v>235</v>
      </c>
      <c r="J448" s="28">
        <v>170</v>
      </c>
      <c r="K448" s="28">
        <v>18</v>
      </c>
      <c r="L448" s="28">
        <v>26</v>
      </c>
      <c r="M448" s="28">
        <v>14</v>
      </c>
      <c r="N448" s="28">
        <v>2</v>
      </c>
      <c r="O448" s="28">
        <v>18</v>
      </c>
      <c r="P448" s="28">
        <v>48</v>
      </c>
      <c r="Q448" s="28">
        <v>124</v>
      </c>
      <c r="R448" s="28">
        <f t="shared" si="144"/>
        <v>52.5</v>
      </c>
      <c r="S448" s="28">
        <f t="shared" si="145"/>
        <v>61.008196170678573</v>
      </c>
      <c r="T448" s="28">
        <f t="shared" ref="T448:T460" si="166">(S448/R448)*100</f>
        <v>116.20608794414966</v>
      </c>
      <c r="U448" s="28">
        <f t="shared" si="152"/>
        <v>22</v>
      </c>
      <c r="V448" s="28">
        <v>50</v>
      </c>
      <c r="W448" s="25">
        <v>6505</v>
      </c>
      <c r="X448" s="30">
        <v>0.17</v>
      </c>
      <c r="Y448" s="30">
        <f t="shared" si="146"/>
        <v>0.22100000000000003</v>
      </c>
      <c r="Z448" s="30">
        <f t="shared" si="143"/>
        <v>26.520000000000003</v>
      </c>
      <c r="AA448" s="30">
        <f>V448*X448</f>
        <v>8.5</v>
      </c>
      <c r="AB448" s="31">
        <f t="shared" si="148"/>
        <v>850</v>
      </c>
      <c r="AC448" s="32">
        <f t="shared" si="149"/>
        <v>2.2548696935209762E-4</v>
      </c>
      <c r="AD448" s="25">
        <v>6</v>
      </c>
      <c r="AE448" s="28">
        <f t="shared" si="153"/>
        <v>4.166666666666667</v>
      </c>
      <c r="AF448" s="28">
        <f t="shared" si="165"/>
        <v>25</v>
      </c>
      <c r="AG448" s="28">
        <f t="shared" si="154"/>
        <v>100</v>
      </c>
      <c r="AH448" s="30">
        <f t="shared" si="151"/>
        <v>17</v>
      </c>
      <c r="AI448" s="28">
        <v>150</v>
      </c>
      <c r="AJ448" s="28">
        <v>150</v>
      </c>
      <c r="AK448" s="28">
        <v>180</v>
      </c>
      <c r="AL448" s="28">
        <v>180</v>
      </c>
      <c r="AM448" s="94">
        <v>200</v>
      </c>
      <c r="AN448" s="28">
        <v>120</v>
      </c>
      <c r="AO448" s="28">
        <v>4</v>
      </c>
      <c r="AP448" s="28">
        <v>28</v>
      </c>
      <c r="AQ448" s="28">
        <v>2</v>
      </c>
      <c r="AR448" s="28">
        <v>4</v>
      </c>
      <c r="AT448" s="28">
        <f t="shared" ref="AT448:AT460" si="167">(AE448*1.1)+AF448</f>
        <v>29.583333333333336</v>
      </c>
      <c r="AU448" s="28">
        <f t="shared" ref="AU448:AU460" si="168">((AE448*AR448)+(AE448*AQ448)+AF448)-AS448</f>
        <v>50</v>
      </c>
      <c r="AV448" s="28">
        <f t="shared" ref="AV448:AV460" si="169">AF448+(AE448*AR448)</f>
        <v>41.666666666666671</v>
      </c>
      <c r="AX448" s="33" t="s">
        <v>91</v>
      </c>
      <c r="AY448" s="34" t="s">
        <v>395</v>
      </c>
      <c r="AZ448" s="35">
        <v>46111</v>
      </c>
      <c r="BA448" s="35">
        <f t="shared" si="158"/>
        <v>46476</v>
      </c>
      <c r="BB448" s="33" t="s">
        <v>92</v>
      </c>
      <c r="BC448" s="33" t="s">
        <v>396</v>
      </c>
      <c r="BD448" s="34"/>
      <c r="BE448" s="25" t="s">
        <v>83</v>
      </c>
      <c r="BF448" s="25" t="s">
        <v>83</v>
      </c>
      <c r="BG448" s="32" t="s">
        <v>83</v>
      </c>
      <c r="BH448" s="32" t="s">
        <v>83</v>
      </c>
      <c r="BI448" s="32" t="e">
        <f t="shared" si="159"/>
        <v>#REF!</v>
      </c>
      <c r="BJ448" s="25" t="s">
        <v>94</v>
      </c>
      <c r="BK448" s="25">
        <v>4</v>
      </c>
      <c r="BP448" s="25">
        <f>IFERROR(VLOOKUP(Tabela24[[#This Row],[Código  CATMAT]],'[1]GRADE HFL'!A:K,1,0),"NÃO")</f>
        <v>268534</v>
      </c>
      <c r="BQ448" s="36"/>
      <c r="BR448" s="36">
        <f>IFERROR(VLOOKUP(Tabela24[[#This Row],[Código  CATMAT]],'[1]CMM E VALOR'!C:L,5,0),"NÃO HÁ")</f>
        <v>13200</v>
      </c>
      <c r="BS448" s="37">
        <f>IFERROR(VLOOKUP(Tabela24[[#This Row],[Código  CATMAT]],'[1]CMM E VALOR'!C:L,6,0),"NÃO HÁ")</f>
        <v>13540.833333333334</v>
      </c>
      <c r="BT448" s="37">
        <f>IFERROR(VLOOKUP(Tabela24[[#This Row],[Código  CATMAT]],'[1]CMM E VALOR'!C:L,7,0),"NÃO HÁ")</f>
        <v>16086.666666666666</v>
      </c>
      <c r="BU448" s="38">
        <f>IFERROR(VLOOKUP(Tabela24[[#This Row],[Código  CATMAT]],'[1]CMM E VALOR'!C:L,9,0),"NÃO HÁ")</f>
        <v>0.1232</v>
      </c>
      <c r="BV448" s="32">
        <f>IFERROR(VLOOKUP(Tabela24[[#This Row],[Código  CATMAT]],'[1]CMM E VALOR'!C:L,10,0),"NÃO HÁ")</f>
        <v>0.1232</v>
      </c>
    </row>
    <row r="449" spans="1:74" ht="25.5" x14ac:dyDescent="0.25">
      <c r="A449" s="25">
        <v>292382</v>
      </c>
      <c r="B449" s="25">
        <v>8910500</v>
      </c>
      <c r="C449" s="5" t="s">
        <v>1259</v>
      </c>
      <c r="D449" s="5" t="s">
        <v>76</v>
      </c>
      <c r="E449" s="5"/>
      <c r="F449" s="5"/>
      <c r="G449" s="27" t="s">
        <v>1258</v>
      </c>
      <c r="H449" s="27" t="s">
        <v>88</v>
      </c>
      <c r="I449" s="27" t="s">
        <v>79</v>
      </c>
      <c r="J449" s="28">
        <v>500</v>
      </c>
      <c r="K449" s="28">
        <v>472</v>
      </c>
      <c r="L449" s="28">
        <v>349</v>
      </c>
      <c r="N449" s="28">
        <v>337</v>
      </c>
      <c r="O449" s="28">
        <v>475</v>
      </c>
      <c r="P449" s="28">
        <v>378</v>
      </c>
      <c r="Q449" s="28">
        <v>320</v>
      </c>
      <c r="R449" s="28">
        <f t="shared" si="144"/>
        <v>404.42857142857144</v>
      </c>
      <c r="S449" s="28">
        <f t="shared" si="145"/>
        <v>75.416304918890404</v>
      </c>
      <c r="T449" s="28">
        <f t="shared" si="166"/>
        <v>18.647620432081695</v>
      </c>
      <c r="U449" s="28">
        <f t="shared" si="152"/>
        <v>378</v>
      </c>
      <c r="V449" s="28">
        <v>400</v>
      </c>
      <c r="W449" s="25">
        <v>6505</v>
      </c>
      <c r="X449" s="30">
        <v>0.8</v>
      </c>
      <c r="Y449" s="30">
        <f t="shared" si="146"/>
        <v>1.04</v>
      </c>
      <c r="Z449" s="30">
        <f t="shared" si="143"/>
        <v>832</v>
      </c>
      <c r="AA449" s="30">
        <f t="shared" si="147"/>
        <v>320</v>
      </c>
      <c r="AB449" s="31">
        <f t="shared" si="148"/>
        <v>32000</v>
      </c>
      <c r="AC449" s="32">
        <f t="shared" si="149"/>
        <v>8.488921199137793E-3</v>
      </c>
      <c r="AD449" s="25">
        <v>6</v>
      </c>
      <c r="AE449" s="28">
        <f t="shared" si="153"/>
        <v>33.333333333333336</v>
      </c>
      <c r="AF449" s="28">
        <f t="shared" si="165"/>
        <v>200</v>
      </c>
      <c r="AG449" s="28">
        <f t="shared" si="154"/>
        <v>800</v>
      </c>
      <c r="AH449" s="30">
        <f t="shared" si="151"/>
        <v>640</v>
      </c>
      <c r="AI449" s="28">
        <v>800</v>
      </c>
      <c r="AJ449" s="28">
        <v>800</v>
      </c>
      <c r="AK449" s="28">
        <v>800</v>
      </c>
      <c r="AL449" s="28">
        <v>800</v>
      </c>
      <c r="AM449" s="28">
        <v>800</v>
      </c>
      <c r="AN449" s="28">
        <v>800</v>
      </c>
      <c r="AO449" s="28">
        <v>4</v>
      </c>
      <c r="AP449" s="28">
        <v>28</v>
      </c>
      <c r="AQ449" s="28">
        <v>2</v>
      </c>
      <c r="AR449" s="28">
        <v>4</v>
      </c>
      <c r="AT449" s="28">
        <f t="shared" si="167"/>
        <v>236.66666666666669</v>
      </c>
      <c r="AU449" s="28">
        <f t="shared" si="168"/>
        <v>400</v>
      </c>
      <c r="AV449" s="28">
        <f t="shared" si="169"/>
        <v>333.33333333333337</v>
      </c>
      <c r="AX449" s="33" t="s">
        <v>91</v>
      </c>
      <c r="AY449" s="34" t="s">
        <v>247</v>
      </c>
      <c r="AZ449" s="35">
        <v>46008</v>
      </c>
      <c r="BA449" s="35">
        <f t="shared" si="158"/>
        <v>46373</v>
      </c>
      <c r="BB449" s="33" t="s">
        <v>92</v>
      </c>
      <c r="BC449" s="33" t="s">
        <v>248</v>
      </c>
      <c r="BD449" s="34"/>
      <c r="BE449" s="25" t="s">
        <v>83</v>
      </c>
      <c r="BF449" s="25" t="s">
        <v>83</v>
      </c>
      <c r="BG449" s="32" t="s">
        <v>83</v>
      </c>
      <c r="BH449" s="32" t="s">
        <v>83</v>
      </c>
      <c r="BI449" s="32" t="e">
        <f t="shared" si="159"/>
        <v>#REF!</v>
      </c>
      <c r="BJ449" s="25" t="s">
        <v>84</v>
      </c>
      <c r="BK449" s="25">
        <v>83</v>
      </c>
      <c r="BP449" s="25">
        <f>IFERROR(VLOOKUP(Tabela24[[#This Row],[Código  CATMAT]],'[1]GRADE HFL'!A:K,1,0),"NÃO")</f>
        <v>292382</v>
      </c>
      <c r="BQ449" s="36"/>
      <c r="BR449" s="36">
        <f>IFERROR(VLOOKUP(Tabela24[[#This Row],[Código  CATMAT]],'[1]CMM E VALOR'!C:L,5,0),"NÃO HÁ")</f>
        <v>1600</v>
      </c>
      <c r="BS449" s="37">
        <f>IFERROR(VLOOKUP(Tabela24[[#This Row],[Código  CATMAT]],'[1]CMM E VALOR'!C:L,6,0),"NÃO HÁ")</f>
        <v>350.5</v>
      </c>
      <c r="BT449" s="37">
        <f>IFERROR(VLOOKUP(Tabela24[[#This Row],[Código  CATMAT]],'[1]CMM E VALOR'!C:L,7,0),"NÃO HÁ")</f>
        <v>220</v>
      </c>
      <c r="BU449" s="38">
        <f>IFERROR(VLOOKUP(Tabela24[[#This Row],[Código  CATMAT]],'[1]CMM E VALOR'!C:L,9,0),"NÃO HÁ")</f>
        <v>1.19</v>
      </c>
      <c r="BV449" s="32">
        <f>IFERROR(VLOOKUP(Tabela24[[#This Row],[Código  CATMAT]],'[1]CMM E VALOR'!C:L,10,0),"NÃO HÁ")</f>
        <v>0</v>
      </c>
    </row>
    <row r="450" spans="1:74" ht="25.5" x14ac:dyDescent="0.25">
      <c r="A450" s="25">
        <v>434445</v>
      </c>
      <c r="B450" s="25">
        <v>8926000</v>
      </c>
      <c r="C450" s="5" t="s">
        <v>1260</v>
      </c>
      <c r="D450" s="5" t="s">
        <v>76</v>
      </c>
      <c r="E450" s="5"/>
      <c r="F450" s="5"/>
      <c r="G450" s="27" t="s">
        <v>1261</v>
      </c>
      <c r="H450" s="27" t="s">
        <v>384</v>
      </c>
      <c r="I450" s="27" t="s">
        <v>351</v>
      </c>
      <c r="J450" s="28">
        <v>48</v>
      </c>
      <c r="K450" s="28">
        <v>49</v>
      </c>
      <c r="L450" s="28">
        <v>60</v>
      </c>
      <c r="N450" s="28">
        <v>32</v>
      </c>
      <c r="O450" s="28">
        <v>49</v>
      </c>
      <c r="P450" s="28">
        <v>55</v>
      </c>
      <c r="Q450" s="28">
        <v>36</v>
      </c>
      <c r="R450" s="28">
        <f t="shared" si="144"/>
        <v>47</v>
      </c>
      <c r="S450" s="28">
        <f t="shared" si="145"/>
        <v>9.8994949366116654</v>
      </c>
      <c r="T450" s="28">
        <f t="shared" si="166"/>
        <v>21.062755184280139</v>
      </c>
      <c r="U450" s="28">
        <f t="shared" si="152"/>
        <v>49</v>
      </c>
      <c r="V450" s="28">
        <v>50</v>
      </c>
      <c r="W450" s="25">
        <v>6505</v>
      </c>
      <c r="X450" s="30">
        <v>103.51</v>
      </c>
      <c r="Y450" s="30">
        <f t="shared" si="146"/>
        <v>134.56300000000002</v>
      </c>
      <c r="Z450" s="30">
        <f t="shared" si="143"/>
        <v>13456.300000000001</v>
      </c>
      <c r="AA450" s="30">
        <f t="shared" si="147"/>
        <v>5175.5</v>
      </c>
      <c r="AB450" s="31">
        <f t="shared" si="148"/>
        <v>517550</v>
      </c>
      <c r="AC450" s="32">
        <f t="shared" si="149"/>
        <v>0.13729503645668015</v>
      </c>
      <c r="AD450" s="25">
        <v>6</v>
      </c>
      <c r="AE450" s="28">
        <f>V450/12</f>
        <v>4.166666666666667</v>
      </c>
      <c r="AF450" s="28">
        <f t="shared" si="165"/>
        <v>25</v>
      </c>
      <c r="AG450" s="28">
        <f>((AE450*12)+(AE450*AD450)+AF450)</f>
        <v>100</v>
      </c>
      <c r="AH450" s="30">
        <f t="shared" si="151"/>
        <v>10351</v>
      </c>
      <c r="AI450" s="28">
        <v>100</v>
      </c>
      <c r="AJ450" s="28">
        <v>100</v>
      </c>
      <c r="AK450" s="28">
        <v>100</v>
      </c>
      <c r="AL450" s="28">
        <v>90</v>
      </c>
      <c r="AM450" s="28">
        <v>90</v>
      </c>
      <c r="AN450" s="28">
        <v>100</v>
      </c>
      <c r="AO450" s="28">
        <v>4</v>
      </c>
      <c r="AP450" s="28">
        <v>28</v>
      </c>
      <c r="AQ450" s="28">
        <v>2</v>
      </c>
      <c r="AR450" s="28">
        <v>4</v>
      </c>
      <c r="AT450" s="28">
        <f t="shared" si="167"/>
        <v>29.583333333333336</v>
      </c>
      <c r="AU450" s="28">
        <f t="shared" si="168"/>
        <v>50</v>
      </c>
      <c r="AV450" s="28">
        <f t="shared" si="169"/>
        <v>41.666666666666671</v>
      </c>
      <c r="AX450" s="33" t="s">
        <v>80</v>
      </c>
      <c r="AY450" s="34"/>
      <c r="BA450" s="35">
        <f t="shared" si="158"/>
        <v>365</v>
      </c>
      <c r="BB450" s="33" t="s">
        <v>81</v>
      </c>
      <c r="BC450" s="33" t="s">
        <v>82</v>
      </c>
      <c r="BD450" s="34"/>
      <c r="BE450" s="25" t="s">
        <v>83</v>
      </c>
      <c r="BF450" s="25" t="s">
        <v>83</v>
      </c>
      <c r="BG450" s="32" t="s">
        <v>83</v>
      </c>
      <c r="BH450" s="32" t="s">
        <v>83</v>
      </c>
      <c r="BI450" s="32" t="e">
        <f t="shared" si="159"/>
        <v>#REF!</v>
      </c>
      <c r="BJ450" s="25" t="s">
        <v>94</v>
      </c>
      <c r="BP450" s="25">
        <f>IFERROR(VLOOKUP(Tabela24[[#This Row],[Código  CATMAT]],'[1]GRADE HFL'!A:K,1,0),"NÃO")</f>
        <v>434445</v>
      </c>
      <c r="BQ450" s="36"/>
      <c r="BR450" s="36">
        <f>IFERROR(VLOOKUP(Tabela24[[#This Row],[Código  CATMAT]],'[1]CMM E VALOR'!C:L,5,0),"NÃO HÁ")</f>
        <v>8</v>
      </c>
      <c r="BS450" s="37">
        <f>IFERROR(VLOOKUP(Tabela24[[#This Row],[Código  CATMAT]],'[1]CMM E VALOR'!C:L,6,0),"NÃO HÁ")</f>
        <v>26.25</v>
      </c>
      <c r="BT450" s="37">
        <f>IFERROR(VLOOKUP(Tabela24[[#This Row],[Código  CATMAT]],'[1]CMM E VALOR'!C:L,7,0),"NÃO HÁ")</f>
        <v>6.666666666666667</v>
      </c>
      <c r="BU450" s="38">
        <f>IFERROR(VLOOKUP(Tabela24[[#This Row],[Código  CATMAT]],'[1]CMM E VALOR'!C:L,9,0),"NÃO HÁ")</f>
        <v>20.14</v>
      </c>
      <c r="BV450" s="32">
        <f>IFERROR(VLOOKUP(Tabela24[[#This Row],[Código  CATMAT]],'[1]CMM E VALOR'!C:L,10,0),"NÃO HÁ")</f>
        <v>20.14</v>
      </c>
    </row>
    <row r="451" spans="1:74" ht="25.5" x14ac:dyDescent="0.25">
      <c r="A451" s="25">
        <v>274561</v>
      </c>
      <c r="B451" s="25">
        <v>8935200</v>
      </c>
      <c r="C451" s="5" t="s">
        <v>1262</v>
      </c>
      <c r="D451" s="27" t="s">
        <v>86</v>
      </c>
      <c r="E451" s="27"/>
      <c r="F451" s="25">
        <v>1</v>
      </c>
      <c r="G451" s="27" t="s">
        <v>1263</v>
      </c>
      <c r="H451" s="44">
        <v>0.01</v>
      </c>
      <c r="I451" s="27" t="s">
        <v>317</v>
      </c>
      <c r="J451" s="28">
        <v>82</v>
      </c>
      <c r="K451" s="28">
        <v>16</v>
      </c>
      <c r="L451" s="28">
        <v>52</v>
      </c>
      <c r="M451" s="28">
        <v>55</v>
      </c>
      <c r="N451" s="28">
        <v>45</v>
      </c>
      <c r="O451" s="28">
        <v>61</v>
      </c>
      <c r="P451" s="28">
        <v>54</v>
      </c>
      <c r="Q451" s="28">
        <v>41</v>
      </c>
      <c r="R451" s="28">
        <f t="shared" si="144"/>
        <v>50.75</v>
      </c>
      <c r="S451" s="28">
        <f t="shared" si="145"/>
        <v>18.698739453312278</v>
      </c>
      <c r="T451" s="28">
        <f t="shared" si="166"/>
        <v>36.844806804556214</v>
      </c>
      <c r="U451" s="28">
        <f t="shared" si="152"/>
        <v>53</v>
      </c>
      <c r="V451" s="28">
        <v>50</v>
      </c>
      <c r="W451" s="25">
        <v>6505</v>
      </c>
      <c r="X451" s="30">
        <v>15.66</v>
      </c>
      <c r="Y451" s="30">
        <f t="shared" si="146"/>
        <v>20.358000000000001</v>
      </c>
      <c r="Z451" s="30">
        <f t="shared" si="143"/>
        <v>2035.8</v>
      </c>
      <c r="AA451" s="30">
        <f t="shared" si="147"/>
        <v>783</v>
      </c>
      <c r="AB451" s="31">
        <f t="shared" si="148"/>
        <v>78300</v>
      </c>
      <c r="AC451" s="32">
        <f t="shared" si="149"/>
        <v>2.0771329059140288E-2</v>
      </c>
      <c r="AD451" s="25">
        <v>6</v>
      </c>
      <c r="AE451" s="28">
        <f t="shared" si="153"/>
        <v>4.166666666666667</v>
      </c>
      <c r="AF451" s="28">
        <f t="shared" si="165"/>
        <v>25</v>
      </c>
      <c r="AG451" s="28">
        <f t="shared" si="154"/>
        <v>100</v>
      </c>
      <c r="AH451" s="30">
        <f t="shared" si="151"/>
        <v>1566</v>
      </c>
      <c r="AI451" s="28">
        <v>150</v>
      </c>
      <c r="AJ451" s="28">
        <v>150</v>
      </c>
      <c r="AK451" s="28">
        <v>150</v>
      </c>
      <c r="AL451" s="28">
        <v>150</v>
      </c>
      <c r="AM451" s="28">
        <v>120</v>
      </c>
      <c r="AN451" s="28">
        <v>100</v>
      </c>
      <c r="AO451" s="28">
        <v>4</v>
      </c>
      <c r="AP451" s="28">
        <v>28</v>
      </c>
      <c r="AQ451" s="28">
        <v>2</v>
      </c>
      <c r="AR451" s="28">
        <v>4</v>
      </c>
      <c r="AS451" s="28">
        <v>13</v>
      </c>
      <c r="AT451" s="28">
        <f t="shared" si="167"/>
        <v>29.583333333333336</v>
      </c>
      <c r="AU451" s="28">
        <f t="shared" si="168"/>
        <v>37</v>
      </c>
      <c r="AV451" s="28">
        <f t="shared" si="169"/>
        <v>41.666666666666671</v>
      </c>
      <c r="AW451" s="28">
        <v>15</v>
      </c>
      <c r="AX451" s="33" t="s">
        <v>91</v>
      </c>
      <c r="AY451" s="34" t="s">
        <v>140</v>
      </c>
      <c r="AZ451" s="35">
        <v>45876</v>
      </c>
      <c r="BA451" s="35">
        <f t="shared" si="158"/>
        <v>46241</v>
      </c>
      <c r="BB451" s="33" t="s">
        <v>92</v>
      </c>
      <c r="BC451" s="33" t="s">
        <v>141</v>
      </c>
      <c r="BD451" s="34"/>
      <c r="BE451" s="25" t="s">
        <v>83</v>
      </c>
      <c r="BF451" s="25" t="s">
        <v>83</v>
      </c>
      <c r="BG451" s="32" t="s">
        <v>83</v>
      </c>
      <c r="BH451" s="32" t="s">
        <v>83</v>
      </c>
      <c r="BI451" s="32" t="e">
        <f t="shared" si="159"/>
        <v>#REF!</v>
      </c>
      <c r="BJ451" s="25" t="s">
        <v>84</v>
      </c>
      <c r="BK451" s="25">
        <v>11</v>
      </c>
      <c r="BP451" s="25">
        <f>IFERROR(VLOOKUP(Tabela24[[#This Row],[Código  CATMAT]],'[1]GRADE HFL'!A:K,1,0),"NÃO")</f>
        <v>274561</v>
      </c>
      <c r="BQ451" s="36"/>
      <c r="BR451" s="36">
        <f>IFERROR(VLOOKUP(Tabela24[[#This Row],[Código  CATMAT]],'[1]CMM E VALOR'!C:L,5,0),"NÃO HÁ")</f>
        <v>50</v>
      </c>
      <c r="BS451" s="37">
        <f>IFERROR(VLOOKUP(Tabela24[[#This Row],[Código  CATMAT]],'[1]CMM E VALOR'!C:L,6,0),"NÃO HÁ")</f>
        <v>35.111111111111114</v>
      </c>
      <c r="BT451" s="37">
        <f>IFERROR(VLOOKUP(Tabela24[[#This Row],[Código  CATMAT]],'[1]CMM E VALOR'!C:L,7,0),"NÃO HÁ")</f>
        <v>43.333333333333336</v>
      </c>
      <c r="BU451" s="38">
        <f>IFERROR(VLOOKUP(Tabela24[[#This Row],[Código  CATMAT]],'[1]CMM E VALOR'!C:L,9,0),"NÃO HÁ")</f>
        <v>16.21</v>
      </c>
      <c r="BV451" s="32">
        <f>IFERROR(VLOOKUP(Tabela24[[#This Row],[Código  CATMAT]],'[1]CMM E VALOR'!C:L,10,0),"NÃO HÁ")</f>
        <v>16.21</v>
      </c>
    </row>
    <row r="452" spans="1:74" ht="25.5" x14ac:dyDescent="0.25">
      <c r="A452" s="25">
        <v>328529</v>
      </c>
      <c r="B452" s="25">
        <v>8941000</v>
      </c>
      <c r="C452" s="5" t="s">
        <v>1264</v>
      </c>
      <c r="D452" s="5" t="s">
        <v>96</v>
      </c>
      <c r="E452" s="5"/>
      <c r="F452" s="5"/>
      <c r="G452" s="27" t="s">
        <v>1265</v>
      </c>
      <c r="H452" s="27" t="s">
        <v>98</v>
      </c>
      <c r="I452" s="27" t="s">
        <v>235</v>
      </c>
      <c r="J452" s="28">
        <v>12000</v>
      </c>
      <c r="K452" s="28">
        <v>22515</v>
      </c>
      <c r="L452" s="28">
        <v>21518</v>
      </c>
      <c r="M452" s="28">
        <v>20870</v>
      </c>
      <c r="N452" s="28">
        <v>32013</v>
      </c>
      <c r="O452" s="28">
        <v>23002</v>
      </c>
      <c r="P452" s="28">
        <v>20409</v>
      </c>
      <c r="Q452" s="28">
        <v>6523</v>
      </c>
      <c r="R452" s="28">
        <f t="shared" si="144"/>
        <v>19856.25</v>
      </c>
      <c r="S452" s="28">
        <f t="shared" si="145"/>
        <v>7637.7083277642905</v>
      </c>
      <c r="T452" s="28">
        <f t="shared" si="166"/>
        <v>38.465008890219906</v>
      </c>
      <c r="U452" s="28">
        <f t="shared" si="152"/>
        <v>21194</v>
      </c>
      <c r="V452" s="28">
        <v>22000</v>
      </c>
      <c r="W452" s="25">
        <v>6505</v>
      </c>
      <c r="X452" s="30">
        <v>0.34</v>
      </c>
      <c r="Y452" s="30">
        <f t="shared" si="146"/>
        <v>0.44200000000000006</v>
      </c>
      <c r="Z452" s="30">
        <f t="shared" si="143"/>
        <v>19890.000000000004</v>
      </c>
      <c r="AA452" s="30">
        <f t="shared" si="147"/>
        <v>7480.0000000000009</v>
      </c>
      <c r="AB452" s="31">
        <f t="shared" si="148"/>
        <v>748000.00000000012</v>
      </c>
      <c r="AC452" s="32">
        <f t="shared" si="149"/>
        <v>0.19842853302984592</v>
      </c>
      <c r="AD452" s="25">
        <v>6</v>
      </c>
      <c r="AE452" s="28">
        <f t="shared" si="153"/>
        <v>1833.3333333333333</v>
      </c>
      <c r="AF452" s="28">
        <f t="shared" si="165"/>
        <v>11000</v>
      </c>
      <c r="AG452" s="28">
        <f t="shared" si="154"/>
        <v>44000</v>
      </c>
      <c r="AH452" s="30">
        <f t="shared" si="151"/>
        <v>14960.000000000002</v>
      </c>
      <c r="AI452" s="28">
        <v>43000</v>
      </c>
      <c r="AJ452" s="28">
        <v>40000</v>
      </c>
      <c r="AK452" s="28">
        <v>40000</v>
      </c>
      <c r="AL452" s="28">
        <v>40000</v>
      </c>
      <c r="AM452" s="28">
        <v>45000</v>
      </c>
      <c r="AN452" s="28">
        <v>45000</v>
      </c>
      <c r="AO452" s="28">
        <v>4</v>
      </c>
      <c r="AP452" s="28">
        <v>28</v>
      </c>
      <c r="AQ452" s="28">
        <v>2</v>
      </c>
      <c r="AR452" s="28">
        <v>4</v>
      </c>
      <c r="AT452" s="28">
        <f t="shared" si="167"/>
        <v>13016.666666666666</v>
      </c>
      <c r="AU452" s="28">
        <f t="shared" si="168"/>
        <v>22000</v>
      </c>
      <c r="AV452" s="28">
        <f t="shared" si="169"/>
        <v>18333.333333333332</v>
      </c>
      <c r="AX452" s="33" t="s">
        <v>91</v>
      </c>
      <c r="AY452" s="34" t="s">
        <v>395</v>
      </c>
      <c r="AZ452" s="35">
        <v>46111</v>
      </c>
      <c r="BA452" s="35">
        <f t="shared" si="158"/>
        <v>46476</v>
      </c>
      <c r="BB452" s="33" t="s">
        <v>92</v>
      </c>
      <c r="BC452" s="33" t="s">
        <v>396</v>
      </c>
      <c r="BD452" s="34"/>
      <c r="BE452" s="25" t="s">
        <v>83</v>
      </c>
      <c r="BF452" s="25" t="s">
        <v>83</v>
      </c>
      <c r="BG452" s="32" t="s">
        <v>83</v>
      </c>
      <c r="BH452" s="32" t="s">
        <v>83</v>
      </c>
      <c r="BI452" s="32" t="e">
        <f t="shared" si="159"/>
        <v>#REF!</v>
      </c>
      <c r="BJ452" s="25" t="s">
        <v>94</v>
      </c>
      <c r="BK452" s="25">
        <v>5650</v>
      </c>
      <c r="BP452" s="25">
        <f>IFERROR(VLOOKUP(Tabela24[[#This Row],[Código  CATMAT]],'[1]GRADE HFL'!A:K,1,0),"NÃO")</f>
        <v>328529</v>
      </c>
      <c r="BQ452" s="36"/>
      <c r="BR452" s="36">
        <f>IFERROR(VLOOKUP(Tabela24[[#This Row],[Código  CATMAT]],'[1]CMM E VALOR'!C:L,5,0),"NÃO HÁ")</f>
        <v>6200</v>
      </c>
      <c r="BS452" s="37">
        <f>IFERROR(VLOOKUP(Tabela24[[#This Row],[Código  CATMAT]],'[1]CMM E VALOR'!C:L,6,0),"NÃO HÁ")</f>
        <v>200</v>
      </c>
      <c r="BT452" s="37">
        <f>IFERROR(VLOOKUP(Tabela24[[#This Row],[Código  CATMAT]],'[1]CMM E VALOR'!C:L,7,0),"NÃO HÁ")</f>
        <v>0</v>
      </c>
      <c r="BU452" s="38">
        <f>IFERROR(VLOOKUP(Tabela24[[#This Row],[Código  CATMAT]],'[1]CMM E VALOR'!C:L,9,0),"NÃO HÁ")</f>
        <v>0.41</v>
      </c>
      <c r="BV452" s="32">
        <f>IFERROR(VLOOKUP(Tabela24[[#This Row],[Código  CATMAT]],'[1]CMM E VALOR'!C:L,10,0),"NÃO HÁ")</f>
        <v>0</v>
      </c>
    </row>
    <row r="453" spans="1:74" ht="25.5" x14ac:dyDescent="0.25">
      <c r="A453" s="25">
        <v>328532</v>
      </c>
      <c r="B453" s="25">
        <v>8946600</v>
      </c>
      <c r="C453" s="5" t="s">
        <v>1266</v>
      </c>
      <c r="D453" s="27" t="s">
        <v>86</v>
      </c>
      <c r="E453" s="27"/>
      <c r="F453" s="5"/>
      <c r="G453" s="27" t="s">
        <v>1265</v>
      </c>
      <c r="H453" s="27" t="s">
        <v>1267</v>
      </c>
      <c r="I453" s="27" t="s">
        <v>840</v>
      </c>
      <c r="J453" s="28">
        <v>1603</v>
      </c>
      <c r="K453" s="28">
        <v>5976</v>
      </c>
      <c r="L453" s="28">
        <v>5947</v>
      </c>
      <c r="N453" s="28">
        <v>4878</v>
      </c>
      <c r="O453" s="28">
        <v>4795</v>
      </c>
      <c r="P453" s="28">
        <v>4556</v>
      </c>
      <c r="Q453" s="28">
        <v>5944</v>
      </c>
      <c r="R453" s="28">
        <f t="shared" si="144"/>
        <v>4814.1428571428569</v>
      </c>
      <c r="S453" s="28">
        <f t="shared" si="145"/>
        <v>1543.3931696720954</v>
      </c>
      <c r="T453" s="28">
        <f t="shared" si="166"/>
        <v>32.05956315530036</v>
      </c>
      <c r="U453" s="28">
        <f t="shared" si="152"/>
        <v>4878</v>
      </c>
      <c r="V453" s="28">
        <v>4800</v>
      </c>
      <c r="W453" s="25">
        <v>6505</v>
      </c>
      <c r="X453" s="30">
        <v>5.4</v>
      </c>
      <c r="Y453" s="30">
        <f t="shared" si="146"/>
        <v>7.0200000000000005</v>
      </c>
      <c r="Z453" s="30">
        <f t="shared" ref="Z453:Z460" si="170">Y453*AN453</f>
        <v>63180.000000000007</v>
      </c>
      <c r="AA453" s="30">
        <f t="shared" si="147"/>
        <v>25920</v>
      </c>
      <c r="AB453" s="31">
        <f t="shared" si="148"/>
        <v>2592000</v>
      </c>
      <c r="AC453" s="32">
        <f t="shared" si="149"/>
        <v>0.68760261713016124</v>
      </c>
      <c r="AD453" s="25">
        <v>6</v>
      </c>
      <c r="AE453" s="28">
        <f>V453/12</f>
        <v>400</v>
      </c>
      <c r="AF453" s="28">
        <f>AE453*((1/2)*AD453)</f>
        <v>1200</v>
      </c>
      <c r="AG453" s="28">
        <f>((AE453*12)+(AE453*AD453)+AF453)</f>
        <v>8400</v>
      </c>
      <c r="AH453" s="30">
        <f t="shared" si="151"/>
        <v>45360</v>
      </c>
      <c r="AI453" s="28">
        <v>10000</v>
      </c>
      <c r="AJ453" s="28">
        <v>10000</v>
      </c>
      <c r="AK453" s="28">
        <v>10000</v>
      </c>
      <c r="AL453" s="28">
        <v>10000</v>
      </c>
      <c r="AM453" s="28">
        <v>10000</v>
      </c>
      <c r="AN453" s="28">
        <v>9000</v>
      </c>
      <c r="AO453" s="28">
        <v>4</v>
      </c>
      <c r="AP453" s="28">
        <v>28</v>
      </c>
      <c r="AQ453" s="28">
        <v>2</v>
      </c>
      <c r="AR453" s="28">
        <v>4</v>
      </c>
      <c r="AT453" s="28">
        <f t="shared" si="167"/>
        <v>1640</v>
      </c>
      <c r="AU453" s="28">
        <f t="shared" si="168"/>
        <v>3600</v>
      </c>
      <c r="AV453" s="28">
        <f t="shared" si="169"/>
        <v>2800</v>
      </c>
      <c r="AX453" s="33" t="s">
        <v>91</v>
      </c>
      <c r="AY453" s="34" t="s">
        <v>395</v>
      </c>
      <c r="AZ453" s="35">
        <v>46111</v>
      </c>
      <c r="BA453" s="35">
        <f t="shared" si="158"/>
        <v>46476</v>
      </c>
      <c r="BB453" s="33" t="s">
        <v>92</v>
      </c>
      <c r="BC453" s="33" t="s">
        <v>396</v>
      </c>
      <c r="BD453" s="34"/>
      <c r="BE453" s="25" t="s">
        <v>192</v>
      </c>
      <c r="BF453" s="25" t="s">
        <v>112</v>
      </c>
      <c r="BG453" s="32" t="s">
        <v>192</v>
      </c>
      <c r="BH453" s="32" t="s">
        <v>112</v>
      </c>
      <c r="BI453" s="32" t="e">
        <f t="shared" si="159"/>
        <v>#REF!</v>
      </c>
      <c r="BJ453" s="25" t="s">
        <v>94</v>
      </c>
      <c r="BK453" s="25">
        <v>1190</v>
      </c>
      <c r="BP453" s="25">
        <f>IFERROR(VLOOKUP(Tabela24[[#This Row],[Código  CATMAT]],'[1]GRADE HFL'!A:K,1,0),"NÃO")</f>
        <v>328532</v>
      </c>
      <c r="BQ453" s="36"/>
      <c r="BR453" s="36">
        <f>IFERROR(VLOOKUP(Tabela24[[#This Row],[Código  CATMAT]],'[1]CMM E VALOR'!C:L,5,0),"NÃO HÁ")</f>
        <v>210</v>
      </c>
      <c r="BS453" s="37">
        <f>IFERROR(VLOOKUP(Tabela24[[#This Row],[Código  CATMAT]],'[1]CMM E VALOR'!C:L,6,0),"NÃO HÁ")</f>
        <v>118.88888888888889</v>
      </c>
      <c r="BT453" s="37">
        <f>IFERROR(VLOOKUP(Tabela24[[#This Row],[Código  CATMAT]],'[1]CMM E VALOR'!C:L,7,0),"NÃO HÁ")</f>
        <v>88.333333333333329</v>
      </c>
      <c r="BU453" s="38">
        <f>IFERROR(VLOOKUP(Tabela24[[#This Row],[Código  CATMAT]],'[1]CMM E VALOR'!C:L,9,0),"NÃO HÁ")</f>
        <v>7</v>
      </c>
      <c r="BV453" s="32">
        <f>IFERROR(VLOOKUP(Tabela24[[#This Row],[Código  CATMAT]],'[1]CMM E VALOR'!C:L,10,0),"NÃO HÁ")</f>
        <v>7</v>
      </c>
    </row>
    <row r="454" spans="1:74" ht="25.5" x14ac:dyDescent="0.25">
      <c r="A454" s="25">
        <v>268540</v>
      </c>
      <c r="B454" s="25">
        <v>8950810</v>
      </c>
      <c r="C454" s="5" t="s">
        <v>1268</v>
      </c>
      <c r="D454" s="5" t="s">
        <v>108</v>
      </c>
      <c r="E454" s="5"/>
      <c r="F454" s="5"/>
      <c r="G454" s="27" t="s">
        <v>1269</v>
      </c>
      <c r="H454" s="27" t="s">
        <v>293</v>
      </c>
      <c r="I454" s="27" t="s">
        <v>109</v>
      </c>
      <c r="J454" s="28">
        <v>4437</v>
      </c>
      <c r="K454" s="28">
        <v>3069</v>
      </c>
      <c r="L454" s="28">
        <v>4544</v>
      </c>
      <c r="M454" s="28">
        <v>2766</v>
      </c>
      <c r="N454" s="28">
        <v>3893</v>
      </c>
      <c r="O454" s="28">
        <v>4366</v>
      </c>
      <c r="P454" s="28">
        <v>4183</v>
      </c>
      <c r="Q454" s="28">
        <v>3411</v>
      </c>
      <c r="R454" s="28">
        <f t="shared" si="144"/>
        <v>3833.625</v>
      </c>
      <c r="S454" s="28">
        <f t="shared" si="145"/>
        <v>674.09112090704343</v>
      </c>
      <c r="T454" s="28">
        <f t="shared" si="166"/>
        <v>17.583647876540962</v>
      </c>
      <c r="U454" s="28">
        <f t="shared" si="152"/>
        <v>4038</v>
      </c>
      <c r="V454" s="28">
        <v>3900</v>
      </c>
      <c r="W454" s="25">
        <v>6505</v>
      </c>
      <c r="X454" s="30">
        <v>4.93</v>
      </c>
      <c r="Y454" s="30">
        <f t="shared" si="146"/>
        <v>6.4089999999999998</v>
      </c>
      <c r="Z454" s="30">
        <f t="shared" si="170"/>
        <v>44863</v>
      </c>
      <c r="AA454" s="30">
        <f t="shared" si="147"/>
        <v>19227</v>
      </c>
      <c r="AB454" s="31">
        <f t="shared" si="148"/>
        <v>1922700</v>
      </c>
      <c r="AC454" s="32">
        <f t="shared" si="149"/>
        <v>0.51005152467444481</v>
      </c>
      <c r="AD454" s="25">
        <v>6</v>
      </c>
      <c r="AE454" s="28">
        <f t="shared" si="153"/>
        <v>325</v>
      </c>
      <c r="AF454" s="28">
        <f>AE454*((1/2)*AD454)</f>
        <v>975</v>
      </c>
      <c r="AG454" s="28">
        <f t="shared" si="154"/>
        <v>6825</v>
      </c>
      <c r="AH454" s="30">
        <f t="shared" si="151"/>
        <v>33647.25</v>
      </c>
      <c r="AI454" s="28">
        <v>8000</v>
      </c>
      <c r="AJ454" s="28">
        <v>8000</v>
      </c>
      <c r="AK454" s="28">
        <v>8000</v>
      </c>
      <c r="AL454" s="28">
        <v>8000</v>
      </c>
      <c r="AM454" s="28">
        <v>8000</v>
      </c>
      <c r="AN454" s="28">
        <v>7000</v>
      </c>
      <c r="AO454" s="28">
        <v>4</v>
      </c>
      <c r="AP454" s="28">
        <v>28</v>
      </c>
      <c r="AQ454" s="28">
        <v>2</v>
      </c>
      <c r="AR454" s="28">
        <v>4</v>
      </c>
      <c r="AT454" s="28">
        <f t="shared" si="167"/>
        <v>1332.5</v>
      </c>
      <c r="AU454" s="28">
        <f t="shared" si="168"/>
        <v>2925</v>
      </c>
      <c r="AV454" s="28">
        <f t="shared" si="169"/>
        <v>2275</v>
      </c>
      <c r="AX454" s="33" t="s">
        <v>91</v>
      </c>
      <c r="AY454" s="34" t="s">
        <v>110</v>
      </c>
      <c r="AZ454" s="35">
        <v>46049</v>
      </c>
      <c r="BA454" s="35">
        <f t="shared" si="158"/>
        <v>46414</v>
      </c>
      <c r="BB454" s="33" t="s">
        <v>92</v>
      </c>
      <c r="BC454" s="33" t="s">
        <v>111</v>
      </c>
      <c r="BD454" s="34"/>
      <c r="BE454" s="25" t="s">
        <v>192</v>
      </c>
      <c r="BF454" s="25" t="s">
        <v>112</v>
      </c>
      <c r="BG454" s="32" t="s">
        <v>192</v>
      </c>
      <c r="BH454" s="32" t="s">
        <v>112</v>
      </c>
      <c r="BI454" s="32" t="e">
        <f t="shared" si="159"/>
        <v>#REF!</v>
      </c>
      <c r="BJ454" s="25" t="s">
        <v>84</v>
      </c>
      <c r="BK454" s="25">
        <v>1023</v>
      </c>
      <c r="BP454" s="25">
        <f>IFERROR(VLOOKUP(Tabela24[[#This Row],[Código  CATMAT]],'[1]GRADE HFL'!A:K,1,0),"NÃO")</f>
        <v>268540</v>
      </c>
      <c r="BQ454" s="36"/>
      <c r="BR454" s="36">
        <f>IFERROR(VLOOKUP(Tabela24[[#This Row],[Código  CATMAT]],'[1]CMM E VALOR'!C:L,5,0),"NÃO HÁ")</f>
        <v>850</v>
      </c>
      <c r="BS454" s="37">
        <f>IFERROR(VLOOKUP(Tabela24[[#This Row],[Código  CATMAT]],'[1]CMM E VALOR'!C:L,6,0),"NÃO HÁ")</f>
        <v>868.25</v>
      </c>
      <c r="BT454" s="37">
        <f>IFERROR(VLOOKUP(Tabela24[[#This Row],[Código  CATMAT]],'[1]CMM E VALOR'!C:L,7,0),"NÃO HÁ")</f>
        <v>1057.3333333333333</v>
      </c>
      <c r="BU454" s="38">
        <f>IFERROR(VLOOKUP(Tabela24[[#This Row],[Código  CATMAT]],'[1]CMM E VALOR'!C:L,9,0),"NÃO HÁ")</f>
        <v>4.93</v>
      </c>
      <c r="BV454" s="32">
        <f>IFERROR(VLOOKUP(Tabela24[[#This Row],[Código  CATMAT]],'[1]CMM E VALOR'!C:L,10,0),"NÃO HÁ")</f>
        <v>4.8642849999999997</v>
      </c>
    </row>
    <row r="455" spans="1:74" ht="25.5" x14ac:dyDescent="0.25">
      <c r="A455" s="25">
        <v>279269</v>
      </c>
      <c r="B455" s="25">
        <v>8961000</v>
      </c>
      <c r="C455" s="5" t="s">
        <v>1270</v>
      </c>
      <c r="D455" s="5" t="s">
        <v>96</v>
      </c>
      <c r="E455" s="5"/>
      <c r="F455" s="5"/>
      <c r="G455" s="27" t="s">
        <v>1271</v>
      </c>
      <c r="H455" s="27" t="s">
        <v>135</v>
      </c>
      <c r="I455" s="27" t="s">
        <v>96</v>
      </c>
      <c r="J455" s="28">
        <v>40</v>
      </c>
      <c r="K455" s="28">
        <v>39</v>
      </c>
      <c r="L455" s="28">
        <v>0</v>
      </c>
      <c r="M455" s="28">
        <v>10</v>
      </c>
      <c r="N455" s="28">
        <v>10</v>
      </c>
      <c r="O455" s="28">
        <v>0</v>
      </c>
      <c r="R455" s="28">
        <f t="shared" ref="R455:R460" si="171">AVERAGE(J455:Q455)</f>
        <v>16.5</v>
      </c>
      <c r="S455" s="28">
        <f t="shared" ref="S455:S460" si="172">STDEV(J455:Q455)</f>
        <v>18.371173070873837</v>
      </c>
      <c r="T455" s="28">
        <f t="shared" si="166"/>
        <v>111.34044285378084</v>
      </c>
      <c r="U455" s="28">
        <f t="shared" si="152"/>
        <v>10</v>
      </c>
      <c r="V455" s="28">
        <v>20</v>
      </c>
      <c r="W455" s="25">
        <v>6505</v>
      </c>
      <c r="X455" s="49">
        <v>0.27</v>
      </c>
      <c r="Y455" s="30">
        <f t="shared" ref="Y455:Y460" si="173">X455*1.3</f>
        <v>0.35100000000000003</v>
      </c>
      <c r="Z455" s="30">
        <f t="shared" si="170"/>
        <v>0</v>
      </c>
      <c r="AA455" s="30">
        <f t="shared" ref="AA455:AA460" si="174">V455*X455</f>
        <v>5.4</v>
      </c>
      <c r="AB455" s="31">
        <f t="shared" ref="AB455:AB460" si="175">(AA455*100)</f>
        <v>540</v>
      </c>
      <c r="AC455" s="32">
        <f t="shared" ref="AC455:AC460" si="176">AB455/3769619.16</f>
        <v>1.4325054523545025E-4</v>
      </c>
      <c r="AD455" s="25">
        <v>6</v>
      </c>
      <c r="AE455" s="28">
        <f t="shared" si="153"/>
        <v>1.6666666666666667</v>
      </c>
      <c r="AF455" s="28">
        <f>AD455*AE455</f>
        <v>10</v>
      </c>
      <c r="AG455" s="28">
        <f t="shared" si="154"/>
        <v>40</v>
      </c>
      <c r="AH455" s="30">
        <f t="shared" ref="AH455:AH460" si="177">AG455*X455</f>
        <v>10.8</v>
      </c>
      <c r="AI455" s="28">
        <v>100</v>
      </c>
      <c r="AJ455" s="28">
        <v>100</v>
      </c>
      <c r="AK455" s="28">
        <v>100</v>
      </c>
      <c r="AL455" s="28">
        <v>100</v>
      </c>
      <c r="AM455" s="28">
        <v>0</v>
      </c>
      <c r="AN455" s="28">
        <v>0</v>
      </c>
      <c r="AO455" s="28">
        <v>4</v>
      </c>
      <c r="AP455" s="28">
        <v>28</v>
      </c>
      <c r="AQ455" s="28">
        <v>2</v>
      </c>
      <c r="AR455" s="28">
        <v>4</v>
      </c>
      <c r="AT455" s="28">
        <f t="shared" si="167"/>
        <v>11.833333333333334</v>
      </c>
      <c r="AU455" s="28">
        <f t="shared" si="168"/>
        <v>20</v>
      </c>
      <c r="AV455" s="28">
        <f t="shared" si="169"/>
        <v>16.666666666666668</v>
      </c>
      <c r="AW455" s="28">
        <v>50</v>
      </c>
      <c r="AX455" s="34" t="s">
        <v>80</v>
      </c>
      <c r="AY455" s="34"/>
      <c r="BA455" s="35">
        <f t="shared" si="158"/>
        <v>365</v>
      </c>
      <c r="BB455" s="33" t="s">
        <v>238</v>
      </c>
      <c r="BC455" s="33"/>
      <c r="BD455" s="34"/>
      <c r="BE455" s="25" t="s">
        <v>83</v>
      </c>
      <c r="BF455" s="25" t="s">
        <v>83</v>
      </c>
      <c r="BG455" s="32" t="s">
        <v>83</v>
      </c>
      <c r="BH455" s="32" t="s">
        <v>83</v>
      </c>
      <c r="BI455" s="32" t="e">
        <f t="shared" si="159"/>
        <v>#REF!</v>
      </c>
      <c r="BJ455" s="25" t="s">
        <v>94</v>
      </c>
      <c r="BP455" s="25">
        <f>IFERROR(VLOOKUP(Tabela24[[#This Row],[Código  CATMAT]],'[1]GRADE HFL'!A:K,1,0),"NÃO")</f>
        <v>279269</v>
      </c>
      <c r="BQ455" s="36"/>
      <c r="BR455" s="36">
        <f>IFERROR(VLOOKUP(Tabela24[[#This Row],[Código  CATMAT]],'[1]CMM E VALOR'!C:L,5,0),"NÃO HÁ")</f>
        <v>3200</v>
      </c>
      <c r="BS455" s="37">
        <f>IFERROR(VLOOKUP(Tabela24[[#This Row],[Código  CATMAT]],'[1]CMM E VALOR'!C:L,6,0),"NÃO HÁ")</f>
        <v>350</v>
      </c>
      <c r="BT455" s="37">
        <f>IFERROR(VLOOKUP(Tabela24[[#This Row],[Código  CATMAT]],'[1]CMM E VALOR'!C:L,7,0),"NÃO HÁ")</f>
        <v>350</v>
      </c>
      <c r="BU455" s="38">
        <f>IFERROR(VLOOKUP(Tabela24[[#This Row],[Código  CATMAT]],'[1]CMM E VALOR'!C:L,9,0),"NÃO HÁ")</f>
        <v>0.14000000000000001</v>
      </c>
      <c r="BV455" s="32">
        <f>IFERROR(VLOOKUP(Tabela24[[#This Row],[Código  CATMAT]],'[1]CMM E VALOR'!C:L,10,0),"NÃO HÁ")</f>
        <v>0.14000000000000001</v>
      </c>
    </row>
    <row r="456" spans="1:74" ht="25.5" x14ac:dyDescent="0.25">
      <c r="A456" s="25">
        <v>332917</v>
      </c>
      <c r="B456" s="25">
        <v>8985000</v>
      </c>
      <c r="C456" s="5" t="s">
        <v>1272</v>
      </c>
      <c r="D456" s="5" t="s">
        <v>76</v>
      </c>
      <c r="E456" s="5"/>
      <c r="F456" s="5"/>
      <c r="G456" s="27" t="s">
        <v>1273</v>
      </c>
      <c r="H456" s="27" t="s">
        <v>1274</v>
      </c>
      <c r="I456" s="27" t="s">
        <v>79</v>
      </c>
      <c r="J456" s="28">
        <v>50</v>
      </c>
      <c r="K456" s="28">
        <v>120</v>
      </c>
      <c r="L456" s="28">
        <v>62</v>
      </c>
      <c r="M456" s="28">
        <v>43</v>
      </c>
      <c r="N456" s="28">
        <v>72</v>
      </c>
      <c r="O456" s="28">
        <v>30</v>
      </c>
      <c r="P456" s="28">
        <v>69</v>
      </c>
      <c r="Q456" s="28">
        <v>32</v>
      </c>
      <c r="R456" s="28">
        <f t="shared" si="171"/>
        <v>59.75</v>
      </c>
      <c r="S456" s="28">
        <f t="shared" si="172"/>
        <v>29.035692321200617</v>
      </c>
      <c r="T456" s="28">
        <f t="shared" si="166"/>
        <v>48.595300955984293</v>
      </c>
      <c r="U456" s="28">
        <f t="shared" ref="U456:U460" si="178">MEDIAN(J456:Q456)</f>
        <v>56</v>
      </c>
      <c r="V456" s="28">
        <v>60</v>
      </c>
      <c r="W456" s="25">
        <v>6505</v>
      </c>
      <c r="X456" s="30">
        <v>26.97</v>
      </c>
      <c r="Y456" s="30">
        <f t="shared" si="173"/>
        <v>35.061</v>
      </c>
      <c r="Z456" s="30">
        <f t="shared" si="170"/>
        <v>5259.15</v>
      </c>
      <c r="AA456" s="30">
        <f t="shared" si="174"/>
        <v>1618.1999999999998</v>
      </c>
      <c r="AB456" s="31">
        <f t="shared" si="175"/>
        <v>161819.99999999997</v>
      </c>
      <c r="AC456" s="32">
        <f t="shared" si="176"/>
        <v>4.2927413388889918E-2</v>
      </c>
      <c r="AD456" s="25">
        <v>6</v>
      </c>
      <c r="AE456" s="28">
        <f t="shared" si="153"/>
        <v>5</v>
      </c>
      <c r="AF456" s="28">
        <f>AD456*AE456</f>
        <v>30</v>
      </c>
      <c r="AG456" s="28">
        <f t="shared" si="154"/>
        <v>120</v>
      </c>
      <c r="AH456" s="30">
        <f t="shared" si="177"/>
        <v>3236.3999999999996</v>
      </c>
      <c r="AI456" s="28">
        <v>200</v>
      </c>
      <c r="AJ456" s="28">
        <v>200</v>
      </c>
      <c r="AK456" s="28">
        <v>200</v>
      </c>
      <c r="AL456" s="28">
        <v>200</v>
      </c>
      <c r="AM456" s="28">
        <v>200</v>
      </c>
      <c r="AN456" s="28">
        <v>150</v>
      </c>
      <c r="AO456" s="28">
        <v>4</v>
      </c>
      <c r="AP456" s="28">
        <v>28</v>
      </c>
      <c r="AQ456" s="28">
        <v>2</v>
      </c>
      <c r="AR456" s="28">
        <v>4</v>
      </c>
      <c r="AT456" s="28">
        <f t="shared" si="167"/>
        <v>35.5</v>
      </c>
      <c r="AU456" s="28">
        <f t="shared" si="168"/>
        <v>60</v>
      </c>
      <c r="AV456" s="28">
        <f t="shared" si="169"/>
        <v>50</v>
      </c>
      <c r="AX456" s="33" t="s">
        <v>91</v>
      </c>
      <c r="AY456" s="34" t="s">
        <v>110</v>
      </c>
      <c r="AZ456" s="35">
        <v>46049</v>
      </c>
      <c r="BA456" s="35">
        <f t="shared" si="158"/>
        <v>46414</v>
      </c>
      <c r="BB456" s="33" t="s">
        <v>92</v>
      </c>
      <c r="BC456" s="33" t="s">
        <v>111</v>
      </c>
      <c r="BD456" s="34"/>
      <c r="BE456" s="25" t="s">
        <v>83</v>
      </c>
      <c r="BF456" s="25" t="s">
        <v>83</v>
      </c>
      <c r="BG456" s="32" t="s">
        <v>83</v>
      </c>
      <c r="BH456" s="32" t="s">
        <v>83</v>
      </c>
      <c r="BI456" s="32" t="e">
        <f t="shared" si="159"/>
        <v>#REF!</v>
      </c>
      <c r="BJ456" s="25" t="s">
        <v>84</v>
      </c>
      <c r="BK456" s="25">
        <v>10</v>
      </c>
      <c r="BP456" s="25">
        <f>IFERROR(VLOOKUP(Tabela24[[#This Row],[Código  CATMAT]],'[1]GRADE HFL'!A:K,1,0),"NÃO")</f>
        <v>332917</v>
      </c>
      <c r="BQ456" s="36"/>
      <c r="BR456" s="36">
        <f>IFERROR(VLOOKUP(Tabela24[[#This Row],[Código  CATMAT]],'[1]CMM E VALOR'!C:L,5,0),"NÃO HÁ")</f>
        <v>80</v>
      </c>
      <c r="BS456" s="37">
        <f>IFERROR(VLOOKUP(Tabela24[[#This Row],[Código  CATMAT]],'[1]CMM E VALOR'!C:L,6,0),"NÃO HÁ")</f>
        <v>81.111111111111114</v>
      </c>
      <c r="BT456" s="37">
        <f>IFERROR(VLOOKUP(Tabela24[[#This Row],[Código  CATMAT]],'[1]CMM E VALOR'!C:L,7,0),"NÃO HÁ")</f>
        <v>93.333333333333329</v>
      </c>
      <c r="BU456" s="38">
        <f>IFERROR(VLOOKUP(Tabela24[[#This Row],[Código  CATMAT]],'[1]CMM E VALOR'!C:L,9,0),"NÃO HÁ")</f>
        <v>26.97</v>
      </c>
      <c r="BV456" s="32">
        <f>IFERROR(VLOOKUP(Tabela24[[#This Row],[Código  CATMAT]],'[1]CMM E VALOR'!C:L,10,0),"NÃO HÁ")</f>
        <v>26.97</v>
      </c>
    </row>
    <row r="457" spans="1:74" ht="25.5" hidden="1" x14ac:dyDescent="0.25">
      <c r="A457" s="25">
        <v>272853</v>
      </c>
      <c r="B457" s="25">
        <v>9011000</v>
      </c>
      <c r="C457" s="5" t="s">
        <v>1275</v>
      </c>
      <c r="D457" s="5" t="s">
        <v>96</v>
      </c>
      <c r="E457" s="5"/>
      <c r="F457" s="25">
        <v>60</v>
      </c>
      <c r="G457" s="27" t="s">
        <v>1276</v>
      </c>
      <c r="H457" s="27" t="s">
        <v>293</v>
      </c>
      <c r="I457" s="27" t="s">
        <v>96</v>
      </c>
      <c r="J457" s="28">
        <v>16630</v>
      </c>
      <c r="K457" s="28">
        <v>21281</v>
      </c>
      <c r="L457" s="28">
        <v>32040</v>
      </c>
      <c r="M457" s="28">
        <v>42099</v>
      </c>
      <c r="N457" s="28">
        <v>38085</v>
      </c>
      <c r="O457" s="28">
        <v>21147</v>
      </c>
      <c r="P457" s="28">
        <v>15490</v>
      </c>
      <c r="Q457" s="28">
        <v>16194</v>
      </c>
      <c r="R457" s="28">
        <f t="shared" si="171"/>
        <v>25370.75</v>
      </c>
      <c r="S457" s="28">
        <f t="shared" si="172"/>
        <v>10547.675353230343</v>
      </c>
      <c r="T457" s="28">
        <f t="shared" si="166"/>
        <v>41.574156669512504</v>
      </c>
      <c r="U457" s="28">
        <f t="shared" si="178"/>
        <v>21214</v>
      </c>
      <c r="V457" s="28">
        <v>20000</v>
      </c>
      <c r="W457" s="25">
        <v>6505</v>
      </c>
      <c r="X457" s="30">
        <v>3.75</v>
      </c>
      <c r="Y457" s="30">
        <f t="shared" si="173"/>
        <v>4.875</v>
      </c>
      <c r="Z457" s="30">
        <f t="shared" si="170"/>
        <v>170625</v>
      </c>
      <c r="AA457" s="30">
        <f t="shared" si="174"/>
        <v>75000</v>
      </c>
      <c r="AB457" s="31">
        <f t="shared" si="175"/>
        <v>7500000</v>
      </c>
      <c r="AC457" s="32">
        <f t="shared" si="176"/>
        <v>1.9895909060479202</v>
      </c>
      <c r="AD457" s="25">
        <v>6</v>
      </c>
      <c r="AE457" s="28">
        <f t="shared" ref="AE457:AE460" si="179">V457/12</f>
        <v>1666.6666666666667</v>
      </c>
      <c r="AF457" s="28">
        <f>AE457*1/3</f>
        <v>555.55555555555554</v>
      </c>
      <c r="AG457" s="28">
        <f t="shared" ref="AG457:AG460" si="180">((AE457*12)+(AE457*AD457)+AF457)</f>
        <v>30555.555555555555</v>
      </c>
      <c r="AH457" s="30">
        <f t="shared" si="177"/>
        <v>114583.33333333333</v>
      </c>
      <c r="AI457" s="28">
        <v>50000</v>
      </c>
      <c r="AJ457" s="28">
        <v>50000</v>
      </c>
      <c r="AK457" s="28">
        <v>50400</v>
      </c>
      <c r="AL457" s="28">
        <v>50400</v>
      </c>
      <c r="AM457" s="28">
        <v>48000</v>
      </c>
      <c r="AN457" s="28">
        <v>35000</v>
      </c>
      <c r="AO457" s="28">
        <v>4</v>
      </c>
      <c r="AP457" s="28">
        <v>28</v>
      </c>
      <c r="AQ457" s="28">
        <v>2</v>
      </c>
      <c r="AR457" s="28">
        <v>4</v>
      </c>
      <c r="AT457" s="28">
        <f t="shared" si="167"/>
        <v>2388.8888888888891</v>
      </c>
      <c r="AU457" s="28">
        <f t="shared" si="168"/>
        <v>10555.555555555555</v>
      </c>
      <c r="AV457" s="28">
        <f t="shared" si="169"/>
        <v>7222.2222222222226</v>
      </c>
      <c r="AX457" s="33" t="s">
        <v>80</v>
      </c>
      <c r="AY457" s="34"/>
      <c r="BA457" s="35">
        <f t="shared" si="158"/>
        <v>365</v>
      </c>
      <c r="BB457" s="33" t="s">
        <v>290</v>
      </c>
      <c r="BC457" s="33" t="s">
        <v>248</v>
      </c>
      <c r="BD457" s="34"/>
      <c r="BE457" s="25" t="s">
        <v>192</v>
      </c>
      <c r="BF457" s="25" t="s">
        <v>192</v>
      </c>
      <c r="BG457" s="32" t="s">
        <v>192</v>
      </c>
      <c r="BH457" s="32" t="s">
        <v>192</v>
      </c>
      <c r="BI457" s="32" t="e">
        <f t="shared" si="159"/>
        <v>#REF!</v>
      </c>
      <c r="BJ457" s="25" t="s">
        <v>94</v>
      </c>
      <c r="BK457" s="25">
        <v>6832</v>
      </c>
      <c r="BP457" s="25" t="str">
        <f>IFERROR(VLOOKUP(Tabela24[[#This Row],[Código  CATMAT]],'[1]GRADE HFL'!A:K,1,0),"NÃO")</f>
        <v>NÃO</v>
      </c>
      <c r="BQ457" s="36"/>
      <c r="BR457" s="36" t="str">
        <f>IFERROR(VLOOKUP(Tabela24[[#This Row],[Código  CATMAT]],'[1]CMM E VALOR'!C:L,5,0),"NÃO HÁ")</f>
        <v>NÃO HÁ</v>
      </c>
      <c r="BS457" s="37" t="str">
        <f>IFERROR(VLOOKUP(Tabela24[[#This Row],[Código  CATMAT]],'[1]CMM E VALOR'!C:L,6,0),"NÃO HÁ")</f>
        <v>NÃO HÁ</v>
      </c>
      <c r="BT457" s="37" t="str">
        <f>IFERROR(VLOOKUP(Tabela24[[#This Row],[Código  CATMAT]],'[1]CMM E VALOR'!C:L,7,0),"NÃO HÁ")</f>
        <v>NÃO HÁ</v>
      </c>
      <c r="BU457" s="38" t="str">
        <f>IFERROR(VLOOKUP(Tabela24[[#This Row],[Código  CATMAT]],'[1]CMM E VALOR'!C:L,9,0),"NÃO HÁ")</f>
        <v>NÃO HÁ</v>
      </c>
      <c r="BV457" s="32" t="str">
        <f>IFERROR(VLOOKUP(Tabela24[[#This Row],[Código  CATMAT]],'[1]CMM E VALOR'!C:L,10,0),"NÃO HÁ")</f>
        <v>NÃO HÁ</v>
      </c>
    </row>
    <row r="458" spans="1:74" hidden="1" x14ac:dyDescent="0.25">
      <c r="A458" s="25">
        <v>416268</v>
      </c>
      <c r="B458" s="25">
        <v>1405900</v>
      </c>
      <c r="C458" s="5" t="s">
        <v>1277</v>
      </c>
      <c r="D458" s="5" t="s">
        <v>86</v>
      </c>
      <c r="E458" s="5"/>
      <c r="G458" s="27" t="s">
        <v>1278</v>
      </c>
      <c r="H458" s="27" t="s">
        <v>1279</v>
      </c>
      <c r="I458" s="27" t="s">
        <v>125</v>
      </c>
      <c r="J458" s="28">
        <v>27</v>
      </c>
      <c r="K458" s="28">
        <v>27</v>
      </c>
      <c r="L458" s="28">
        <v>0</v>
      </c>
      <c r="M458" s="28">
        <v>0</v>
      </c>
      <c r="N458" s="28">
        <v>0</v>
      </c>
      <c r="R458" s="28">
        <f t="shared" si="171"/>
        <v>10.8</v>
      </c>
      <c r="S458" s="28">
        <f t="shared" si="172"/>
        <v>14.788509052639485</v>
      </c>
      <c r="T458" s="28">
        <f t="shared" si="166"/>
        <v>136.93063937629154</v>
      </c>
      <c r="U458" s="28">
        <f t="shared" si="178"/>
        <v>0</v>
      </c>
      <c r="V458" s="28">
        <v>5</v>
      </c>
      <c r="W458" s="25" t="s">
        <v>90</v>
      </c>
      <c r="X458" s="30">
        <v>7.9</v>
      </c>
      <c r="Y458" s="30">
        <f t="shared" si="173"/>
        <v>10.270000000000001</v>
      </c>
      <c r="Z458" s="30">
        <f t="shared" si="170"/>
        <v>0</v>
      </c>
      <c r="AA458" s="30">
        <f t="shared" si="174"/>
        <v>39.5</v>
      </c>
      <c r="AB458" s="31">
        <f t="shared" si="175"/>
        <v>3950</v>
      </c>
      <c r="AC458" s="32">
        <f t="shared" si="176"/>
        <v>1.0478512105185714E-3</v>
      </c>
      <c r="AD458" s="25">
        <v>6</v>
      </c>
      <c r="AE458" s="28">
        <f t="shared" si="179"/>
        <v>0.41666666666666669</v>
      </c>
      <c r="AF458" s="28">
        <f>AD458*AE458</f>
        <v>2.5</v>
      </c>
      <c r="AG458" s="28">
        <f t="shared" si="180"/>
        <v>10</v>
      </c>
      <c r="AH458" s="30">
        <f t="shared" si="177"/>
        <v>79</v>
      </c>
      <c r="AI458" s="28">
        <v>45</v>
      </c>
      <c r="AJ458" s="28">
        <v>45</v>
      </c>
      <c r="AK458" s="28">
        <v>45</v>
      </c>
      <c r="AL458" s="28">
        <v>20</v>
      </c>
      <c r="AN458" s="28">
        <v>0</v>
      </c>
      <c r="AO458" s="28">
        <v>4</v>
      </c>
      <c r="AP458" s="28">
        <v>28</v>
      </c>
      <c r="AQ458" s="28">
        <v>2</v>
      </c>
      <c r="AR458" s="28">
        <v>4</v>
      </c>
      <c r="AT458" s="28">
        <f t="shared" si="167"/>
        <v>2.9583333333333335</v>
      </c>
      <c r="AU458" s="28">
        <f t="shared" si="168"/>
        <v>5</v>
      </c>
      <c r="AV458" s="28">
        <f t="shared" si="169"/>
        <v>4.166666666666667</v>
      </c>
      <c r="AX458" s="33" t="s">
        <v>91</v>
      </c>
      <c r="AY458" s="34"/>
      <c r="BA458" s="35">
        <f t="shared" si="158"/>
        <v>365</v>
      </c>
      <c r="BB458" s="33" t="s">
        <v>92</v>
      </c>
      <c r="BC458" s="33" t="s">
        <v>93</v>
      </c>
      <c r="BD458" s="34"/>
      <c r="BE458" s="25" t="s">
        <v>83</v>
      </c>
      <c r="BF458" s="25" t="s">
        <v>83</v>
      </c>
      <c r="BG458" s="32" t="s">
        <v>83</v>
      </c>
      <c r="BH458" s="32" t="s">
        <v>83</v>
      </c>
      <c r="BI458" s="32" t="e">
        <f t="shared" si="159"/>
        <v>#REF!</v>
      </c>
      <c r="BJ458" s="25" t="s">
        <v>84</v>
      </c>
      <c r="BP458" s="25" t="str">
        <f>IFERROR(VLOOKUP(Tabela24[[#This Row],[Código  CATMAT]],'[1]GRADE HFL'!A:K,1,0),"NÃO")</f>
        <v>NÃO</v>
      </c>
      <c r="BQ458" s="36"/>
      <c r="BR458" s="36" t="str">
        <f>IFERROR(VLOOKUP(Tabela24[[#This Row],[Código  CATMAT]],'[1]CMM E VALOR'!C:L,5,0),"NÃO HÁ")</f>
        <v>NÃO HÁ</v>
      </c>
      <c r="BS458" s="37" t="str">
        <f>IFERROR(VLOOKUP(Tabela24[[#This Row],[Código  CATMAT]],'[1]CMM E VALOR'!C:L,6,0),"NÃO HÁ")</f>
        <v>NÃO HÁ</v>
      </c>
      <c r="BT458" s="37" t="str">
        <f>IFERROR(VLOOKUP(Tabela24[[#This Row],[Código  CATMAT]],'[1]CMM E VALOR'!C:L,7,0),"NÃO HÁ")</f>
        <v>NÃO HÁ</v>
      </c>
      <c r="BU458" s="38" t="str">
        <f>IFERROR(VLOOKUP(Tabela24[[#This Row],[Código  CATMAT]],'[1]CMM E VALOR'!C:L,9,0),"NÃO HÁ")</f>
        <v>NÃO HÁ</v>
      </c>
      <c r="BV458" s="32" t="str">
        <f>IFERROR(VLOOKUP(Tabela24[[#This Row],[Código  CATMAT]],'[1]CMM E VALOR'!C:L,10,0),"NÃO HÁ")</f>
        <v>NÃO HÁ</v>
      </c>
    </row>
    <row r="459" spans="1:74" x14ac:dyDescent="0.25">
      <c r="A459" s="25">
        <v>338297</v>
      </c>
      <c r="B459" s="25">
        <v>9051000</v>
      </c>
      <c r="C459" s="5" t="s">
        <v>1280</v>
      </c>
      <c r="D459" s="5" t="s">
        <v>96</v>
      </c>
      <c r="E459" s="5"/>
      <c r="F459" s="25">
        <v>14</v>
      </c>
      <c r="G459" s="27" t="s">
        <v>1281</v>
      </c>
      <c r="H459" s="27" t="s">
        <v>104</v>
      </c>
      <c r="I459" s="27" t="s">
        <v>136</v>
      </c>
      <c r="J459" s="28">
        <v>56</v>
      </c>
      <c r="K459" s="28">
        <v>0</v>
      </c>
      <c r="L459" s="28">
        <v>28</v>
      </c>
      <c r="M459" s="28">
        <v>0</v>
      </c>
      <c r="N459" s="28">
        <v>0</v>
      </c>
      <c r="O459" s="28">
        <v>207</v>
      </c>
      <c r="P459" s="28">
        <v>209</v>
      </c>
      <c r="Q459" s="28">
        <v>34</v>
      </c>
      <c r="R459" s="28">
        <f t="shared" si="171"/>
        <v>66.75</v>
      </c>
      <c r="S459" s="28">
        <f t="shared" si="172"/>
        <v>89.411967879026122</v>
      </c>
      <c r="T459" s="28">
        <f t="shared" si="166"/>
        <v>133.95051367644365</v>
      </c>
      <c r="U459" s="28">
        <f t="shared" si="178"/>
        <v>31</v>
      </c>
      <c r="V459" s="28">
        <v>84</v>
      </c>
      <c r="W459" s="25">
        <v>6505</v>
      </c>
      <c r="X459" s="30">
        <v>25</v>
      </c>
      <c r="Y459" s="30">
        <f t="shared" si="173"/>
        <v>32.5</v>
      </c>
      <c r="Z459" s="30">
        <f t="shared" si="170"/>
        <v>4875</v>
      </c>
      <c r="AA459" s="30">
        <f t="shared" si="174"/>
        <v>2100</v>
      </c>
      <c r="AB459" s="31">
        <f t="shared" si="175"/>
        <v>210000</v>
      </c>
      <c r="AC459" s="32">
        <f t="shared" si="176"/>
        <v>5.5708545369341764E-2</v>
      </c>
      <c r="AD459" s="25">
        <v>6</v>
      </c>
      <c r="AE459" s="28">
        <f t="shared" si="179"/>
        <v>7</v>
      </c>
      <c r="AF459" s="28">
        <f>AD459*AE459</f>
        <v>42</v>
      </c>
      <c r="AG459" s="28">
        <f>((AE459*12)+(AE459*AD459)+AF459)</f>
        <v>168</v>
      </c>
      <c r="AH459" s="30">
        <f t="shared" si="177"/>
        <v>4200</v>
      </c>
      <c r="AI459" s="28">
        <v>100</v>
      </c>
      <c r="AJ459" s="28">
        <v>100</v>
      </c>
      <c r="AK459" s="28">
        <v>100</v>
      </c>
      <c r="AL459" s="28">
        <v>100</v>
      </c>
      <c r="AM459" s="28">
        <v>140</v>
      </c>
      <c r="AN459" s="28">
        <v>150</v>
      </c>
      <c r="AO459" s="28">
        <v>4</v>
      </c>
      <c r="AP459" s="28">
        <v>28</v>
      </c>
      <c r="AQ459" s="28">
        <v>2</v>
      </c>
      <c r="AR459" s="28">
        <v>4</v>
      </c>
      <c r="AT459" s="28">
        <f t="shared" si="167"/>
        <v>49.7</v>
      </c>
      <c r="AU459" s="28">
        <f t="shared" si="168"/>
        <v>84</v>
      </c>
      <c r="AV459" s="28">
        <f t="shared" si="169"/>
        <v>70</v>
      </c>
      <c r="AX459" s="33" t="s">
        <v>91</v>
      </c>
      <c r="AY459" s="34" t="s">
        <v>121</v>
      </c>
      <c r="AZ459" s="35">
        <v>45924</v>
      </c>
      <c r="BA459" s="35">
        <f t="shared" si="158"/>
        <v>46289</v>
      </c>
      <c r="BB459" s="33" t="s">
        <v>92</v>
      </c>
      <c r="BC459" s="33" t="s">
        <v>106</v>
      </c>
      <c r="BD459" s="34"/>
      <c r="BE459" s="25" t="s">
        <v>83</v>
      </c>
      <c r="BF459" s="25" t="s">
        <v>83</v>
      </c>
      <c r="BG459" s="32" t="s">
        <v>83</v>
      </c>
      <c r="BH459" s="32" t="s">
        <v>83</v>
      </c>
      <c r="BI459" s="32" t="e">
        <f t="shared" si="159"/>
        <v>#REF!</v>
      </c>
      <c r="BJ459" s="25" t="s">
        <v>84</v>
      </c>
      <c r="BK459" s="25">
        <v>28</v>
      </c>
      <c r="BP459" s="25">
        <f>IFERROR(VLOOKUP(Tabela24[[#This Row],[Código  CATMAT]],'[1]GRADE HFL'!A:K,1,0),"NÃO")</f>
        <v>338297</v>
      </c>
      <c r="BQ459" s="36"/>
      <c r="BR459" s="36">
        <f>IFERROR(VLOOKUP(Tabela24[[#This Row],[Código  CATMAT]],'[1]CMM E VALOR'!C:L,5,0),"NÃO HÁ")</f>
        <v>98</v>
      </c>
      <c r="BS459" s="37">
        <f>IFERROR(VLOOKUP(Tabela24[[#This Row],[Código  CATMAT]],'[1]CMM E VALOR'!C:L,6,0),"NÃO HÁ")</f>
        <v>66.5</v>
      </c>
      <c r="BT459" s="37">
        <f>IFERROR(VLOOKUP(Tabela24[[#This Row],[Código  CATMAT]],'[1]CMM E VALOR'!C:L,7,0),"NÃO HÁ")</f>
        <v>74.666666666666671</v>
      </c>
      <c r="BU459" s="38">
        <f>IFERROR(VLOOKUP(Tabela24[[#This Row],[Código  CATMAT]],'[1]CMM E VALOR'!C:L,9,0),"NÃO HÁ")</f>
        <v>13.5</v>
      </c>
      <c r="BV459" s="32">
        <f>IFERROR(VLOOKUP(Tabela24[[#This Row],[Código  CATMAT]],'[1]CMM E VALOR'!C:L,10,0),"NÃO HÁ")</f>
        <v>0</v>
      </c>
    </row>
    <row r="460" spans="1:74" ht="25.5" x14ac:dyDescent="0.25">
      <c r="A460" s="25">
        <v>338298</v>
      </c>
      <c r="B460" s="25">
        <v>9050800</v>
      </c>
      <c r="C460" s="5" t="s">
        <v>1282</v>
      </c>
      <c r="D460" s="5" t="s">
        <v>108</v>
      </c>
      <c r="E460" s="5"/>
      <c r="G460" s="27" t="s">
        <v>1281</v>
      </c>
      <c r="H460" s="27" t="s">
        <v>104</v>
      </c>
      <c r="I460" s="27" t="s">
        <v>109</v>
      </c>
      <c r="J460" s="28">
        <v>54</v>
      </c>
      <c r="K460" s="28">
        <v>0</v>
      </c>
      <c r="L460" s="28">
        <v>45</v>
      </c>
      <c r="M460" s="28">
        <v>0</v>
      </c>
      <c r="N460" s="28">
        <v>0</v>
      </c>
      <c r="O460" s="28">
        <v>68</v>
      </c>
      <c r="P460" s="28">
        <v>13</v>
      </c>
      <c r="Q460" s="28">
        <v>1</v>
      </c>
      <c r="R460" s="28">
        <f t="shared" si="171"/>
        <v>22.625</v>
      </c>
      <c r="S460" s="28">
        <f t="shared" si="172"/>
        <v>28.384792205887795</v>
      </c>
      <c r="T460" s="28">
        <f t="shared" si="166"/>
        <v>125.45764510889632</v>
      </c>
      <c r="U460" s="28">
        <f t="shared" si="178"/>
        <v>7</v>
      </c>
      <c r="V460" s="28">
        <v>80</v>
      </c>
      <c r="W460" s="25">
        <v>6505</v>
      </c>
      <c r="X460" s="30">
        <v>157.94</v>
      </c>
      <c r="Y460" s="30">
        <f t="shared" si="173"/>
        <v>205.322</v>
      </c>
      <c r="Z460" s="30">
        <f t="shared" si="170"/>
        <v>30798.3</v>
      </c>
      <c r="AA460" s="30">
        <f t="shared" si="174"/>
        <v>12635.2</v>
      </c>
      <c r="AB460" s="31">
        <f t="shared" si="175"/>
        <v>1263520</v>
      </c>
      <c r="AC460" s="32">
        <f t="shared" si="176"/>
        <v>0.33518505354795575</v>
      </c>
      <c r="AD460" s="25">
        <v>6</v>
      </c>
      <c r="AE460" s="28">
        <f t="shared" si="179"/>
        <v>6.666666666666667</v>
      </c>
      <c r="AF460" s="28">
        <f>AD460*AE460</f>
        <v>40</v>
      </c>
      <c r="AG460" s="28">
        <f t="shared" si="180"/>
        <v>160</v>
      </c>
      <c r="AH460" s="30">
        <f t="shared" si="177"/>
        <v>25270.400000000001</v>
      </c>
      <c r="AI460" s="28">
        <v>150</v>
      </c>
      <c r="AJ460" s="28">
        <v>150</v>
      </c>
      <c r="AK460" s="28">
        <v>150</v>
      </c>
      <c r="AL460" s="28">
        <v>150</v>
      </c>
      <c r="AM460" s="28">
        <v>150</v>
      </c>
      <c r="AN460" s="28">
        <v>150</v>
      </c>
      <c r="AO460" s="28">
        <v>4</v>
      </c>
      <c r="AP460" s="28">
        <v>28</v>
      </c>
      <c r="AQ460" s="28">
        <v>2</v>
      </c>
      <c r="AR460" s="28">
        <v>4</v>
      </c>
      <c r="AS460" s="28">
        <v>14</v>
      </c>
      <c r="AT460" s="28">
        <f t="shared" si="167"/>
        <v>47.333333333333336</v>
      </c>
      <c r="AU460" s="28">
        <f t="shared" si="168"/>
        <v>66</v>
      </c>
      <c r="AV460" s="28">
        <f t="shared" si="169"/>
        <v>66.666666666666671</v>
      </c>
      <c r="AW460" s="28">
        <v>20</v>
      </c>
      <c r="AX460" s="33" t="s">
        <v>91</v>
      </c>
      <c r="AY460" s="34" t="s">
        <v>99</v>
      </c>
      <c r="AZ460" s="35">
        <v>45821</v>
      </c>
      <c r="BA460" s="35">
        <f t="shared" si="158"/>
        <v>46186</v>
      </c>
      <c r="BB460" s="33" t="s">
        <v>92</v>
      </c>
      <c r="BC460" s="33" t="s">
        <v>100</v>
      </c>
      <c r="BD460" s="34"/>
      <c r="BE460" s="25" t="s">
        <v>112</v>
      </c>
      <c r="BF460" s="25" t="s">
        <v>83</v>
      </c>
      <c r="BG460" s="32" t="s">
        <v>112</v>
      </c>
      <c r="BH460" s="32" t="s">
        <v>83</v>
      </c>
      <c r="BI460" s="32" t="e">
        <f t="shared" si="159"/>
        <v>#REF!</v>
      </c>
      <c r="BJ460" s="25" t="s">
        <v>84</v>
      </c>
      <c r="BK460" s="25">
        <v>45</v>
      </c>
      <c r="BP460" s="25">
        <f>IFERROR(VLOOKUP(Tabela24[[#This Row],[Código  CATMAT]],'[1]GRADE HFL'!A:K,1,0),"NÃO")</f>
        <v>338298</v>
      </c>
      <c r="BQ460" s="36"/>
      <c r="BR460" s="36">
        <f>IFERROR(VLOOKUP(Tabela24[[#This Row],[Código  CATMAT]],'[1]CMM E VALOR'!C:L,5,0),"NÃO HÁ")</f>
        <v>40</v>
      </c>
      <c r="BS460" s="37">
        <f>IFERROR(VLOOKUP(Tabela24[[#This Row],[Código  CATMAT]],'[1]CMM E VALOR'!C:L,6,0),"NÃO HÁ")</f>
        <v>53.636363636363633</v>
      </c>
      <c r="BT460" s="37">
        <f>IFERROR(VLOOKUP(Tabela24[[#This Row],[Código  CATMAT]],'[1]CMM E VALOR'!C:L,7,0),"NÃO HÁ")</f>
        <v>30</v>
      </c>
      <c r="BU460" s="38">
        <f>IFERROR(VLOOKUP(Tabela24[[#This Row],[Código  CATMAT]],'[1]CMM E VALOR'!C:L,9,0),"NÃO HÁ")</f>
        <v>99</v>
      </c>
      <c r="BV460" s="32">
        <f>IFERROR(VLOOKUP(Tabela24[[#This Row],[Código  CATMAT]],'[1]CMM E VALOR'!C:L,10,0),"NÃO HÁ")</f>
        <v>91.784920999999997</v>
      </c>
    </row>
    <row r="461" spans="1:74" x14ac:dyDescent="0.25">
      <c r="AG461" s="39"/>
      <c r="AY461" s="34"/>
    </row>
    <row r="462" spans="1:74" x14ac:dyDescent="0.25">
      <c r="AG462" s="39"/>
      <c r="AI462" s="28" t="s">
        <v>901</v>
      </c>
    </row>
    <row r="463" spans="1:74" x14ac:dyDescent="0.25">
      <c r="AG463" s="39"/>
    </row>
    <row r="464" spans="1:74" x14ac:dyDescent="0.25">
      <c r="AG464" s="39"/>
    </row>
    <row r="465" spans="33:33" x14ac:dyDescent="0.25">
      <c r="AG465" s="39"/>
    </row>
    <row r="466" spans="33:33" x14ac:dyDescent="0.25">
      <c r="AG466" s="39"/>
    </row>
    <row r="467" spans="33:33" x14ac:dyDescent="0.25">
      <c r="AG467" s="39"/>
    </row>
    <row r="468" spans="33:33" x14ac:dyDescent="0.25">
      <c r="AG468" s="39"/>
    </row>
    <row r="469" spans="33:33" x14ac:dyDescent="0.25">
      <c r="AG469" s="39"/>
    </row>
    <row r="470" spans="33:33" x14ac:dyDescent="0.25">
      <c r="AG470" s="39"/>
    </row>
    <row r="471" spans="33:33" x14ac:dyDescent="0.25">
      <c r="AG471" s="39"/>
    </row>
    <row r="472" spans="33:33" x14ac:dyDescent="0.25">
      <c r="AG472" s="39"/>
    </row>
    <row r="473" spans="33:33" x14ac:dyDescent="0.25">
      <c r="AG473" s="39"/>
    </row>
    <row r="474" spans="33:33" x14ac:dyDescent="0.25">
      <c r="AG474" s="39"/>
    </row>
    <row r="475" spans="33:33" x14ac:dyDescent="0.25">
      <c r="AG475" s="39"/>
    </row>
    <row r="476" spans="33:33" x14ac:dyDescent="0.25">
      <c r="AG476" s="39"/>
    </row>
    <row r="477" spans="33:33" x14ac:dyDescent="0.25">
      <c r="AG477" s="39"/>
    </row>
    <row r="478" spans="33:33" x14ac:dyDescent="0.25">
      <c r="AG478" s="39"/>
    </row>
    <row r="479" spans="33:33" x14ac:dyDescent="0.25">
      <c r="AG479" s="39"/>
    </row>
    <row r="480" spans="33:33" x14ac:dyDescent="0.25">
      <c r="AG480" s="39"/>
    </row>
    <row r="481" spans="33:33" x14ac:dyDescent="0.25">
      <c r="AG481" s="39"/>
    </row>
    <row r="482" spans="33:33" x14ac:dyDescent="0.25">
      <c r="AG482" s="39"/>
    </row>
    <row r="483" spans="33:33" x14ac:dyDescent="0.25">
      <c r="AG483" s="39"/>
    </row>
    <row r="484" spans="33:33" x14ac:dyDescent="0.25">
      <c r="AG484" s="39"/>
    </row>
    <row r="485" spans="33:33" x14ac:dyDescent="0.25">
      <c r="AG485" s="39"/>
    </row>
    <row r="486" spans="33:33" x14ac:dyDescent="0.25">
      <c r="AG486" s="39"/>
    </row>
    <row r="487" spans="33:33" x14ac:dyDescent="0.25">
      <c r="AG487" s="39"/>
    </row>
    <row r="488" spans="33:33" x14ac:dyDescent="0.25">
      <c r="AG488" s="39"/>
    </row>
    <row r="489" spans="33:33" x14ac:dyDescent="0.25">
      <c r="AG489" s="39"/>
    </row>
    <row r="490" spans="33:33" x14ac:dyDescent="0.25">
      <c r="AG490" s="39"/>
    </row>
    <row r="491" spans="33:33" x14ac:dyDescent="0.25">
      <c r="AG491" s="39"/>
    </row>
    <row r="492" spans="33:33" x14ac:dyDescent="0.25">
      <c r="AG492" s="39"/>
    </row>
    <row r="493" spans="33:33" x14ac:dyDescent="0.25">
      <c r="AG493" s="39"/>
    </row>
    <row r="494" spans="33:33" x14ac:dyDescent="0.25">
      <c r="AG494" s="39"/>
    </row>
    <row r="495" spans="33:33" x14ac:dyDescent="0.25">
      <c r="AG495" s="39"/>
    </row>
    <row r="496" spans="33:33" x14ac:dyDescent="0.25">
      <c r="AG496" s="39"/>
    </row>
    <row r="497" spans="33:33" x14ac:dyDescent="0.25">
      <c r="AG497" s="39"/>
    </row>
    <row r="498" spans="33:33" x14ac:dyDescent="0.25">
      <c r="AG498" s="39"/>
    </row>
    <row r="499" spans="33:33" x14ac:dyDescent="0.25">
      <c r="AG499" s="39"/>
    </row>
    <row r="500" spans="33:33" x14ac:dyDescent="0.25">
      <c r="AG500" s="39"/>
    </row>
    <row r="501" spans="33:33" x14ac:dyDescent="0.25">
      <c r="AG501" s="39"/>
    </row>
    <row r="502" spans="33:33" x14ac:dyDescent="0.25">
      <c r="AG502" s="39"/>
    </row>
    <row r="503" spans="33:33" x14ac:dyDescent="0.25">
      <c r="AG503" s="39"/>
    </row>
    <row r="504" spans="33:33" x14ac:dyDescent="0.25">
      <c r="AG504" s="39"/>
    </row>
    <row r="505" spans="33:33" x14ac:dyDescent="0.25">
      <c r="AG505" s="39"/>
    </row>
    <row r="506" spans="33:33" x14ac:dyDescent="0.25">
      <c r="AG506" s="39"/>
    </row>
    <row r="507" spans="33:33" x14ac:dyDescent="0.25">
      <c r="AG507" s="39"/>
    </row>
    <row r="508" spans="33:33" x14ac:dyDescent="0.25">
      <c r="AG508" s="39"/>
    </row>
    <row r="509" spans="33:33" x14ac:dyDescent="0.25">
      <c r="AG509" s="39"/>
    </row>
    <row r="510" spans="33:33" x14ac:dyDescent="0.25">
      <c r="AG510" s="39"/>
    </row>
    <row r="511" spans="33:33" x14ac:dyDescent="0.25">
      <c r="AG511" s="39"/>
    </row>
    <row r="512" spans="33:33" x14ac:dyDescent="0.25">
      <c r="AG512" s="39"/>
    </row>
    <row r="513" spans="33:33" x14ac:dyDescent="0.25">
      <c r="AG513" s="39"/>
    </row>
    <row r="514" spans="33:33" x14ac:dyDescent="0.25">
      <c r="AG514" s="39"/>
    </row>
    <row r="515" spans="33:33" x14ac:dyDescent="0.25">
      <c r="AG515" s="39"/>
    </row>
    <row r="516" spans="33:33" x14ac:dyDescent="0.25">
      <c r="AG516" s="39"/>
    </row>
    <row r="517" spans="33:33" x14ac:dyDescent="0.25">
      <c r="AG517" s="39"/>
    </row>
    <row r="518" spans="33:33" x14ac:dyDescent="0.25">
      <c r="AG518" s="39"/>
    </row>
    <row r="519" spans="33:33" x14ac:dyDescent="0.25">
      <c r="AG519" s="39"/>
    </row>
    <row r="520" spans="33:33" x14ac:dyDescent="0.25">
      <c r="AG520" s="39"/>
    </row>
    <row r="521" spans="33:33" x14ac:dyDescent="0.25">
      <c r="AG521" s="39"/>
    </row>
    <row r="522" spans="33:33" x14ac:dyDescent="0.25">
      <c r="AG522" s="39"/>
    </row>
    <row r="523" spans="33:33" x14ac:dyDescent="0.25">
      <c r="AG523" s="39"/>
    </row>
    <row r="524" spans="33:33" x14ac:dyDescent="0.25">
      <c r="AG524" s="39"/>
    </row>
    <row r="525" spans="33:33" x14ac:dyDescent="0.25">
      <c r="AG525" s="39"/>
    </row>
    <row r="526" spans="33:33" x14ac:dyDescent="0.25">
      <c r="AG526" s="39"/>
    </row>
    <row r="527" spans="33:33" x14ac:dyDescent="0.25">
      <c r="AG527" s="39"/>
    </row>
    <row r="528" spans="33:33" x14ac:dyDescent="0.25">
      <c r="AG528" s="39"/>
    </row>
    <row r="529" spans="33:33" x14ac:dyDescent="0.25">
      <c r="AG529" s="39"/>
    </row>
    <row r="530" spans="33:33" x14ac:dyDescent="0.25">
      <c r="AG530" s="39"/>
    </row>
    <row r="531" spans="33:33" x14ac:dyDescent="0.25">
      <c r="AG531" s="39"/>
    </row>
    <row r="532" spans="33:33" x14ac:dyDescent="0.25">
      <c r="AG532" s="39"/>
    </row>
    <row r="533" spans="33:33" x14ac:dyDescent="0.25">
      <c r="AG533" s="39"/>
    </row>
    <row r="534" spans="33:33" x14ac:dyDescent="0.25">
      <c r="AG534" s="39"/>
    </row>
    <row r="535" spans="33:33" x14ac:dyDescent="0.25">
      <c r="AG535" s="39"/>
    </row>
    <row r="536" spans="33:33" x14ac:dyDescent="0.25">
      <c r="AG536" s="39"/>
    </row>
    <row r="537" spans="33:33" x14ac:dyDescent="0.25">
      <c r="AG537" s="39"/>
    </row>
    <row r="538" spans="33:33" x14ac:dyDescent="0.25">
      <c r="AG538" s="39"/>
    </row>
    <row r="539" spans="33:33" x14ac:dyDescent="0.25">
      <c r="AG539" s="39"/>
    </row>
    <row r="540" spans="33:33" x14ac:dyDescent="0.25">
      <c r="AG540" s="39"/>
    </row>
    <row r="541" spans="33:33" x14ac:dyDescent="0.25">
      <c r="AG541" s="39"/>
    </row>
    <row r="542" spans="33:33" x14ac:dyDescent="0.25">
      <c r="AG542" s="39"/>
    </row>
    <row r="543" spans="33:33" x14ac:dyDescent="0.25">
      <c r="AG543" s="39"/>
    </row>
    <row r="544" spans="33:33" x14ac:dyDescent="0.25">
      <c r="AG544" s="39"/>
    </row>
    <row r="545" spans="33:33" x14ac:dyDescent="0.25">
      <c r="AG545" s="39"/>
    </row>
    <row r="546" spans="33:33" x14ac:dyDescent="0.25">
      <c r="AG546" s="39"/>
    </row>
    <row r="547" spans="33:33" x14ac:dyDescent="0.25">
      <c r="AG547" s="39"/>
    </row>
    <row r="548" spans="33:33" x14ac:dyDescent="0.25">
      <c r="AG548" s="39"/>
    </row>
    <row r="549" spans="33:33" x14ac:dyDescent="0.25">
      <c r="AG549" s="39"/>
    </row>
    <row r="550" spans="33:33" x14ac:dyDescent="0.25">
      <c r="AG550" s="39"/>
    </row>
    <row r="551" spans="33:33" x14ac:dyDescent="0.25">
      <c r="AG551" s="39"/>
    </row>
    <row r="552" spans="33:33" x14ac:dyDescent="0.25">
      <c r="AG552" s="39"/>
    </row>
    <row r="553" spans="33:33" x14ac:dyDescent="0.25">
      <c r="AG553" s="39"/>
    </row>
    <row r="554" spans="33:33" x14ac:dyDescent="0.25">
      <c r="AG554" s="39"/>
    </row>
    <row r="555" spans="33:33" x14ac:dyDescent="0.25">
      <c r="AG555" s="39"/>
    </row>
    <row r="556" spans="33:33" x14ac:dyDescent="0.25">
      <c r="AG556" s="39"/>
    </row>
    <row r="557" spans="33:33" x14ac:dyDescent="0.25">
      <c r="AG557" s="39"/>
    </row>
    <row r="558" spans="33:33" x14ac:dyDescent="0.25">
      <c r="AG558" s="39"/>
    </row>
    <row r="559" spans="33:33" x14ac:dyDescent="0.25">
      <c r="AG559" s="39"/>
    </row>
    <row r="560" spans="33:33" x14ac:dyDescent="0.25">
      <c r="AG560" s="39"/>
    </row>
    <row r="561" spans="33:33" x14ac:dyDescent="0.25">
      <c r="AG561" s="39"/>
    </row>
    <row r="562" spans="33:33" x14ac:dyDescent="0.25">
      <c r="AG562" s="39"/>
    </row>
    <row r="563" spans="33:33" x14ac:dyDescent="0.25">
      <c r="AG563" s="39"/>
    </row>
    <row r="564" spans="33:33" x14ac:dyDescent="0.25">
      <c r="AG564" s="39"/>
    </row>
    <row r="565" spans="33:33" x14ac:dyDescent="0.25">
      <c r="AG565" s="39"/>
    </row>
    <row r="566" spans="33:33" x14ac:dyDescent="0.25">
      <c r="AG566" s="39"/>
    </row>
    <row r="567" spans="33:33" x14ac:dyDescent="0.25">
      <c r="AG567" s="39"/>
    </row>
    <row r="568" spans="33:33" x14ac:dyDescent="0.25">
      <c r="AG568" s="39"/>
    </row>
    <row r="569" spans="33:33" x14ac:dyDescent="0.25">
      <c r="AG569" s="39"/>
    </row>
    <row r="570" spans="33:33" x14ac:dyDescent="0.25">
      <c r="AG570" s="39"/>
    </row>
    <row r="571" spans="33:33" x14ac:dyDescent="0.25">
      <c r="AG571" s="39"/>
    </row>
    <row r="572" spans="33:33" x14ac:dyDescent="0.25">
      <c r="AG572" s="39"/>
    </row>
    <row r="573" spans="33:33" x14ac:dyDescent="0.25">
      <c r="AG573" s="39"/>
    </row>
    <row r="574" spans="33:33" x14ac:dyDescent="0.25">
      <c r="AG574" s="39"/>
    </row>
    <row r="575" spans="33:33" x14ac:dyDescent="0.25">
      <c r="AG575" s="39"/>
    </row>
    <row r="576" spans="33:33" x14ac:dyDescent="0.25">
      <c r="AG576" s="39"/>
    </row>
    <row r="577" spans="33:33" x14ac:dyDescent="0.25">
      <c r="AG577" s="39"/>
    </row>
    <row r="578" spans="33:33" x14ac:dyDescent="0.25">
      <c r="AG578" s="39"/>
    </row>
    <row r="579" spans="33:33" x14ac:dyDescent="0.25">
      <c r="AG579" s="39"/>
    </row>
    <row r="580" spans="33:33" x14ac:dyDescent="0.25">
      <c r="AG580" s="39"/>
    </row>
    <row r="581" spans="33:33" x14ac:dyDescent="0.25">
      <c r="AG581" s="39"/>
    </row>
    <row r="582" spans="33:33" x14ac:dyDescent="0.25">
      <c r="AG582" s="39"/>
    </row>
    <row r="583" spans="33:33" x14ac:dyDescent="0.25">
      <c r="AG583" s="39"/>
    </row>
    <row r="584" spans="33:33" x14ac:dyDescent="0.25">
      <c r="AG584" s="39"/>
    </row>
    <row r="585" spans="33:33" x14ac:dyDescent="0.25">
      <c r="AG585" s="39"/>
    </row>
    <row r="586" spans="33:33" x14ac:dyDescent="0.25">
      <c r="AG586" s="39"/>
    </row>
    <row r="587" spans="33:33" x14ac:dyDescent="0.25">
      <c r="AG587" s="39"/>
    </row>
    <row r="588" spans="33:33" x14ac:dyDescent="0.25">
      <c r="AG588" s="39"/>
    </row>
    <row r="589" spans="33:33" x14ac:dyDescent="0.25">
      <c r="AG589" s="39"/>
    </row>
    <row r="590" spans="33:33" x14ac:dyDescent="0.25">
      <c r="AG590" s="39"/>
    </row>
    <row r="591" spans="33:33" x14ac:dyDescent="0.25">
      <c r="AG591" s="39"/>
    </row>
    <row r="592" spans="33:33" x14ac:dyDescent="0.25">
      <c r="AG592" s="39"/>
    </row>
    <row r="593" spans="33:33" x14ac:dyDescent="0.25">
      <c r="AG593" s="39"/>
    </row>
    <row r="594" spans="33:33" x14ac:dyDescent="0.25">
      <c r="AG594" s="39"/>
    </row>
    <row r="595" spans="33:33" x14ac:dyDescent="0.25">
      <c r="AG595" s="39"/>
    </row>
    <row r="596" spans="33:33" x14ac:dyDescent="0.25">
      <c r="AG596" s="39"/>
    </row>
    <row r="597" spans="33:33" x14ac:dyDescent="0.25">
      <c r="AG597" s="39"/>
    </row>
    <row r="598" spans="33:33" x14ac:dyDescent="0.25">
      <c r="AG598" s="39"/>
    </row>
    <row r="599" spans="33:33" x14ac:dyDescent="0.25">
      <c r="AG599" s="39"/>
    </row>
    <row r="600" spans="33:33" x14ac:dyDescent="0.25">
      <c r="AG600" s="39"/>
    </row>
    <row r="601" spans="33:33" x14ac:dyDescent="0.25">
      <c r="AG601" s="39"/>
    </row>
    <row r="602" spans="33:33" x14ac:dyDescent="0.25">
      <c r="AG602" s="39"/>
    </row>
    <row r="603" spans="33:33" x14ac:dyDescent="0.25">
      <c r="AG603" s="39"/>
    </row>
    <row r="604" spans="33:33" x14ac:dyDescent="0.25">
      <c r="AG604" s="39"/>
    </row>
    <row r="605" spans="33:33" x14ac:dyDescent="0.25">
      <c r="AG605" s="39"/>
    </row>
    <row r="606" spans="33:33" x14ac:dyDescent="0.25">
      <c r="AG606" s="39"/>
    </row>
    <row r="607" spans="33:33" x14ac:dyDescent="0.25">
      <c r="AG607" s="39"/>
    </row>
    <row r="608" spans="33:33" x14ac:dyDescent="0.25">
      <c r="AG608" s="39"/>
    </row>
    <row r="609" spans="33:33" x14ac:dyDescent="0.25">
      <c r="AG609" s="39"/>
    </row>
    <row r="610" spans="33:33" x14ac:dyDescent="0.25">
      <c r="AG610" s="39"/>
    </row>
    <row r="611" spans="33:33" x14ac:dyDescent="0.25">
      <c r="AG611" s="39"/>
    </row>
    <row r="612" spans="33:33" x14ac:dyDescent="0.25">
      <c r="AG612" s="39"/>
    </row>
    <row r="613" spans="33:33" x14ac:dyDescent="0.25">
      <c r="AG613" s="39"/>
    </row>
    <row r="614" spans="33:33" x14ac:dyDescent="0.25">
      <c r="AG614" s="39"/>
    </row>
    <row r="615" spans="33:33" x14ac:dyDescent="0.25">
      <c r="AG615" s="39"/>
    </row>
    <row r="616" spans="33:33" x14ac:dyDescent="0.25">
      <c r="AG616" s="39"/>
    </row>
    <row r="617" spans="33:33" x14ac:dyDescent="0.25">
      <c r="AG617" s="39"/>
    </row>
    <row r="618" spans="33:33" x14ac:dyDescent="0.25">
      <c r="AG618" s="39"/>
    </row>
    <row r="619" spans="33:33" x14ac:dyDescent="0.25">
      <c r="AG619" s="39"/>
    </row>
    <row r="620" spans="33:33" x14ac:dyDescent="0.25">
      <c r="AG620" s="39"/>
    </row>
    <row r="621" spans="33:33" x14ac:dyDescent="0.25">
      <c r="AG621" s="39"/>
    </row>
    <row r="622" spans="33:33" x14ac:dyDescent="0.25">
      <c r="AG622" s="39"/>
    </row>
    <row r="623" spans="33:33" x14ac:dyDescent="0.25">
      <c r="AG623" s="39"/>
    </row>
    <row r="624" spans="33:33" x14ac:dyDescent="0.25">
      <c r="AG624" s="39"/>
    </row>
    <row r="625" spans="33:33" x14ac:dyDescent="0.25">
      <c r="AG625" s="39"/>
    </row>
    <row r="626" spans="33:33" x14ac:dyDescent="0.25">
      <c r="AG626" s="39"/>
    </row>
    <row r="627" spans="33:33" x14ac:dyDescent="0.25">
      <c r="AG627" s="39"/>
    </row>
    <row r="628" spans="33:33" x14ac:dyDescent="0.25">
      <c r="AG628" s="39"/>
    </row>
    <row r="629" spans="33:33" x14ac:dyDescent="0.25">
      <c r="AG629" s="39"/>
    </row>
    <row r="630" spans="33:33" x14ac:dyDescent="0.25">
      <c r="AG630" s="39"/>
    </row>
    <row r="631" spans="33:33" x14ac:dyDescent="0.25">
      <c r="AG631" s="39"/>
    </row>
    <row r="632" spans="33:33" x14ac:dyDescent="0.25">
      <c r="AG632" s="39"/>
    </row>
    <row r="633" spans="33:33" x14ac:dyDescent="0.25">
      <c r="AG633" s="39"/>
    </row>
    <row r="634" spans="33:33" x14ac:dyDescent="0.25">
      <c r="AG634" s="39"/>
    </row>
    <row r="635" spans="33:33" x14ac:dyDescent="0.25">
      <c r="AG635" s="39"/>
    </row>
    <row r="636" spans="33:33" x14ac:dyDescent="0.25">
      <c r="AG636" s="39"/>
    </row>
    <row r="637" spans="33:33" x14ac:dyDescent="0.25">
      <c r="AG637" s="39"/>
    </row>
    <row r="638" spans="33:33" x14ac:dyDescent="0.25">
      <c r="AG638" s="39"/>
    </row>
    <row r="639" spans="33:33" x14ac:dyDescent="0.25">
      <c r="AG639" s="39"/>
    </row>
    <row r="640" spans="33:33" x14ac:dyDescent="0.25">
      <c r="AG640" s="39"/>
    </row>
    <row r="641" spans="33:33" x14ac:dyDescent="0.25">
      <c r="AG641" s="39"/>
    </row>
    <row r="642" spans="33:33" x14ac:dyDescent="0.25">
      <c r="AG642" s="39"/>
    </row>
    <row r="643" spans="33:33" x14ac:dyDescent="0.25">
      <c r="AG643" s="39"/>
    </row>
    <row r="644" spans="33:33" x14ac:dyDescent="0.25">
      <c r="AG644" s="39"/>
    </row>
    <row r="645" spans="33:33" x14ac:dyDescent="0.25">
      <c r="AG645" s="39"/>
    </row>
    <row r="646" spans="33:33" x14ac:dyDescent="0.25">
      <c r="AG646" s="39"/>
    </row>
    <row r="647" spans="33:33" x14ac:dyDescent="0.25">
      <c r="AG647" s="39"/>
    </row>
    <row r="648" spans="33:33" x14ac:dyDescent="0.25">
      <c r="AG648" s="39"/>
    </row>
    <row r="649" spans="33:33" x14ac:dyDescent="0.25">
      <c r="AG649" s="39"/>
    </row>
    <row r="650" spans="33:33" x14ac:dyDescent="0.25">
      <c r="AG650" s="39"/>
    </row>
    <row r="651" spans="33:33" x14ac:dyDescent="0.25">
      <c r="AG651" s="39"/>
    </row>
    <row r="652" spans="33:33" x14ac:dyDescent="0.25">
      <c r="AG652" s="39"/>
    </row>
    <row r="653" spans="33:33" x14ac:dyDescent="0.25">
      <c r="AG653" s="39"/>
    </row>
    <row r="654" spans="33:33" x14ac:dyDescent="0.25">
      <c r="AG654" s="39"/>
    </row>
    <row r="655" spans="33:33" x14ac:dyDescent="0.25">
      <c r="AG655" s="39"/>
    </row>
    <row r="656" spans="33:33" x14ac:dyDescent="0.25">
      <c r="AG656" s="39"/>
    </row>
    <row r="657" spans="33:33" x14ac:dyDescent="0.25">
      <c r="AG657" s="39"/>
    </row>
    <row r="658" spans="33:33" x14ac:dyDescent="0.25">
      <c r="AG658" s="39"/>
    </row>
    <row r="659" spans="33:33" x14ac:dyDescent="0.25">
      <c r="AG659" s="39"/>
    </row>
    <row r="660" spans="33:33" x14ac:dyDescent="0.25">
      <c r="AG660" s="39"/>
    </row>
    <row r="661" spans="33:33" x14ac:dyDescent="0.25">
      <c r="AG661" s="39"/>
    </row>
    <row r="662" spans="33:33" x14ac:dyDescent="0.25">
      <c r="AG662" s="39"/>
    </row>
    <row r="663" spans="33:33" x14ac:dyDescent="0.25">
      <c r="AG663" s="39"/>
    </row>
    <row r="664" spans="33:33" x14ac:dyDescent="0.25">
      <c r="AG664" s="39"/>
    </row>
    <row r="665" spans="33:33" x14ac:dyDescent="0.25">
      <c r="AG665" s="39"/>
    </row>
    <row r="666" spans="33:33" x14ac:dyDescent="0.25">
      <c r="AG666" s="39"/>
    </row>
    <row r="667" spans="33:33" x14ac:dyDescent="0.25">
      <c r="AG667" s="39"/>
    </row>
    <row r="668" spans="33:33" x14ac:dyDescent="0.25">
      <c r="AG668" s="39"/>
    </row>
    <row r="669" spans="33:33" x14ac:dyDescent="0.25">
      <c r="AG669" s="39"/>
    </row>
    <row r="670" spans="33:33" x14ac:dyDescent="0.25">
      <c r="AG670" s="39"/>
    </row>
    <row r="671" spans="33:33" x14ac:dyDescent="0.25">
      <c r="AG671" s="39"/>
    </row>
    <row r="672" spans="33:33" x14ac:dyDescent="0.25">
      <c r="AG672" s="39"/>
    </row>
    <row r="673" spans="33:33" x14ac:dyDescent="0.25">
      <c r="AG673" s="39"/>
    </row>
    <row r="674" spans="33:33" x14ac:dyDescent="0.25">
      <c r="AG674" s="39"/>
    </row>
    <row r="675" spans="33:33" x14ac:dyDescent="0.25">
      <c r="AG675" s="39"/>
    </row>
    <row r="676" spans="33:33" x14ac:dyDescent="0.25">
      <c r="AG676" s="39"/>
    </row>
    <row r="677" spans="33:33" x14ac:dyDescent="0.25">
      <c r="AG677" s="39"/>
    </row>
    <row r="678" spans="33:33" x14ac:dyDescent="0.25">
      <c r="AG678" s="39"/>
    </row>
    <row r="679" spans="33:33" x14ac:dyDescent="0.25">
      <c r="AG679" s="39"/>
    </row>
    <row r="680" spans="33:33" x14ac:dyDescent="0.25">
      <c r="AG680" s="39"/>
    </row>
    <row r="681" spans="33:33" x14ac:dyDescent="0.25">
      <c r="AG681" s="39"/>
    </row>
    <row r="682" spans="33:33" x14ac:dyDescent="0.25">
      <c r="AG682" s="39"/>
    </row>
    <row r="683" spans="33:33" x14ac:dyDescent="0.25">
      <c r="AG683" s="39"/>
    </row>
    <row r="684" spans="33:33" x14ac:dyDescent="0.25">
      <c r="AG684" s="39"/>
    </row>
    <row r="685" spans="33:33" x14ac:dyDescent="0.25">
      <c r="AG685" s="39"/>
    </row>
    <row r="686" spans="33:33" x14ac:dyDescent="0.25">
      <c r="AG686" s="39"/>
    </row>
    <row r="687" spans="33:33" x14ac:dyDescent="0.25">
      <c r="AG687" s="39"/>
    </row>
    <row r="688" spans="33:33" x14ac:dyDescent="0.25">
      <c r="AG688" s="39"/>
    </row>
    <row r="689" spans="33:33" x14ac:dyDescent="0.25">
      <c r="AG689" s="39"/>
    </row>
    <row r="690" spans="33:33" x14ac:dyDescent="0.25">
      <c r="AG690" s="39"/>
    </row>
    <row r="691" spans="33:33" x14ac:dyDescent="0.25">
      <c r="AG691" s="39"/>
    </row>
    <row r="692" spans="33:33" x14ac:dyDescent="0.25">
      <c r="AG692" s="39"/>
    </row>
    <row r="693" spans="33:33" x14ac:dyDescent="0.25">
      <c r="AG693" s="39"/>
    </row>
    <row r="694" spans="33:33" x14ac:dyDescent="0.25">
      <c r="AG694" s="39"/>
    </row>
    <row r="695" spans="33:33" x14ac:dyDescent="0.25">
      <c r="AG695" s="39"/>
    </row>
    <row r="696" spans="33:33" x14ac:dyDescent="0.25">
      <c r="AG696" s="39"/>
    </row>
    <row r="697" spans="33:33" x14ac:dyDescent="0.25">
      <c r="AG697" s="39"/>
    </row>
    <row r="698" spans="33:33" x14ac:dyDescent="0.25">
      <c r="AG698" s="39"/>
    </row>
    <row r="699" spans="33:33" x14ac:dyDescent="0.25">
      <c r="AG699" s="39"/>
    </row>
    <row r="700" spans="33:33" x14ac:dyDescent="0.25">
      <c r="AG700" s="39"/>
    </row>
    <row r="701" spans="33:33" x14ac:dyDescent="0.25">
      <c r="AG701" s="39"/>
    </row>
    <row r="702" spans="33:33" x14ac:dyDescent="0.25">
      <c r="AG702" s="39"/>
    </row>
    <row r="703" spans="33:33" x14ac:dyDescent="0.25">
      <c r="AG703" s="39"/>
    </row>
    <row r="704" spans="33:33" x14ac:dyDescent="0.25">
      <c r="AG704" s="39"/>
    </row>
    <row r="705" spans="33:33" x14ac:dyDescent="0.25">
      <c r="AG705" s="39"/>
    </row>
    <row r="706" spans="33:33" x14ac:dyDescent="0.25">
      <c r="AG706" s="39"/>
    </row>
    <row r="707" spans="33:33" x14ac:dyDescent="0.25">
      <c r="AG707" s="39"/>
    </row>
    <row r="708" spans="33:33" x14ac:dyDescent="0.25">
      <c r="AG708" s="39"/>
    </row>
    <row r="709" spans="33:33" x14ac:dyDescent="0.25">
      <c r="AG709" s="39"/>
    </row>
    <row r="710" spans="33:33" x14ac:dyDescent="0.25">
      <c r="AG710" s="39"/>
    </row>
    <row r="711" spans="33:33" x14ac:dyDescent="0.25">
      <c r="AG711" s="39"/>
    </row>
    <row r="712" spans="33:33" x14ac:dyDescent="0.25">
      <c r="AG712" s="39"/>
    </row>
    <row r="713" spans="33:33" x14ac:dyDescent="0.25">
      <c r="AG713" s="39"/>
    </row>
    <row r="714" spans="33:33" x14ac:dyDescent="0.25">
      <c r="AG714" s="39"/>
    </row>
    <row r="715" spans="33:33" x14ac:dyDescent="0.25">
      <c r="AG715" s="39"/>
    </row>
    <row r="716" spans="33:33" x14ac:dyDescent="0.25">
      <c r="AG716" s="39"/>
    </row>
    <row r="717" spans="33:33" x14ac:dyDescent="0.25">
      <c r="AG717" s="39"/>
    </row>
    <row r="718" spans="33:33" x14ac:dyDescent="0.25">
      <c r="AG718" s="39"/>
    </row>
    <row r="719" spans="33:33" x14ac:dyDescent="0.25">
      <c r="AG719" s="39"/>
    </row>
    <row r="720" spans="33:33" x14ac:dyDescent="0.25">
      <c r="AG720" s="39"/>
    </row>
    <row r="721" spans="33:33" x14ac:dyDescent="0.25">
      <c r="AG721" s="39"/>
    </row>
    <row r="722" spans="33:33" x14ac:dyDescent="0.25">
      <c r="AG722" s="39"/>
    </row>
    <row r="723" spans="33:33" x14ac:dyDescent="0.25">
      <c r="AG723" s="39"/>
    </row>
    <row r="724" spans="33:33" x14ac:dyDescent="0.25">
      <c r="AG724" s="39"/>
    </row>
    <row r="725" spans="33:33" x14ac:dyDescent="0.25">
      <c r="AG725" s="39"/>
    </row>
    <row r="726" spans="33:33" x14ac:dyDescent="0.25">
      <c r="AG726" s="39"/>
    </row>
    <row r="727" spans="33:33" x14ac:dyDescent="0.25">
      <c r="AG727" s="39"/>
    </row>
    <row r="728" spans="33:33" x14ac:dyDescent="0.25">
      <c r="AG728" s="39"/>
    </row>
    <row r="729" spans="33:33" x14ac:dyDescent="0.25">
      <c r="AG729" s="39"/>
    </row>
    <row r="730" spans="33:33" x14ac:dyDescent="0.25">
      <c r="AG730" s="39"/>
    </row>
    <row r="731" spans="33:33" x14ac:dyDescent="0.25">
      <c r="AG731" s="39"/>
    </row>
    <row r="732" spans="33:33" x14ac:dyDescent="0.25">
      <c r="AG732" s="39"/>
    </row>
    <row r="733" spans="33:33" x14ac:dyDescent="0.25">
      <c r="AG733" s="39"/>
    </row>
    <row r="734" spans="33:33" x14ac:dyDescent="0.25">
      <c r="AG734" s="39"/>
    </row>
    <row r="735" spans="33:33" x14ac:dyDescent="0.25">
      <c r="AG735" s="39"/>
    </row>
    <row r="736" spans="33:33" x14ac:dyDescent="0.25">
      <c r="AG736" s="39"/>
    </row>
    <row r="737" spans="33:33" x14ac:dyDescent="0.25">
      <c r="AG737" s="39"/>
    </row>
    <row r="738" spans="33:33" x14ac:dyDescent="0.25">
      <c r="AG738" s="39"/>
    </row>
    <row r="739" spans="33:33" x14ac:dyDescent="0.25">
      <c r="AG739" s="39"/>
    </row>
    <row r="740" spans="33:33" x14ac:dyDescent="0.25">
      <c r="AG740" s="39"/>
    </row>
    <row r="741" spans="33:33" x14ac:dyDescent="0.25">
      <c r="AG741" s="39"/>
    </row>
    <row r="742" spans="33:33" x14ac:dyDescent="0.25">
      <c r="AG742" s="39"/>
    </row>
    <row r="743" spans="33:33" x14ac:dyDescent="0.25">
      <c r="AG743" s="39"/>
    </row>
    <row r="744" spans="33:33" x14ac:dyDescent="0.25">
      <c r="AG744" s="39"/>
    </row>
    <row r="745" spans="33:33" x14ac:dyDescent="0.25">
      <c r="AG745" s="39"/>
    </row>
    <row r="746" spans="33:33" x14ac:dyDescent="0.25">
      <c r="AG746" s="39"/>
    </row>
    <row r="747" spans="33:33" x14ac:dyDescent="0.25">
      <c r="AG747" s="39"/>
    </row>
    <row r="748" spans="33:33" x14ac:dyDescent="0.25">
      <c r="AG748" s="39"/>
    </row>
    <row r="749" spans="33:33" x14ac:dyDescent="0.25">
      <c r="AG749" s="39"/>
    </row>
    <row r="750" spans="33:33" x14ac:dyDescent="0.25">
      <c r="AG750" s="39"/>
    </row>
    <row r="751" spans="33:33" x14ac:dyDescent="0.25">
      <c r="AG751" s="39"/>
    </row>
    <row r="752" spans="33:33" x14ac:dyDescent="0.25">
      <c r="AG752" s="39"/>
    </row>
    <row r="753" spans="33:33" x14ac:dyDescent="0.25">
      <c r="AG753" s="39"/>
    </row>
    <row r="754" spans="33:33" x14ac:dyDescent="0.25">
      <c r="AG754" s="39"/>
    </row>
    <row r="755" spans="33:33" x14ac:dyDescent="0.25">
      <c r="AG755" s="39"/>
    </row>
    <row r="756" spans="33:33" x14ac:dyDescent="0.25">
      <c r="AG756" s="39"/>
    </row>
    <row r="757" spans="33:33" x14ac:dyDescent="0.25">
      <c r="AG757" s="39"/>
    </row>
    <row r="758" spans="33:33" x14ac:dyDescent="0.25">
      <c r="AG758" s="39"/>
    </row>
    <row r="759" spans="33:33" x14ac:dyDescent="0.25">
      <c r="AG759" s="39"/>
    </row>
    <row r="760" spans="33:33" x14ac:dyDescent="0.25">
      <c r="AG760" s="39"/>
    </row>
    <row r="761" spans="33:33" x14ac:dyDescent="0.25">
      <c r="AG761" s="39"/>
    </row>
    <row r="762" spans="33:33" x14ac:dyDescent="0.25">
      <c r="AG762" s="39"/>
    </row>
    <row r="763" spans="33:33" x14ac:dyDescent="0.25">
      <c r="AG763" s="39"/>
    </row>
    <row r="764" spans="33:33" x14ac:dyDescent="0.25">
      <c r="AG764" s="39"/>
    </row>
    <row r="765" spans="33:33" x14ac:dyDescent="0.25">
      <c r="AG765" s="39"/>
    </row>
    <row r="766" spans="33:33" x14ac:dyDescent="0.25">
      <c r="AG766" s="39"/>
    </row>
    <row r="767" spans="33:33" x14ac:dyDescent="0.25">
      <c r="AG767" s="39"/>
    </row>
    <row r="768" spans="33:33" x14ac:dyDescent="0.25">
      <c r="AG768" s="39"/>
    </row>
    <row r="769" spans="33:33" x14ac:dyDescent="0.25">
      <c r="AG769" s="39"/>
    </row>
    <row r="770" spans="33:33" x14ac:dyDescent="0.25">
      <c r="AG770" s="39"/>
    </row>
    <row r="771" spans="33:33" x14ac:dyDescent="0.25">
      <c r="AG771" s="39"/>
    </row>
    <row r="772" spans="33:33" x14ac:dyDescent="0.25">
      <c r="AG772" s="39"/>
    </row>
    <row r="773" spans="33:33" x14ac:dyDescent="0.25">
      <c r="AG773" s="39"/>
    </row>
    <row r="774" spans="33:33" x14ac:dyDescent="0.25">
      <c r="AG774" s="39"/>
    </row>
    <row r="775" spans="33:33" x14ac:dyDescent="0.25">
      <c r="AG775" s="39"/>
    </row>
    <row r="776" spans="33:33" x14ac:dyDescent="0.25">
      <c r="AG776" s="39"/>
    </row>
    <row r="777" spans="33:33" x14ac:dyDescent="0.25">
      <c r="AG777" s="39"/>
    </row>
    <row r="778" spans="33:33" x14ac:dyDescent="0.25">
      <c r="AG778" s="39"/>
    </row>
    <row r="779" spans="33:33" x14ac:dyDescent="0.25">
      <c r="AG779" s="39"/>
    </row>
    <row r="780" spans="33:33" x14ac:dyDescent="0.25">
      <c r="AG780" s="39"/>
    </row>
    <row r="781" spans="33:33" x14ac:dyDescent="0.25">
      <c r="AG781" s="39"/>
    </row>
    <row r="782" spans="33:33" x14ac:dyDescent="0.25">
      <c r="AG782" s="39"/>
    </row>
    <row r="783" spans="33:33" x14ac:dyDescent="0.25">
      <c r="AG783" s="39"/>
    </row>
    <row r="784" spans="33:33" x14ac:dyDescent="0.25">
      <c r="AG784" s="39"/>
    </row>
    <row r="785" spans="33:33" x14ac:dyDescent="0.25">
      <c r="AG785" s="39"/>
    </row>
    <row r="786" spans="33:33" x14ac:dyDescent="0.25">
      <c r="AG786" s="39"/>
    </row>
    <row r="787" spans="33:33" x14ac:dyDescent="0.25">
      <c r="AG787" s="39"/>
    </row>
    <row r="788" spans="33:33" x14ac:dyDescent="0.25">
      <c r="AG788" s="39"/>
    </row>
    <row r="789" spans="33:33" x14ac:dyDescent="0.25">
      <c r="AG789" s="39"/>
    </row>
    <row r="790" spans="33:33" x14ac:dyDescent="0.25">
      <c r="AG790" s="39"/>
    </row>
    <row r="791" spans="33:33" x14ac:dyDescent="0.25">
      <c r="AG791" s="39"/>
    </row>
    <row r="792" spans="33:33" x14ac:dyDescent="0.25">
      <c r="AG792" s="39"/>
    </row>
    <row r="793" spans="33:33" x14ac:dyDescent="0.25">
      <c r="AG793" s="39"/>
    </row>
    <row r="794" spans="33:33" x14ac:dyDescent="0.25">
      <c r="AG794" s="39"/>
    </row>
    <row r="795" spans="33:33" x14ac:dyDescent="0.25">
      <c r="AG795" s="39"/>
    </row>
    <row r="796" spans="33:33" x14ac:dyDescent="0.25">
      <c r="AG796" s="39"/>
    </row>
    <row r="797" spans="33:33" x14ac:dyDescent="0.25">
      <c r="AG797" s="39"/>
    </row>
    <row r="798" spans="33:33" x14ac:dyDescent="0.25">
      <c r="AG798" s="39"/>
    </row>
    <row r="799" spans="33:33" x14ac:dyDescent="0.25">
      <c r="AG799" s="39"/>
    </row>
    <row r="800" spans="33:33" x14ac:dyDescent="0.25">
      <c r="AG800" s="39"/>
    </row>
    <row r="801" spans="33:33" x14ac:dyDescent="0.25">
      <c r="AG801" s="39"/>
    </row>
    <row r="802" spans="33:33" x14ac:dyDescent="0.25">
      <c r="AG802" s="39"/>
    </row>
    <row r="803" spans="33:33" x14ac:dyDescent="0.25">
      <c r="AG803" s="39"/>
    </row>
    <row r="804" spans="33:33" x14ac:dyDescent="0.25">
      <c r="AG804" s="39"/>
    </row>
    <row r="805" spans="33:33" x14ac:dyDescent="0.25">
      <c r="AG805" s="39"/>
    </row>
    <row r="806" spans="33:33" x14ac:dyDescent="0.25">
      <c r="AG806" s="39"/>
    </row>
    <row r="807" spans="33:33" x14ac:dyDescent="0.25">
      <c r="AG807" s="39"/>
    </row>
    <row r="808" spans="33:33" x14ac:dyDescent="0.25">
      <c r="AG808" s="39"/>
    </row>
    <row r="809" spans="33:33" x14ac:dyDescent="0.25">
      <c r="AG809" s="39"/>
    </row>
    <row r="810" spans="33:33" x14ac:dyDescent="0.25">
      <c r="AG810" s="39"/>
    </row>
    <row r="811" spans="33:33" x14ac:dyDescent="0.25">
      <c r="AG811" s="39"/>
    </row>
    <row r="812" spans="33:33" x14ac:dyDescent="0.25">
      <c r="AG812" s="39"/>
    </row>
    <row r="813" spans="33:33" x14ac:dyDescent="0.25">
      <c r="AG813" s="39"/>
    </row>
    <row r="814" spans="33:33" x14ac:dyDescent="0.25">
      <c r="AG814" s="39"/>
    </row>
    <row r="815" spans="33:33" x14ac:dyDescent="0.25">
      <c r="AG815" s="39"/>
    </row>
    <row r="816" spans="33:33" x14ac:dyDescent="0.25">
      <c r="AG816" s="39"/>
    </row>
    <row r="817" spans="33:33" x14ac:dyDescent="0.25">
      <c r="AG817" s="39"/>
    </row>
    <row r="818" spans="33:33" x14ac:dyDescent="0.25">
      <c r="AG818" s="39"/>
    </row>
    <row r="819" spans="33:33" x14ac:dyDescent="0.25">
      <c r="AG819" s="39"/>
    </row>
    <row r="820" spans="33:33" x14ac:dyDescent="0.25">
      <c r="AG820" s="39"/>
    </row>
    <row r="821" spans="33:33" x14ac:dyDescent="0.25">
      <c r="AG821" s="39"/>
    </row>
    <row r="822" spans="33:33" x14ac:dyDescent="0.25">
      <c r="AG822" s="39"/>
    </row>
    <row r="823" spans="33:33" x14ac:dyDescent="0.25">
      <c r="AG823" s="39"/>
    </row>
    <row r="824" spans="33:33" x14ac:dyDescent="0.25">
      <c r="AG824" s="39"/>
    </row>
    <row r="825" spans="33:33" x14ac:dyDescent="0.25">
      <c r="AG825" s="39"/>
    </row>
    <row r="826" spans="33:33" x14ac:dyDescent="0.25">
      <c r="AG826" s="39"/>
    </row>
    <row r="827" spans="33:33" x14ac:dyDescent="0.25">
      <c r="AG827" s="39"/>
    </row>
    <row r="828" spans="33:33" x14ac:dyDescent="0.25">
      <c r="AG828" s="39"/>
    </row>
    <row r="829" spans="33:33" x14ac:dyDescent="0.25">
      <c r="AG829" s="39"/>
    </row>
    <row r="830" spans="33:33" x14ac:dyDescent="0.25">
      <c r="AG830" s="39"/>
    </row>
    <row r="831" spans="33:33" x14ac:dyDescent="0.25">
      <c r="AG831" s="39"/>
    </row>
    <row r="832" spans="33:33" x14ac:dyDescent="0.25">
      <c r="AG832" s="39"/>
    </row>
    <row r="833" spans="33:33" x14ac:dyDescent="0.25">
      <c r="AG833" s="39"/>
    </row>
    <row r="834" spans="33:33" x14ac:dyDescent="0.25">
      <c r="AG834" s="39"/>
    </row>
    <row r="835" spans="33:33" x14ac:dyDescent="0.25">
      <c r="AG835" s="39"/>
    </row>
    <row r="836" spans="33:33" x14ac:dyDescent="0.25">
      <c r="AG836" s="39"/>
    </row>
    <row r="837" spans="33:33" x14ac:dyDescent="0.25">
      <c r="AG837" s="39"/>
    </row>
    <row r="838" spans="33:33" x14ac:dyDescent="0.25">
      <c r="AG838" s="39"/>
    </row>
    <row r="839" spans="33:33" x14ac:dyDescent="0.25">
      <c r="AG839" s="39"/>
    </row>
    <row r="840" spans="33:33" x14ac:dyDescent="0.25">
      <c r="AG840" s="39"/>
    </row>
    <row r="841" spans="33:33" x14ac:dyDescent="0.25">
      <c r="AG841" s="39"/>
    </row>
    <row r="842" spans="33:33" x14ac:dyDescent="0.25">
      <c r="AG842" s="39"/>
    </row>
    <row r="843" spans="33:33" x14ac:dyDescent="0.25">
      <c r="AG843" s="39"/>
    </row>
    <row r="844" spans="33:33" x14ac:dyDescent="0.25">
      <c r="AG844" s="39"/>
    </row>
    <row r="845" spans="33:33" x14ac:dyDescent="0.25">
      <c r="AG845" s="39"/>
    </row>
    <row r="846" spans="33:33" x14ac:dyDescent="0.25">
      <c r="AG846" s="39"/>
    </row>
    <row r="847" spans="33:33" x14ac:dyDescent="0.25">
      <c r="AG847" s="39"/>
    </row>
    <row r="848" spans="33:33" x14ac:dyDescent="0.25">
      <c r="AG848" s="39"/>
    </row>
    <row r="849" spans="33:33" x14ac:dyDescent="0.25">
      <c r="AG849" s="39"/>
    </row>
    <row r="850" spans="33:33" x14ac:dyDescent="0.25">
      <c r="AG850" s="39"/>
    </row>
    <row r="851" spans="33:33" x14ac:dyDescent="0.25">
      <c r="AG851" s="39"/>
    </row>
    <row r="852" spans="33:33" x14ac:dyDescent="0.25">
      <c r="AG852" s="39"/>
    </row>
    <row r="853" spans="33:33" x14ac:dyDescent="0.25">
      <c r="AG853" s="39"/>
    </row>
    <row r="854" spans="33:33" x14ac:dyDescent="0.25">
      <c r="AG854" s="39"/>
    </row>
    <row r="855" spans="33:33" x14ac:dyDescent="0.25">
      <c r="AG855" s="39"/>
    </row>
    <row r="856" spans="33:33" x14ac:dyDescent="0.25">
      <c r="AG856" s="39"/>
    </row>
    <row r="857" spans="33:33" x14ac:dyDescent="0.25">
      <c r="AG857" s="39"/>
    </row>
    <row r="858" spans="33:33" x14ac:dyDescent="0.25">
      <c r="AG858" s="39"/>
    </row>
    <row r="859" spans="33:33" x14ac:dyDescent="0.25">
      <c r="AG859" s="39"/>
    </row>
    <row r="860" spans="33:33" x14ac:dyDescent="0.25">
      <c r="AG860" s="39"/>
    </row>
    <row r="861" spans="33:33" x14ac:dyDescent="0.25">
      <c r="AG861" s="39"/>
    </row>
    <row r="862" spans="33:33" x14ac:dyDescent="0.25">
      <c r="AG862" s="39"/>
    </row>
    <row r="863" spans="33:33" x14ac:dyDescent="0.25">
      <c r="AG863" s="39"/>
    </row>
    <row r="864" spans="33:33" x14ac:dyDescent="0.25">
      <c r="AG864" s="39"/>
    </row>
    <row r="865" spans="33:33" x14ac:dyDescent="0.25">
      <c r="AG865" s="39"/>
    </row>
    <row r="866" spans="33:33" x14ac:dyDescent="0.25">
      <c r="AG866" s="39"/>
    </row>
    <row r="867" spans="33:33" x14ac:dyDescent="0.25">
      <c r="AG867" s="39"/>
    </row>
    <row r="868" spans="33:33" x14ac:dyDescent="0.25">
      <c r="AG868" s="39"/>
    </row>
    <row r="869" spans="33:33" x14ac:dyDescent="0.25">
      <c r="AG869" s="39"/>
    </row>
    <row r="870" spans="33:33" x14ac:dyDescent="0.25">
      <c r="AG870" s="39"/>
    </row>
    <row r="871" spans="33:33" x14ac:dyDescent="0.25">
      <c r="AG871" s="39"/>
    </row>
    <row r="872" spans="33:33" x14ac:dyDescent="0.25">
      <c r="AG872" s="39"/>
    </row>
    <row r="873" spans="33:33" x14ac:dyDescent="0.25">
      <c r="AG873" s="39"/>
    </row>
    <row r="874" spans="33:33" x14ac:dyDescent="0.25">
      <c r="AG874" s="39"/>
    </row>
    <row r="875" spans="33:33" x14ac:dyDescent="0.25">
      <c r="AG875" s="39"/>
    </row>
    <row r="876" spans="33:33" x14ac:dyDescent="0.25">
      <c r="AG876" s="39"/>
    </row>
    <row r="877" spans="33:33" x14ac:dyDescent="0.25">
      <c r="AG877" s="39"/>
    </row>
    <row r="878" spans="33:33" x14ac:dyDescent="0.25">
      <c r="AG878" s="39"/>
    </row>
    <row r="879" spans="33:33" x14ac:dyDescent="0.25">
      <c r="AG879" s="39"/>
    </row>
    <row r="880" spans="33:33" x14ac:dyDescent="0.25">
      <c r="AG880" s="39"/>
    </row>
    <row r="881" spans="33:33" x14ac:dyDescent="0.25">
      <c r="AG881" s="39"/>
    </row>
    <row r="882" spans="33:33" x14ac:dyDescent="0.25">
      <c r="AG882" s="39"/>
    </row>
    <row r="883" spans="33:33" x14ac:dyDescent="0.25">
      <c r="AG883" s="39"/>
    </row>
    <row r="884" spans="33:33" x14ac:dyDescent="0.25">
      <c r="AG884" s="39"/>
    </row>
    <row r="885" spans="33:33" x14ac:dyDescent="0.25">
      <c r="AG885" s="39"/>
    </row>
    <row r="886" spans="33:33" x14ac:dyDescent="0.25">
      <c r="AG886" s="39"/>
    </row>
    <row r="887" spans="33:33" x14ac:dyDescent="0.25">
      <c r="AG887" s="39"/>
    </row>
    <row r="888" spans="33:33" x14ac:dyDescent="0.25">
      <c r="AG888" s="39"/>
    </row>
    <row r="889" spans="33:33" x14ac:dyDescent="0.25">
      <c r="AG889" s="39"/>
    </row>
    <row r="890" spans="33:33" x14ac:dyDescent="0.25">
      <c r="AG890" s="39"/>
    </row>
    <row r="891" spans="33:33" x14ac:dyDescent="0.25">
      <c r="AG891" s="39"/>
    </row>
    <row r="892" spans="33:33" x14ac:dyDescent="0.25">
      <c r="AG892" s="39"/>
    </row>
    <row r="893" spans="33:33" x14ac:dyDescent="0.25">
      <c r="AG893" s="39"/>
    </row>
    <row r="894" spans="33:33" x14ac:dyDescent="0.25">
      <c r="AG894" s="39"/>
    </row>
    <row r="895" spans="33:33" x14ac:dyDescent="0.25">
      <c r="AG895" s="39"/>
    </row>
    <row r="896" spans="33:33" x14ac:dyDescent="0.25">
      <c r="AG896" s="39"/>
    </row>
    <row r="897" spans="33:33" x14ac:dyDescent="0.25">
      <c r="AG897" s="39"/>
    </row>
    <row r="898" spans="33:33" x14ac:dyDescent="0.25">
      <c r="AG898" s="39"/>
    </row>
    <row r="899" spans="33:33" x14ac:dyDescent="0.25">
      <c r="AG899" s="39"/>
    </row>
    <row r="900" spans="33:33" x14ac:dyDescent="0.25">
      <c r="AG900" s="39"/>
    </row>
  </sheetData>
  <sheetProtection selectLockedCells="1" selectUnlockedCells="1"/>
  <mergeCells count="1">
    <mergeCell ref="A1:BQ1"/>
  </mergeCells>
  <conditionalFormatting sqref="X73:X84">
    <cfRule type="cellIs" dxfId="4918" priority="216" operator="equal">
      <formula>"sim"</formula>
    </cfRule>
    <cfRule type="cellIs" dxfId="4917" priority="217" operator="equal">
      <formula>"não"</formula>
    </cfRule>
  </conditionalFormatting>
  <conditionalFormatting sqref="X86:X88">
    <cfRule type="cellIs" dxfId="4916" priority="4878" operator="equal">
      <formula>"sim"</formula>
    </cfRule>
    <cfRule type="cellIs" dxfId="4915" priority="4879" operator="equal">
      <formula>"não"</formula>
    </cfRule>
  </conditionalFormatting>
  <conditionalFormatting sqref="X90:X92">
    <cfRule type="cellIs" dxfId="4914" priority="4876" operator="equal">
      <formula>"sim"</formula>
    </cfRule>
    <cfRule type="cellIs" dxfId="4913" priority="4877" operator="equal">
      <formula>"não"</formula>
    </cfRule>
  </conditionalFormatting>
  <conditionalFormatting sqref="X94:X95">
    <cfRule type="cellIs" dxfId="4912" priority="4874" operator="equal">
      <formula>"sim"</formula>
    </cfRule>
    <cfRule type="cellIs" dxfId="4911" priority="4875" operator="equal">
      <formula>"não"</formula>
    </cfRule>
  </conditionalFormatting>
  <conditionalFormatting sqref="X97">
    <cfRule type="cellIs" dxfId="4910" priority="4872" operator="equal">
      <formula>"sim"</formula>
    </cfRule>
    <cfRule type="cellIs" dxfId="4909" priority="4873" operator="equal">
      <formula>"não"</formula>
    </cfRule>
  </conditionalFormatting>
  <conditionalFormatting sqref="X99:X100">
    <cfRule type="cellIs" dxfId="4908" priority="4870" operator="equal">
      <formula>"sim"</formula>
    </cfRule>
    <cfRule type="cellIs" dxfId="4907" priority="4871" operator="equal">
      <formula>"não"</formula>
    </cfRule>
  </conditionalFormatting>
  <conditionalFormatting sqref="X102:X108">
    <cfRule type="cellIs" dxfId="4906" priority="4868" operator="equal">
      <formula>"sim"</formula>
    </cfRule>
    <cfRule type="cellIs" dxfId="4905" priority="4869" operator="equal">
      <formula>"não"</formula>
    </cfRule>
  </conditionalFormatting>
  <conditionalFormatting sqref="X110">
    <cfRule type="cellIs" dxfId="4904" priority="4866" operator="equal">
      <formula>"sim"</formula>
    </cfRule>
    <cfRule type="cellIs" dxfId="4903" priority="4867" operator="equal">
      <formula>"não"</formula>
    </cfRule>
  </conditionalFormatting>
  <conditionalFormatting sqref="X112:X115">
    <cfRule type="cellIs" dxfId="4902" priority="4864" operator="equal">
      <formula>"sim"</formula>
    </cfRule>
    <cfRule type="cellIs" dxfId="4901" priority="4865" operator="equal">
      <formula>"não"</formula>
    </cfRule>
  </conditionalFormatting>
  <conditionalFormatting sqref="X117:X119">
    <cfRule type="cellIs" dxfId="4900" priority="4862" operator="equal">
      <formula>"sim"</formula>
    </cfRule>
    <cfRule type="cellIs" dxfId="4899" priority="4863" operator="equal">
      <formula>"não"</formula>
    </cfRule>
  </conditionalFormatting>
  <conditionalFormatting sqref="X121">
    <cfRule type="cellIs" dxfId="4898" priority="4860" operator="equal">
      <formula>"sim"</formula>
    </cfRule>
    <cfRule type="cellIs" dxfId="4897" priority="4861" operator="equal">
      <formula>"não"</formula>
    </cfRule>
  </conditionalFormatting>
  <conditionalFormatting sqref="AU4:AU38 AU40:AU77 AU80:AU271 AU275:AU278 AU295:AU457 AU461:AU1048576">
    <cfRule type="cellIs" dxfId="4896" priority="4783" operator="greaterThanOrEqual">
      <formula>0</formula>
    </cfRule>
    <cfRule type="cellIs" dxfId="4895" priority="4784" operator="lessThan">
      <formula>0</formula>
    </cfRule>
  </conditionalFormatting>
  <conditionalFormatting sqref="AU39">
    <cfRule type="cellIs" dxfId="4894" priority="280" operator="greaterThanOrEqual">
      <formula>0</formula>
    </cfRule>
    <cfRule type="cellIs" dxfId="4893" priority="281" operator="lessThan">
      <formula>0</formula>
    </cfRule>
  </conditionalFormatting>
  <conditionalFormatting sqref="AU78">
    <cfRule type="cellIs" dxfId="4892" priority="240" operator="greaterThanOrEqual">
      <formula>0</formula>
    </cfRule>
    <cfRule type="cellIs" dxfId="4891" priority="241" operator="lessThan">
      <formula>0</formula>
    </cfRule>
  </conditionalFormatting>
  <conditionalFormatting sqref="AU79">
    <cfRule type="cellIs" dxfId="4890" priority="183" operator="greaterThanOrEqual">
      <formula>0</formula>
    </cfRule>
    <cfRule type="cellIs" dxfId="4889" priority="184" operator="lessThan">
      <formula>0</formula>
    </cfRule>
  </conditionalFormatting>
  <conditionalFormatting sqref="AU272:AU274">
    <cfRule type="cellIs" dxfId="4888" priority="142" operator="greaterThanOrEqual">
      <formula>0</formula>
    </cfRule>
    <cfRule type="cellIs" dxfId="4887" priority="143" operator="lessThan">
      <formula>0</formula>
    </cfRule>
  </conditionalFormatting>
  <conditionalFormatting sqref="AU279:AU294">
    <cfRule type="cellIs" dxfId="4886" priority="54" operator="greaterThanOrEqual">
      <formula>0</formula>
    </cfRule>
    <cfRule type="cellIs" dxfId="4885" priority="55" operator="lessThan">
      <formula>0</formula>
    </cfRule>
  </conditionalFormatting>
  <conditionalFormatting sqref="AU458:AU460">
    <cfRule type="cellIs" dxfId="4884" priority="17" operator="greaterThanOrEqual">
      <formula>0</formula>
    </cfRule>
    <cfRule type="cellIs" dxfId="4883" priority="18" operator="lessThan">
      <formula>0</formula>
    </cfRule>
  </conditionalFormatting>
  <conditionalFormatting sqref="AX39">
    <cfRule type="containsText" dxfId="4882" priority="274" operator="containsText" text="sim">
      <formula>NOT(ISERROR(SEARCH("sim",AX39)))</formula>
    </cfRule>
    <cfRule type="cellIs" dxfId="4881" priority="294" operator="equal">
      <formula>"não"</formula>
    </cfRule>
  </conditionalFormatting>
  <conditionalFormatting sqref="AX71:AX72">
    <cfRule type="cellIs" dxfId="4880" priority="4796" operator="equal">
      <formula>"não"</formula>
    </cfRule>
  </conditionalFormatting>
  <conditionalFormatting sqref="AX78">
    <cfRule type="cellIs" dxfId="4879" priority="236" operator="equal">
      <formula>"não"</formula>
    </cfRule>
    <cfRule type="containsText" dxfId="4878" priority="237" operator="containsText" text="sim">
      <formula>NOT(ISERROR(SEARCH("sim",AX78)))</formula>
    </cfRule>
    <cfRule type="cellIs" dxfId="4877" priority="271" operator="equal">
      <formula>"não"</formula>
    </cfRule>
  </conditionalFormatting>
  <conditionalFormatting sqref="AX79">
    <cfRule type="cellIs" dxfId="4876" priority="179" operator="equal">
      <formula>"não"</formula>
    </cfRule>
    <cfRule type="containsText" dxfId="4875" priority="180" operator="containsText" text="sim">
      <formula>NOT(ISERROR(SEARCH("sim",AX79)))</formula>
    </cfRule>
    <cfRule type="cellIs" dxfId="4874" priority="215" operator="equal">
      <formula>"não"</formula>
    </cfRule>
  </conditionalFormatting>
  <conditionalFormatting sqref="AX89 AX101 AX104 AX114 AX126 AX193:AX194 AX216 AX374 AX421">
    <cfRule type="cellIs" dxfId="4873" priority="4806" operator="equal">
      <formula>"sim"</formula>
    </cfRule>
  </conditionalFormatting>
  <conditionalFormatting sqref="AX89 AX101 AX104 AX114 AX126 AX193:AX194 AX216 AX374">
    <cfRule type="cellIs" dxfId="4872" priority="4807" operator="equal">
      <formula>"não"</formula>
    </cfRule>
  </conditionalFormatting>
  <conditionalFormatting sqref="AX102:AX103 AX115:AX125 AX186:AX192 AX422:AX438 AX105:AX113 AX168:AX170 AX90:AX100 AX150:AX164 AX4:AX38 AX143 AX127:AX138 AX172:AX184 AX195:AX215 AX375:AX420 AX440:AX457 AX328:AX373 AX217:AX271 AX40:AX77 AX80:AX88 AX275:AX278 AX295:AX326">
    <cfRule type="containsText" dxfId="4871" priority="4466" operator="containsText" text="sim">
      <formula>NOT(ISERROR(SEARCH("sim",AX4)))</formula>
    </cfRule>
  </conditionalFormatting>
  <conditionalFormatting sqref="AX102:AX103 AX166:AX169 AX171">
    <cfRule type="containsText" dxfId="4870" priority="4859" operator="containsText" text="sim">
      <formula>NOT(ISERROR(SEARCH("sim",AX102)))</formula>
    </cfRule>
  </conditionalFormatting>
  <conditionalFormatting sqref="AX139:AX150">
    <cfRule type="containsText" dxfId="4869" priority="4802" operator="containsText" text="sim">
      <formula>NOT(ISERROR(SEARCH("sim",AX139)))</formula>
    </cfRule>
  </conditionalFormatting>
  <conditionalFormatting sqref="AX148:AX149">
    <cfRule type="cellIs" dxfId="4868" priority="4801" operator="equal">
      <formula>"não"</formula>
    </cfRule>
  </conditionalFormatting>
  <conditionalFormatting sqref="AX165">
    <cfRule type="cellIs" dxfId="4867" priority="4804" operator="equal">
      <formula>"sim"</formula>
    </cfRule>
  </conditionalFormatting>
  <conditionalFormatting sqref="AX165:AX167">
    <cfRule type="cellIs" dxfId="4866" priority="4805" operator="equal">
      <formula>"não"</formula>
    </cfRule>
  </conditionalFormatting>
  <conditionalFormatting sqref="AX166:AX167">
    <cfRule type="containsText" dxfId="4865" priority="4808" operator="containsText" text="sim">
      <formula>NOT(ISERROR(SEARCH("sim",AX166)))</formula>
    </cfRule>
  </conditionalFormatting>
  <conditionalFormatting sqref="AX166:AX172 AX4:AX38 AX40:AX70 AX77 AX80 AX82 AX90 AX96 AX102:AX103 AX105 AX113 AX116 AX123 AX130:AX131 AX133 AX152:AX154 AX163 AX176:AX178 AX182 AX184 AX187 AX195:AX196 AX199 AX206:AX207 AX209:AX210 AX212 AX214 AX218:AX220 AX223 AX228 AX230 AX238 AX241 AX246:AX247 AX251 AX267 AX271 AX275:AX277 AX303:AX304 AX308 AX310 AX313 AX318:AX320 AX329:AX373 AX375 AX381 AX384 AX387:AX388 AX392:AX393 AX396 AX399:AX401 AX405 AX409 AX411:AX412 AX419 AX426 AX430 AX436 AX438 AX442 AX444:AX446 AX449 AX454 AX456:AX457">
    <cfRule type="cellIs" dxfId="4864" priority="4858" operator="equal">
      <formula>"não"</formula>
    </cfRule>
  </conditionalFormatting>
  <conditionalFormatting sqref="AX170">
    <cfRule type="cellIs" dxfId="4863" priority="322" operator="equal">
      <formula>"não"</formula>
    </cfRule>
  </conditionalFormatting>
  <conditionalFormatting sqref="AX183">
    <cfRule type="containsText" dxfId="4862" priority="1331" operator="containsText" text="sim">
      <formula>NOT(ISERROR(SEARCH("sim",AX183)))</formula>
    </cfRule>
  </conditionalFormatting>
  <conditionalFormatting sqref="AX185">
    <cfRule type="cellIs" dxfId="4861" priority="4799" operator="equal">
      <formula>"não"</formula>
    </cfRule>
    <cfRule type="containsText" dxfId="4860" priority="4800" operator="containsText" text="sim">
      <formula>NOT(ISERROR(SEARCH("sim",AX185)))</formula>
    </cfRule>
  </conditionalFormatting>
  <conditionalFormatting sqref="AX186:AX192 AX397:AX411 AX7 AX18 AX72:AX77 AX105:AX113 AX115:AX125 AX375:AX383 AX393:AX395 AX413:AX420 AX424:AX437 AX46 AX361 AX90:AX100 AX150:AX164 AX127:AX147 AX172:AX184 AX195:AX215 AX330:AX332 AX336 AX385:AX391 AX440:AX457 AX217:AX271 AX80:AX88 AX275:AX278 AX295:AX328">
    <cfRule type="cellIs" dxfId="4859" priority="4465" operator="equal">
      <formula>"não"</formula>
    </cfRule>
  </conditionalFormatting>
  <conditionalFormatting sqref="AX188">
    <cfRule type="containsText" dxfId="4858" priority="1330" operator="containsText" text="sim">
      <formula>NOT(ISERROR(SEARCH("sim",AX188)))</formula>
    </cfRule>
  </conditionalFormatting>
  <conditionalFormatting sqref="AX197">
    <cfRule type="containsText" dxfId="4857" priority="1329" operator="containsText" text="sim">
      <formula>NOT(ISERROR(SEARCH("sim",AX197)))</formula>
    </cfRule>
  </conditionalFormatting>
  <conditionalFormatting sqref="AX264 AX296">
    <cfRule type="containsText" dxfId="4856" priority="1328" operator="containsText" text="sim">
      <formula>NOT(ISERROR(SEARCH("sim",AX264)))</formula>
    </cfRule>
  </conditionalFormatting>
  <conditionalFormatting sqref="AX272:AX274">
    <cfRule type="cellIs" dxfId="4855" priority="132" operator="equal">
      <formula>"não"</formula>
    </cfRule>
    <cfRule type="containsText" dxfId="4854" priority="133" operator="containsText" text="sim">
      <formula>NOT(ISERROR(SEARCH("sim",AX272)))</formula>
    </cfRule>
  </conditionalFormatting>
  <conditionalFormatting sqref="AX273">
    <cfRule type="cellIs" dxfId="4853" priority="159" operator="equal">
      <formula>"não"</formula>
    </cfRule>
  </conditionalFormatting>
  <conditionalFormatting sqref="AX279:AX294">
    <cfRule type="cellIs" dxfId="4852" priority="50" operator="equal">
      <formula>"não"</formula>
    </cfRule>
    <cfRule type="containsText" dxfId="4851" priority="51" operator="containsText" text="sim">
      <formula>NOT(ISERROR(SEARCH("sim",AX279)))</formula>
    </cfRule>
  </conditionalFormatting>
  <conditionalFormatting sqref="AX296">
    <cfRule type="containsText" dxfId="4850" priority="1327" operator="containsText" text="sim">
      <formula>NOT(ISERROR(SEARCH("sim",AX296)))</formula>
    </cfRule>
  </conditionalFormatting>
  <conditionalFormatting sqref="AX300">
    <cfRule type="containsText" dxfId="4849" priority="1326" operator="containsText" text="sim">
      <formula>NOT(ISERROR(SEARCH("sim",AX300)))</formula>
    </cfRule>
  </conditionalFormatting>
  <conditionalFormatting sqref="AX314">
    <cfRule type="containsText" dxfId="4848" priority="1325" operator="containsText" text="sim">
      <formula>NOT(ISERROR(SEARCH("sim",AX314)))</formula>
    </cfRule>
  </conditionalFormatting>
  <conditionalFormatting sqref="AX327">
    <cfRule type="containsText" dxfId="4847" priority="4803" operator="containsText" text="sim">
      <formula>NOT(ISERROR(SEARCH("sim",AX327)))</formula>
    </cfRule>
  </conditionalFormatting>
  <conditionalFormatting sqref="AX341">
    <cfRule type="containsText" dxfId="4846" priority="1324" operator="containsText" text="sim">
      <formula>NOT(ISERROR(SEARCH("sim",AX341)))</formula>
    </cfRule>
  </conditionalFormatting>
  <conditionalFormatting sqref="AX369:AX370">
    <cfRule type="containsText" dxfId="4845" priority="1323" operator="containsText" text="sim">
      <formula>NOT(ISERROR(SEARCH("sim",AX369)))</formula>
    </cfRule>
  </conditionalFormatting>
  <conditionalFormatting sqref="AX370">
    <cfRule type="containsText" dxfId="4844" priority="1322" operator="containsText" text="sim">
      <formula>NOT(ISERROR(SEARCH("sim",AX370)))</formula>
    </cfRule>
  </conditionalFormatting>
  <conditionalFormatting sqref="AX410">
    <cfRule type="containsText" dxfId="4843" priority="1321" operator="containsText" text="sim">
      <formula>NOT(ISERROR(SEARCH("sim",AX410)))</formula>
    </cfRule>
  </conditionalFormatting>
  <conditionalFormatting sqref="AX421:AX423 AX439">
    <cfRule type="cellIs" dxfId="4842" priority="4797" operator="equal">
      <formula>"não"</formula>
    </cfRule>
  </conditionalFormatting>
  <conditionalFormatting sqref="AX439">
    <cfRule type="containsText" dxfId="4841" priority="4798" operator="containsText" text="sim">
      <formula>NOT(ISERROR(SEARCH("sim",AX439)))</formula>
    </cfRule>
  </conditionalFormatting>
  <conditionalFormatting sqref="AX458:AX460">
    <cfRule type="cellIs" dxfId="4840" priority="10" operator="equal">
      <formula>"não"</formula>
    </cfRule>
    <cfRule type="containsText" dxfId="4839" priority="11" operator="containsText" text="sim">
      <formula>NOT(ISERROR(SEARCH("sim",AX458)))</formula>
    </cfRule>
    <cfRule type="cellIs" dxfId="4838" priority="46" operator="equal">
      <formula>"não"</formula>
    </cfRule>
  </conditionalFormatting>
  <conditionalFormatting sqref="AZ179">
    <cfRule type="cellIs" dxfId="4837" priority="4809" operator="equal">
      <formula>"não"</formula>
    </cfRule>
    <cfRule type="containsText" dxfId="4836" priority="4810" operator="containsText" text="sim">
      <formula>NOT(ISERROR(SEARCH("sim",AZ179)))</formula>
    </cfRule>
  </conditionalFormatting>
  <conditionalFormatting sqref="BB4:BB6 BB8:BB9 BB11:BB12 BB14:BB17 BB19:BB21 BB23:BB30 BB32 BB36:BB38 BB40:BB42 BB47:BB48 BB50:BB51 BB53 BB55:BB72 BB74:BB75 BB77 BB80:BB95 BB97:BB107 BB109:BB123 BB125:BB133 BB137:BB138 BB140 BB150:BB151 BB155 BB157:BB165 BB168:BB170 BB173:BB175 BB178 BB181:BB185 BB187:BB189 BB193:BB203 BB205 BB207:BB208 BB211:BB212 BB214:BB216 BB218 BB223:BB225 BB227:BB230 BB235 BB238 BB241:BB242 BB245:BB248 BB250:BB252 BB254 BB256:BB262 BB264 BB266:BB271 BB275 BB278 BB296:BB297 BB299:BB300 BB308:BB310 BB312:BB314 BB318:BB319 BB321:BB331 BB333:BB339 BB341:BB344 BB346:BB347 BB349:BB351 BB354 BB357 BB360:BB365 BB367:BB376 BB378:BB383 BB386:BB391 BB393:BB395 BB397:BB398 BB400:BB402 BB405:BB406 BB408 BB410 BB413:BB416 BB418:BB421 BB425:BB426 BB428:BB429 BB434 BB436 BB440 BB442 BB444 BB447:BB448 BB450 BB452:BB454 BB456:BC456 BB457 BC295:BC454 BC4:BC38 BC40:BC77 BC80:BC271 BC275:BC278">
    <cfRule type="containsText" dxfId="4835" priority="4815" operator="containsText" text="licitando">
      <formula>NOT(ISERROR(SEARCH("licitando",BB4)))</formula>
    </cfRule>
  </conditionalFormatting>
  <conditionalFormatting sqref="BB4:BB6 BB378:BB382 BB418:BB426 BB455:BC457 BB19:BC19 BB324:BC324 BB329:BC329 BB410 BB450:BC450 BC4:BC18 BC20:BC38 BC325:BC328 BC330:BC449 BC451:BC453 BB9 BB15 BB20:BB21 BB26 BB50:BB72 BB93 BB95 BB99 BB132 BB155 BB158:BB162 BB175 BB202 BB224 BB227 BB254 BB260:BB262 BB278 BB343 BB351 BB354 BB360:BB376 BB391 BB395 BB397 BB413:BB415 BB428:BB429 BB440 BB109:BB123 BB183 BB197 BB264 BB296:BB297 BB313:BB314 BB341 BC40:BC77 BC80:BC271 BC275:BC278 BC295:BC323">
    <cfRule type="cellIs" dxfId="4834" priority="2212" operator="equal">
      <formula>"edital"</formula>
    </cfRule>
  </conditionalFormatting>
  <conditionalFormatting sqref="BB4:BB6 BC4:BC38 BB8:BB9 BB11:BB12 BB14:BB17 BB19:BB21 BB23:BB30 BB32 BB34 BB36:BB38 BB40:BB43 BC40:BC77 BB47:BB48 BB50:BB53 BB55:BB72 BB74:BB75 BB77 BB80:BB95 BC80:BC271 BB97:BB107 BB109:BB123 BB125:BB133 BB137:BB138 BB140 BB143:BB171 BB173:BB175 BB178 BB181:BB185 BB187:BB189 BB193:BB203 BB205 BB207:BB208 BB211:BB218 BB223:BB230 BB234:BB236 BB238 BB241:BB242 BB245:BB248 BB250:BB252 BB254 BB256:BB264 BB266:BB271 BB275 BC275:BC278 BB278 BB295:BB302 BC295:BC457 BB305:BB306 BB308:BB314 BB316:BB319 BB321:BB331 BB333:BB339 BB341:BB344 BB346:BB347 BB349:BB355 BB357 BB360:BB365 BB367:BB376 BB378:BB383 BB386:BB391 BB393:BB402 BB404:BB410 BB412:BB421 BB425:BB426 BB428:BB429 BB431 BB434:BB436 BB438:BB444 BB447:BB448 BB450:BB457">
    <cfRule type="containsText" dxfId="4833" priority="4820" operator="containsText" text="licitando">
      <formula>NOT(ISERROR(SEARCH("licitando",BB4)))</formula>
    </cfRule>
  </conditionalFormatting>
  <conditionalFormatting sqref="BB4:BB6 BC4:BC38 BB8:BB9 BB11:BB12 BB14:BB17 BB19:BB21 BB23:BB30 BB32 BB34 BB36:BB38 BB40:BB43 BC40:BC77 BB47:BB48 BB50:BB53 BB55:BB72 BB74:BB75 BB77 BB80:BB95 BC80:BC271 BB97:BB107 BB109:BB123 BB125:BB133 BB137:BB138 BB140 BB143:BB171 BB173:BB175 BB178 BB181:BB185 BB187:BB189 BB193:BB203 BB205 BB207:BB208 BB211:BB218 BB223:BB230 BB234:BB236 BB238 BB241:BB242 BB245:BB248 BB250:BB252 BB254 BB256:BB264 BB266:BB271 BB275 BC275:BC278 BB278 BB295:BB302 BC295:BC457 BB305:BB306 BB308:BB314 BB316:BB319 BB321:BB331 BB333:BB339 BB341:BB344 BB346:BB347 BB349:BB355 BB357 BB360:BB365 BB367:BB376 BB378:BB383 BB386:BB391 BB393:BB402 BB404:BB410 BB412:BB421 BB425:BB426 BB428:BB429 BB431 BB434:BB436 BB439:BB444 BB447:BB448 BB450:BB457">
    <cfRule type="containsText" dxfId="4832" priority="4817" operator="containsText" text="finalizado">
      <formula>NOT(ISERROR(SEARCH("finalizado",BB4)))</formula>
    </cfRule>
    <cfRule type="containsText" dxfId="4831" priority="4818" operator="containsText" text="empenhando">
      <formula>NOT(ISERROR(SEARCH("empenhando",BB4)))</formula>
    </cfRule>
    <cfRule type="containsText" dxfId="4830" priority="4819" operator="containsText" text="licitado">
      <formula>NOT(ISERROR(SEARCH("licitado",BB4)))</formula>
    </cfRule>
    <cfRule type="containsText" dxfId="4829" priority="4821" operator="containsText" text="Aberta">
      <formula>NOT(ISERROR(SEARCH("Aberta",BB4)))</formula>
    </cfRule>
    <cfRule type="cellIs" dxfId="4828" priority="4822" operator="equal">
      <formula>"deserto"</formula>
    </cfRule>
    <cfRule type="cellIs" dxfId="4827" priority="4823" operator="equal">
      <formula>"fracassado"</formula>
    </cfRule>
  </conditionalFormatting>
  <conditionalFormatting sqref="BB4:BB6 BC4:BC38 BB8:BB9 BB11:BB12 BB14:BB17 BB19:BB21 BB23:BB30 BB32 BB36:BB38 BB40:BB43 BC40:BC77 BB47:BB48 BB50:BB53 BB55:BB72 BB74:BB75 BB77 BB80:BB95 BC80:BC271 BB97:BB107 BB109:BB123 BB125:BB133 BB137:BB138 BB140 BB143:BB171 BB173:BB175 BB178 BB181:BB185 BB187:BB189 BB193:BB203 BB205 BB207:BB208 BB211:BB218 BB223:BB230 BB234:BB236 BB238 BB241:BB242 BB245:BB248 BB250:BB252 BB254 BB256:BB264 BB266:BB271 BB275 BC275:BC278 BB278 BB295:BB302 BC295:BC457 BB308:BB314 BB316:BB319 BB321:BB331 BB333:BB339 BB341:BB344 BB346:BB347 BB349:BB355 BB357 BB360:BB365 BB367:BB376 BB378:BB383 BB386:BB391 BB393:BB402 BB404:BB410 BB412:BB421 BB425:BB426 BB428:BB429 BB434:BB436 BB439:BB444 BB447:BB448 BB450:BB457 BB305:BB306 BB431 BB34">
    <cfRule type="containsText" dxfId="4826" priority="4816" operator="containsText" text="cancelado">
      <formula>NOT(ISERROR(SEARCH("cancelado",BB4)))</formula>
    </cfRule>
  </conditionalFormatting>
  <conditionalFormatting sqref="BB4:BB26 BB28:BB34 BB40:BB46 BB48:BB68 BB71:BB73 BB77 BB80:BB108 BB110:BB111 BB116 BB119:BB124 BB128:BB166 BB168:BB185 BB187:BB189 BB193:BB215 BB217:BB228 BB230 BB232:BB236 BB238:BB249 BB251:BB264 BB275:BC278 BB296:BB301 BB308:BB310 BB313:BB315 BB318:BB334 BB336:BB344 BB346:BB351 BB353:BB355 BB357:BB358 BB360:BB373 BB375 BB377:BB384 BB386:BB388 BB390:BB402 BB405:BB416 BB418:BB420 BB424:BB430 BB436 BB438 BB442:BB450 BB451:BC457 BC4:BC38 BB36:BB38 BC40:BC77 BB75 BC80:BC271 BB266:BB271 BC295:BC450 BB434 BB440">
    <cfRule type="cellIs" dxfId="4825" priority="4828" operator="equal">
      <formula>"abrir"</formula>
    </cfRule>
    <cfRule type="cellIs" dxfId="4824" priority="4829" operator="equal">
      <formula>"pesquisa de mercado"</formula>
    </cfRule>
  </conditionalFormatting>
  <conditionalFormatting sqref="BB6 BB12 BB16:BB17 BB168">
    <cfRule type="cellIs" dxfId="4823" priority="4394" operator="equal">
      <formula>"procuradoria"</formula>
    </cfRule>
  </conditionalFormatting>
  <conditionalFormatting sqref="BB6">
    <cfRule type="cellIs" dxfId="4822" priority="1937" operator="equal">
      <formula>"procuradoria"</formula>
    </cfRule>
    <cfRule type="cellIs" dxfId="4821" priority="1938" operator="equal">
      <formula>"edital"</formula>
    </cfRule>
    <cfRule type="cellIs" dxfId="4820" priority="1939" operator="equal">
      <formula>"abrir"</formula>
    </cfRule>
    <cfRule type="cellIs" dxfId="4819" priority="1940" operator="equal">
      <formula>"pesquisa de mercado"</formula>
    </cfRule>
    <cfRule type="containsText" dxfId="4818" priority="1941" operator="containsText" text="habilitando">
      <formula>NOT(ISERROR(SEARCH("habilitando",BB6)))</formula>
    </cfRule>
    <cfRule type="containsText" dxfId="4817" priority="1942" operator="containsText" text="licitando">
      <formula>NOT(ISERROR(SEARCH("licitando",BB6)))</formula>
    </cfRule>
    <cfRule type="cellIs" dxfId="4816" priority="1943" operator="equal">
      <formula>"abrir"</formula>
    </cfRule>
    <cfRule type="cellIs" dxfId="4815" priority="1944" operator="equal">
      <formula>"pesquisa de mercado"</formula>
    </cfRule>
    <cfRule type="cellIs" dxfId="4814" priority="1945" operator="equal">
      <formula>"edital"</formula>
    </cfRule>
    <cfRule type="containsText" dxfId="4813" priority="1946" operator="containsText" text="habilitando">
      <formula>NOT(ISERROR(SEARCH("habilitando",BB6)))</formula>
    </cfRule>
    <cfRule type="containsText" dxfId="4812" priority="1947" operator="containsText" text="licitando">
      <formula>NOT(ISERROR(SEARCH("licitando",BB6)))</formula>
    </cfRule>
    <cfRule type="cellIs" dxfId="4811" priority="1948" operator="equal">
      <formula>"abrir"</formula>
    </cfRule>
    <cfRule type="cellIs" dxfId="4810" priority="1949" operator="equal">
      <formula>"pesquisa de mercado"</formula>
    </cfRule>
    <cfRule type="cellIs" dxfId="4809" priority="1950" operator="equal">
      <formula>"procuradoria"</formula>
    </cfRule>
    <cfRule type="cellIs" dxfId="4808" priority="1951" operator="equal">
      <formula>"edital"</formula>
    </cfRule>
    <cfRule type="containsText" dxfId="4807" priority="1952" operator="containsText" text="habilitando">
      <formula>NOT(ISERROR(SEARCH("habilitando",BB6)))</formula>
    </cfRule>
    <cfRule type="containsText" dxfId="4806" priority="1953" operator="containsText" text="licitando">
      <formula>NOT(ISERROR(SEARCH("licitando",BB6)))</formula>
    </cfRule>
    <cfRule type="cellIs" dxfId="4805" priority="1954" operator="equal">
      <formula>"edital"</formula>
    </cfRule>
    <cfRule type="cellIs" dxfId="4804" priority="1955" operator="equal">
      <formula>"procuradoria"</formula>
    </cfRule>
    <cfRule type="cellIs" dxfId="4803" priority="1956" operator="equal">
      <formula>"abrir"</formula>
    </cfRule>
    <cfRule type="cellIs" dxfId="4802" priority="1957" operator="equal">
      <formula>"pesquisa de mercado"</formula>
    </cfRule>
    <cfRule type="containsText" dxfId="4801" priority="1958" operator="containsText" text="habilitando">
      <formula>NOT(ISERROR(SEARCH("habilitando",BB6)))</formula>
    </cfRule>
    <cfRule type="containsText" dxfId="4800" priority="1959" operator="containsText" text="licitando">
      <formula>NOT(ISERROR(SEARCH("licitando",BB6)))</formula>
    </cfRule>
    <cfRule type="cellIs" dxfId="4799" priority="1960" operator="equal">
      <formula>"abrir"</formula>
    </cfRule>
    <cfRule type="cellIs" dxfId="4798" priority="1961" operator="equal">
      <formula>"pesquisa de mercado"</formula>
    </cfRule>
    <cfRule type="cellIs" dxfId="4797" priority="1962" operator="equal">
      <formula>"edital"</formula>
    </cfRule>
    <cfRule type="cellIs" dxfId="4796" priority="1963" operator="equal">
      <formula>"procuradoria"</formula>
    </cfRule>
    <cfRule type="containsText" dxfId="4795" priority="1964" operator="containsText" text="habilitando">
      <formula>NOT(ISERROR(SEARCH("habilitando",BB6)))</formula>
    </cfRule>
    <cfRule type="containsText" dxfId="4794" priority="1965" operator="containsText" text="licitando">
      <formula>NOT(ISERROR(SEARCH("licitando",BB6)))</formula>
    </cfRule>
    <cfRule type="cellIs" dxfId="4793" priority="1966" operator="equal">
      <formula>"edital"</formula>
    </cfRule>
    <cfRule type="cellIs" dxfId="4792" priority="1967" operator="equal">
      <formula>"procuradoria"</formula>
    </cfRule>
    <cfRule type="cellIs" dxfId="4791" priority="1968" operator="equal">
      <formula>"abrir"</formula>
    </cfRule>
    <cfRule type="cellIs" dxfId="4790" priority="1969" operator="equal">
      <formula>"pesquisa de mercado"</formula>
    </cfRule>
    <cfRule type="containsText" dxfId="4789" priority="1970" operator="containsText" text="habilitando">
      <formula>NOT(ISERROR(SEARCH("habilitando",BB6)))</formula>
    </cfRule>
    <cfRule type="containsText" dxfId="4788" priority="1971" operator="containsText" text="licitando">
      <formula>NOT(ISERROR(SEARCH("licitando",BB6)))</formula>
    </cfRule>
    <cfRule type="cellIs" dxfId="4787" priority="1972" operator="equal">
      <formula>"edital"</formula>
    </cfRule>
    <cfRule type="cellIs" dxfId="4786" priority="1973" operator="equal">
      <formula>"procuradoria"</formula>
    </cfRule>
    <cfRule type="cellIs" dxfId="4785" priority="1974" operator="equal">
      <formula>"abrir"</formula>
    </cfRule>
    <cfRule type="cellIs" dxfId="4784" priority="1975" operator="equal">
      <formula>"pesquisa de mercado"</formula>
    </cfRule>
    <cfRule type="containsText" dxfId="4783" priority="1976" operator="containsText" text="habilitando">
      <formula>NOT(ISERROR(SEARCH("habilitando",BB6)))</formula>
    </cfRule>
    <cfRule type="containsText" dxfId="4782" priority="1977" operator="containsText" text="licitando">
      <formula>NOT(ISERROR(SEARCH("licitando",BB6)))</formula>
    </cfRule>
    <cfRule type="cellIs" dxfId="4781" priority="1978" operator="equal">
      <formula>"edital"</formula>
    </cfRule>
    <cfRule type="cellIs" dxfId="4780" priority="1979" operator="equal">
      <formula>"procuradoria"</formula>
    </cfRule>
    <cfRule type="cellIs" dxfId="4779" priority="1980" operator="equal">
      <formula>"abrir"</formula>
    </cfRule>
    <cfRule type="cellIs" dxfId="4778" priority="1981" operator="equal">
      <formula>"pesquisa de mercado"</formula>
    </cfRule>
    <cfRule type="containsText" dxfId="4777" priority="1982" operator="containsText" text="habilitando">
      <formula>NOT(ISERROR(SEARCH("habilitando",BB6)))</formula>
    </cfRule>
    <cfRule type="containsText" dxfId="4776" priority="1983" operator="containsText" text="licitando">
      <formula>NOT(ISERROR(SEARCH("licitando",BB6)))</formula>
    </cfRule>
    <cfRule type="cellIs" dxfId="4775" priority="1984" operator="equal">
      <formula>"abrir"</formula>
    </cfRule>
    <cfRule type="cellIs" dxfId="4774" priority="1985" operator="equal">
      <formula>"pesquisa de mercado"</formula>
    </cfRule>
    <cfRule type="cellIs" dxfId="4773" priority="1986" operator="equal">
      <formula>"edital"</formula>
    </cfRule>
    <cfRule type="containsText" dxfId="4772" priority="1987" operator="containsText" text="habilitando">
      <formula>NOT(ISERROR(SEARCH("habilitando",BB6)))</formula>
    </cfRule>
    <cfRule type="containsText" dxfId="4771" priority="1988" operator="containsText" text="licitando">
      <formula>NOT(ISERROR(SEARCH("licitando",BB6)))</formula>
    </cfRule>
    <cfRule type="cellIs" dxfId="4770" priority="1989" operator="equal">
      <formula>"abrir"</formula>
    </cfRule>
    <cfRule type="cellIs" dxfId="4769" priority="1990" operator="equal">
      <formula>"pesquisa de mercado"</formula>
    </cfRule>
    <cfRule type="cellIs" dxfId="4768" priority="1991" operator="equal">
      <formula>"procuradoria"</formula>
    </cfRule>
    <cfRule type="cellIs" dxfId="4767" priority="1992" operator="equal">
      <formula>"edital"</formula>
    </cfRule>
    <cfRule type="containsText" dxfId="4766" priority="1993" operator="containsText" text="habilitando">
      <formula>NOT(ISERROR(SEARCH("habilitando",BB6)))</formula>
    </cfRule>
    <cfRule type="containsText" dxfId="4765" priority="1994" operator="containsText" text="licitando">
      <formula>NOT(ISERROR(SEARCH("licitando",BB6)))</formula>
    </cfRule>
    <cfRule type="cellIs" dxfId="4764" priority="1995" operator="equal">
      <formula>"edital"</formula>
    </cfRule>
    <cfRule type="cellIs" dxfId="4763" priority="1996" operator="equal">
      <formula>"procuradoria"</formula>
    </cfRule>
    <cfRule type="cellIs" dxfId="4762" priority="1997" operator="equal">
      <formula>"abrir"</formula>
    </cfRule>
    <cfRule type="cellIs" dxfId="4761" priority="1998" operator="equal">
      <formula>"pesquisa de mercado"</formula>
    </cfRule>
    <cfRule type="containsText" dxfId="4760" priority="1999" operator="containsText" text="habilitando">
      <formula>NOT(ISERROR(SEARCH("habilitando",BB6)))</formula>
    </cfRule>
    <cfRule type="containsText" dxfId="4759" priority="2000" operator="containsText" text="licitando">
      <formula>NOT(ISERROR(SEARCH("licitando",BB6)))</formula>
    </cfRule>
    <cfRule type="cellIs" dxfId="4758" priority="2001" operator="equal">
      <formula>"abrir"</formula>
    </cfRule>
    <cfRule type="cellIs" dxfId="4757" priority="2002" operator="equal">
      <formula>"pesquisa de mercado"</formula>
    </cfRule>
    <cfRule type="cellIs" dxfId="4756" priority="2003" operator="equal">
      <formula>"edital"</formula>
    </cfRule>
    <cfRule type="cellIs" dxfId="4755" priority="2004" operator="equal">
      <formula>"procuradoria"</formula>
    </cfRule>
    <cfRule type="containsText" dxfId="4754" priority="2005" operator="containsText" text="habilitando">
      <formula>NOT(ISERROR(SEARCH("habilitando",BB6)))</formula>
    </cfRule>
    <cfRule type="containsText" dxfId="4753" priority="2006" operator="containsText" text="licitando">
      <formula>NOT(ISERROR(SEARCH("licitando",BB6)))</formula>
    </cfRule>
    <cfRule type="cellIs" dxfId="4752" priority="2007" operator="equal">
      <formula>"edital"</formula>
    </cfRule>
    <cfRule type="cellIs" dxfId="4751" priority="2008" operator="equal">
      <formula>"procuradoria"</formula>
    </cfRule>
    <cfRule type="cellIs" dxfId="4750" priority="2009" operator="equal">
      <formula>"abrir"</formula>
    </cfRule>
    <cfRule type="cellIs" dxfId="4749" priority="2010" operator="equal">
      <formula>"pesquisa de mercado"</formula>
    </cfRule>
    <cfRule type="containsText" dxfId="4748" priority="2011" operator="containsText" text="habilitando">
      <formula>NOT(ISERROR(SEARCH("habilitando",BB6)))</formula>
    </cfRule>
    <cfRule type="containsText" dxfId="4747" priority="2012" operator="containsText" text="licitando">
      <formula>NOT(ISERROR(SEARCH("licitando",BB6)))</formula>
    </cfRule>
    <cfRule type="cellIs" dxfId="4746" priority="2013" operator="equal">
      <formula>"edital"</formula>
    </cfRule>
    <cfRule type="cellIs" dxfId="4745" priority="2014" operator="equal">
      <formula>"procuradoria"</formula>
    </cfRule>
    <cfRule type="cellIs" dxfId="4744" priority="2015" operator="equal">
      <formula>"abrir"</formula>
    </cfRule>
    <cfRule type="cellIs" dxfId="4743" priority="2016" operator="equal">
      <formula>"pesquisa de mercado"</formula>
    </cfRule>
    <cfRule type="containsText" dxfId="4742" priority="2017" operator="containsText" text="habilitando">
      <formula>NOT(ISERROR(SEARCH("habilitando",BB6)))</formula>
    </cfRule>
    <cfRule type="containsText" dxfId="4741" priority="2018" operator="containsText" text="licitando">
      <formula>NOT(ISERROR(SEARCH("licitando",BB6)))</formula>
    </cfRule>
    <cfRule type="cellIs" dxfId="4740" priority="2019" operator="equal">
      <formula>"edital"</formula>
    </cfRule>
    <cfRule type="cellIs" dxfId="4739" priority="2020" operator="equal">
      <formula>"procuradoria"</formula>
    </cfRule>
    <cfRule type="cellIs" dxfId="4738" priority="2021" operator="equal">
      <formula>"abrir"</formula>
    </cfRule>
    <cfRule type="cellIs" dxfId="4737" priority="2022" operator="equal">
      <formula>"pesquisa de mercado"</formula>
    </cfRule>
    <cfRule type="containsText" dxfId="4736" priority="2023" operator="containsText" text="habilitando">
      <formula>NOT(ISERROR(SEARCH("habilitando",BB6)))</formula>
    </cfRule>
    <cfRule type="containsText" dxfId="4735" priority="2024" operator="containsText" text="licitando">
      <formula>NOT(ISERROR(SEARCH("licitando",BB6)))</formula>
    </cfRule>
    <cfRule type="cellIs" dxfId="4734" priority="2025" operator="equal">
      <formula>"abrir"</formula>
    </cfRule>
    <cfRule type="cellIs" dxfId="4733" priority="2026" operator="equal">
      <formula>"pesquisa de mercado"</formula>
    </cfRule>
    <cfRule type="cellIs" dxfId="4732" priority="2027" operator="equal">
      <formula>"edital"</formula>
    </cfRule>
    <cfRule type="containsText" dxfId="4731" priority="2028" operator="containsText" text="habilitando">
      <formula>NOT(ISERROR(SEARCH("habilitando",BB6)))</formula>
    </cfRule>
    <cfRule type="containsText" dxfId="4730" priority="2029" operator="containsText" text="licitando">
      <formula>NOT(ISERROR(SEARCH("licitando",BB6)))</formula>
    </cfRule>
    <cfRule type="cellIs" dxfId="4729" priority="2030" operator="equal">
      <formula>"abrir"</formula>
    </cfRule>
    <cfRule type="cellIs" dxfId="4728" priority="2031" operator="equal">
      <formula>"pesquisa de mercado"</formula>
    </cfRule>
    <cfRule type="cellIs" dxfId="4727" priority="2032" operator="equal">
      <formula>"procuradoria"</formula>
    </cfRule>
    <cfRule type="cellIs" dxfId="4726" priority="2033" operator="equal">
      <formula>"edital"</formula>
    </cfRule>
    <cfRule type="containsText" dxfId="4725" priority="2034" operator="containsText" text="habilitando">
      <formula>NOT(ISERROR(SEARCH("habilitando",BB6)))</formula>
    </cfRule>
    <cfRule type="containsText" dxfId="4724" priority="2035" operator="containsText" text="licitando">
      <formula>NOT(ISERROR(SEARCH("licitando",BB6)))</formula>
    </cfRule>
    <cfRule type="cellIs" dxfId="4723" priority="2036" operator="equal">
      <formula>"edital"</formula>
    </cfRule>
    <cfRule type="cellIs" dxfId="4722" priority="2037" operator="equal">
      <formula>"procuradoria"</formula>
    </cfRule>
    <cfRule type="cellIs" dxfId="4721" priority="2038" operator="equal">
      <formula>"abrir"</formula>
    </cfRule>
    <cfRule type="cellIs" dxfId="4720" priority="2039" operator="equal">
      <formula>"pesquisa de mercado"</formula>
    </cfRule>
    <cfRule type="containsText" dxfId="4719" priority="2040" operator="containsText" text="habilitando">
      <formula>NOT(ISERROR(SEARCH("habilitando",BB6)))</formula>
    </cfRule>
    <cfRule type="containsText" dxfId="4718" priority="2041" operator="containsText" text="licitando">
      <formula>NOT(ISERROR(SEARCH("licitando",BB6)))</formula>
    </cfRule>
    <cfRule type="cellIs" dxfId="4717" priority="2042" operator="equal">
      <formula>"abrir"</formula>
    </cfRule>
    <cfRule type="cellIs" dxfId="4716" priority="2043" operator="equal">
      <formula>"pesquisa de mercado"</formula>
    </cfRule>
    <cfRule type="cellIs" dxfId="4715" priority="2044" operator="equal">
      <formula>"edital"</formula>
    </cfRule>
    <cfRule type="cellIs" dxfId="4714" priority="2045" operator="equal">
      <formula>"procuradoria"</formula>
    </cfRule>
    <cfRule type="containsText" dxfId="4713" priority="2046" operator="containsText" text="habilitando">
      <formula>NOT(ISERROR(SEARCH("habilitando",BB6)))</formula>
    </cfRule>
    <cfRule type="containsText" dxfId="4712" priority="2047" operator="containsText" text="licitando">
      <formula>NOT(ISERROR(SEARCH("licitando",BB6)))</formula>
    </cfRule>
    <cfRule type="cellIs" dxfId="4711" priority="2048" operator="equal">
      <formula>"edital"</formula>
    </cfRule>
    <cfRule type="cellIs" dxfId="4710" priority="2049" operator="equal">
      <formula>"procuradoria"</formula>
    </cfRule>
    <cfRule type="cellIs" dxfId="4709" priority="2050" operator="equal">
      <formula>"abrir"</formula>
    </cfRule>
    <cfRule type="cellIs" dxfId="4708" priority="2051" operator="equal">
      <formula>"pesquisa de mercado"</formula>
    </cfRule>
    <cfRule type="containsText" dxfId="4707" priority="2052" operator="containsText" text="habilitando">
      <formula>NOT(ISERROR(SEARCH("habilitando",BB6)))</formula>
    </cfRule>
    <cfRule type="containsText" dxfId="4706" priority="2053" operator="containsText" text="licitando">
      <formula>NOT(ISERROR(SEARCH("licitando",BB6)))</formula>
    </cfRule>
    <cfRule type="cellIs" dxfId="4705" priority="2054" operator="equal">
      <formula>"edital"</formula>
    </cfRule>
    <cfRule type="cellIs" dxfId="4704" priority="2055" operator="equal">
      <formula>"procuradoria"</formula>
    </cfRule>
    <cfRule type="cellIs" dxfId="4703" priority="2056" operator="equal">
      <formula>"abrir"</formula>
    </cfRule>
    <cfRule type="cellIs" dxfId="4702" priority="2057" operator="equal">
      <formula>"pesquisa de mercado"</formula>
    </cfRule>
    <cfRule type="containsText" dxfId="4701" priority="2058" operator="containsText" text="habilitando">
      <formula>NOT(ISERROR(SEARCH("habilitando",BB6)))</formula>
    </cfRule>
    <cfRule type="containsText" dxfId="4700" priority="2059" operator="containsText" text="licitando">
      <formula>NOT(ISERROR(SEARCH("licitando",BB6)))</formula>
    </cfRule>
    <cfRule type="cellIs" dxfId="4699" priority="2060" operator="equal">
      <formula>"abrir"</formula>
    </cfRule>
    <cfRule type="cellIs" dxfId="4698" priority="2061" operator="equal">
      <formula>"pesquisa de mercado"</formula>
    </cfRule>
    <cfRule type="cellIs" dxfId="4697" priority="2062" operator="equal">
      <formula>"edital"</formula>
    </cfRule>
    <cfRule type="containsText" dxfId="4696" priority="2063" operator="containsText" text="habilitando">
      <formula>NOT(ISERROR(SEARCH("habilitando",BB6)))</formula>
    </cfRule>
    <cfRule type="containsText" dxfId="4695" priority="2064" operator="containsText" text="licitando">
      <formula>NOT(ISERROR(SEARCH("licitando",BB6)))</formula>
    </cfRule>
    <cfRule type="cellIs" dxfId="4694" priority="2065" operator="equal">
      <formula>"abrir"</formula>
    </cfRule>
    <cfRule type="cellIs" dxfId="4693" priority="2066" operator="equal">
      <formula>"pesquisa de mercado"</formula>
    </cfRule>
    <cfRule type="cellIs" dxfId="4692" priority="2067" operator="equal">
      <formula>"procuradoria"</formula>
    </cfRule>
    <cfRule type="cellIs" dxfId="4691" priority="2068" operator="equal">
      <formula>"edital"</formula>
    </cfRule>
    <cfRule type="containsText" dxfId="4690" priority="2069" operator="containsText" text="habilitando">
      <formula>NOT(ISERROR(SEARCH("habilitando",BB6)))</formula>
    </cfRule>
    <cfRule type="containsText" dxfId="4689" priority="2070" operator="containsText" text="licitando">
      <formula>NOT(ISERROR(SEARCH("licitando",BB6)))</formula>
    </cfRule>
    <cfRule type="cellIs" dxfId="4688" priority="2071" operator="equal">
      <formula>"edital"</formula>
    </cfRule>
    <cfRule type="cellIs" dxfId="4687" priority="2072" operator="equal">
      <formula>"procuradoria"</formula>
    </cfRule>
    <cfRule type="cellIs" dxfId="4686" priority="2073" operator="equal">
      <formula>"abrir"</formula>
    </cfRule>
    <cfRule type="cellIs" dxfId="4685" priority="2074" operator="equal">
      <formula>"pesquisa de mercado"</formula>
    </cfRule>
    <cfRule type="containsText" dxfId="4684" priority="2075" operator="containsText" text="habilitando">
      <formula>NOT(ISERROR(SEARCH("habilitando",BB6)))</formula>
    </cfRule>
    <cfRule type="containsText" dxfId="4683" priority="2076" operator="containsText" text="licitando">
      <formula>NOT(ISERROR(SEARCH("licitando",BB6)))</formula>
    </cfRule>
    <cfRule type="cellIs" dxfId="4682" priority="2077" operator="equal">
      <formula>"abrir"</formula>
    </cfRule>
    <cfRule type="cellIs" dxfId="4681" priority="2078" operator="equal">
      <formula>"pesquisa de mercado"</formula>
    </cfRule>
    <cfRule type="cellIs" dxfId="4680" priority="2079" operator="equal">
      <formula>"edital"</formula>
    </cfRule>
    <cfRule type="cellIs" dxfId="4679" priority="2080" operator="equal">
      <formula>"procuradoria"</formula>
    </cfRule>
    <cfRule type="containsText" dxfId="4678" priority="2081" operator="containsText" text="habilitando">
      <formula>NOT(ISERROR(SEARCH("habilitando",BB6)))</formula>
    </cfRule>
    <cfRule type="containsText" dxfId="4677" priority="2082" operator="containsText" text="licitando">
      <formula>NOT(ISERROR(SEARCH("licitando",BB6)))</formula>
    </cfRule>
    <cfRule type="cellIs" dxfId="4676" priority="2083" operator="equal">
      <formula>"edital"</formula>
    </cfRule>
    <cfRule type="cellIs" dxfId="4675" priority="2084" operator="equal">
      <formula>"procuradoria"</formula>
    </cfRule>
    <cfRule type="cellIs" dxfId="4674" priority="2085" operator="equal">
      <formula>"abrir"</formula>
    </cfRule>
    <cfRule type="cellIs" dxfId="4673" priority="2086" operator="equal">
      <formula>"pesquisa de mercado"</formula>
    </cfRule>
    <cfRule type="containsText" dxfId="4672" priority="2087" operator="containsText" text="habilitando">
      <formula>NOT(ISERROR(SEARCH("habilitando",BB6)))</formula>
    </cfRule>
    <cfRule type="containsText" dxfId="4671" priority="2088" operator="containsText" text="licitando">
      <formula>NOT(ISERROR(SEARCH("licitando",BB6)))</formula>
    </cfRule>
    <cfRule type="cellIs" dxfId="4670" priority="2089" operator="equal">
      <formula>"procuradoria"</formula>
    </cfRule>
    <cfRule type="cellIs" dxfId="4669" priority="2090" operator="equal">
      <formula>"edital"</formula>
    </cfRule>
    <cfRule type="cellIs" dxfId="4668" priority="2091" operator="equal">
      <formula>"abrir"</formula>
    </cfRule>
    <cfRule type="cellIs" dxfId="4667" priority="2092" operator="equal">
      <formula>"pesquisa de mercado"</formula>
    </cfRule>
    <cfRule type="containsText" dxfId="4666" priority="2093" operator="containsText" text="habilitando">
      <formula>NOT(ISERROR(SEARCH("habilitando",BB6)))</formula>
    </cfRule>
    <cfRule type="containsText" dxfId="4665" priority="2094" operator="containsText" text="licitando">
      <formula>NOT(ISERROR(SEARCH("licitando",BB6)))</formula>
    </cfRule>
    <cfRule type="cellIs" dxfId="4664" priority="2095" operator="equal">
      <formula>"abrir"</formula>
    </cfRule>
    <cfRule type="cellIs" dxfId="4663" priority="2096" operator="equal">
      <formula>"pesquisa de mercado"</formula>
    </cfRule>
    <cfRule type="cellIs" dxfId="4662" priority="2097" operator="equal">
      <formula>"edital"</formula>
    </cfRule>
    <cfRule type="containsText" dxfId="4661" priority="2098" operator="containsText" text="habilitando">
      <formula>NOT(ISERROR(SEARCH("habilitando",BB6)))</formula>
    </cfRule>
    <cfRule type="containsText" dxfId="4660" priority="2099" operator="containsText" text="licitando">
      <formula>NOT(ISERROR(SEARCH("licitando",BB6)))</formula>
    </cfRule>
    <cfRule type="cellIs" dxfId="4659" priority="2100" operator="equal">
      <formula>"abrir"</formula>
    </cfRule>
    <cfRule type="cellIs" dxfId="4658" priority="2101" operator="equal">
      <formula>"pesquisa de mercado"</formula>
    </cfRule>
    <cfRule type="cellIs" dxfId="4657" priority="2102" operator="equal">
      <formula>"procuradoria"</formula>
    </cfRule>
    <cfRule type="cellIs" dxfId="4656" priority="2103" operator="equal">
      <formula>"edital"</formula>
    </cfRule>
    <cfRule type="containsText" dxfId="4655" priority="2104" operator="containsText" text="habilitando">
      <formula>NOT(ISERROR(SEARCH("habilitando",BB6)))</formula>
    </cfRule>
    <cfRule type="containsText" dxfId="4654" priority="2105" operator="containsText" text="licitando">
      <formula>NOT(ISERROR(SEARCH("licitando",BB6)))</formula>
    </cfRule>
    <cfRule type="cellIs" dxfId="4653" priority="2106" operator="equal">
      <formula>"edital"</formula>
    </cfRule>
    <cfRule type="cellIs" dxfId="4652" priority="2107" operator="equal">
      <formula>"procuradoria"</formula>
    </cfRule>
    <cfRule type="cellIs" dxfId="4651" priority="2108" operator="equal">
      <formula>"abrir"</formula>
    </cfRule>
    <cfRule type="cellIs" dxfId="4650" priority="2109" operator="equal">
      <formula>"pesquisa de mercado"</formula>
    </cfRule>
    <cfRule type="containsText" dxfId="4649" priority="2110" operator="containsText" text="habilitando">
      <formula>NOT(ISERROR(SEARCH("habilitando",BB6)))</formula>
    </cfRule>
    <cfRule type="containsText" dxfId="4648" priority="2111" operator="containsText" text="licitando">
      <formula>NOT(ISERROR(SEARCH("licitando",BB6)))</formula>
    </cfRule>
    <cfRule type="cellIs" dxfId="4647" priority="2112" operator="equal">
      <formula>"abrir"</formula>
    </cfRule>
    <cfRule type="cellIs" dxfId="4646" priority="2113" operator="equal">
      <formula>"pesquisa de mercado"</formula>
    </cfRule>
    <cfRule type="cellIs" dxfId="4645" priority="2114" operator="equal">
      <formula>"edital"</formula>
    </cfRule>
    <cfRule type="cellIs" dxfId="4644" priority="2115" operator="equal">
      <formula>"procuradoria"</formula>
    </cfRule>
    <cfRule type="containsText" dxfId="4643" priority="2116" operator="containsText" text="habilitando">
      <formula>NOT(ISERROR(SEARCH("habilitando",BB6)))</formula>
    </cfRule>
    <cfRule type="containsText" dxfId="4642" priority="2117" operator="containsText" text="licitando">
      <formula>NOT(ISERROR(SEARCH("licitando",BB6)))</formula>
    </cfRule>
    <cfRule type="cellIs" dxfId="4641" priority="2118" operator="equal">
      <formula>"procuradoria"</formula>
    </cfRule>
    <cfRule type="cellIs" dxfId="4640" priority="2119" operator="equal">
      <formula>"edital"</formula>
    </cfRule>
    <cfRule type="cellIs" dxfId="4639" priority="2120" operator="equal">
      <formula>"abrir"</formula>
    </cfRule>
    <cfRule type="cellIs" dxfId="4638" priority="2121" operator="equal">
      <formula>"pesquisa de mercado"</formula>
    </cfRule>
    <cfRule type="containsText" dxfId="4637" priority="2122" operator="containsText" text="habilitando">
      <formula>NOT(ISERROR(SEARCH("habilitando",BB6)))</formula>
    </cfRule>
    <cfRule type="containsText" dxfId="4636" priority="2123" operator="containsText" text="licitando">
      <formula>NOT(ISERROR(SEARCH("licitando",BB6)))</formula>
    </cfRule>
    <cfRule type="cellIs" dxfId="4635" priority="2124" operator="equal">
      <formula>"abrir"</formula>
    </cfRule>
    <cfRule type="cellIs" dxfId="4634" priority="2125" operator="equal">
      <formula>"pesquisa de mercado"</formula>
    </cfRule>
    <cfRule type="cellIs" dxfId="4633" priority="2126" operator="equal">
      <formula>"edital"</formula>
    </cfRule>
    <cfRule type="containsText" dxfId="4632" priority="2127" operator="containsText" text="habilitando">
      <formula>NOT(ISERROR(SEARCH("habilitando",BB6)))</formula>
    </cfRule>
    <cfRule type="containsText" dxfId="4631" priority="2128" operator="containsText" text="licitando">
      <formula>NOT(ISERROR(SEARCH("licitando",BB6)))</formula>
    </cfRule>
    <cfRule type="cellIs" dxfId="4630" priority="2129" operator="equal">
      <formula>"abrir"</formula>
    </cfRule>
    <cfRule type="cellIs" dxfId="4629" priority="2130" operator="equal">
      <formula>"pesquisa de mercado"</formula>
    </cfRule>
    <cfRule type="cellIs" dxfId="4628" priority="2131" operator="equal">
      <formula>"procuradoria"</formula>
    </cfRule>
    <cfRule type="cellIs" dxfId="4627" priority="2132" operator="equal">
      <formula>"edital"</formula>
    </cfRule>
    <cfRule type="containsText" dxfId="4626" priority="2133" operator="containsText" text="habilitando">
      <formula>NOT(ISERROR(SEARCH("habilitando",BB6)))</formula>
    </cfRule>
    <cfRule type="containsText" dxfId="4625" priority="2134" operator="containsText" text="licitando">
      <formula>NOT(ISERROR(SEARCH("licitando",BB6)))</formula>
    </cfRule>
    <cfRule type="cellIs" dxfId="4624" priority="2135" operator="equal">
      <formula>"edital"</formula>
    </cfRule>
    <cfRule type="cellIs" dxfId="4623" priority="2136" operator="equal">
      <formula>"procuradoria"</formula>
    </cfRule>
    <cfRule type="cellIs" dxfId="4622" priority="2137" operator="equal">
      <formula>"abrir"</formula>
    </cfRule>
    <cfRule type="cellIs" dxfId="4621" priority="2138" operator="equal">
      <formula>"pesquisa de mercado"</formula>
    </cfRule>
    <cfRule type="containsText" dxfId="4620" priority="2139" operator="containsText" text="habilitando">
      <formula>NOT(ISERROR(SEARCH("habilitando",BB6)))</formula>
    </cfRule>
    <cfRule type="containsText" dxfId="4619" priority="2140" operator="containsText" text="licitando">
      <formula>NOT(ISERROR(SEARCH("licitando",BB6)))</formula>
    </cfRule>
    <cfRule type="cellIs" dxfId="4618" priority="2141" operator="equal">
      <formula>"abrir"</formula>
    </cfRule>
    <cfRule type="cellIs" dxfId="4617" priority="2142" operator="equal">
      <formula>"pesquisa de mercado"</formula>
    </cfRule>
    <cfRule type="cellIs" dxfId="4616" priority="2143" operator="equal">
      <formula>"procuradoria"</formula>
    </cfRule>
    <cfRule type="cellIs" dxfId="4615" priority="2144" operator="equal">
      <formula>"edital"</formula>
    </cfRule>
    <cfRule type="containsText" dxfId="4614" priority="2145" operator="containsText" text="habilitando">
      <formula>NOT(ISERROR(SEARCH("habilitando",BB6)))</formula>
    </cfRule>
    <cfRule type="containsText" dxfId="4613" priority="2146" operator="containsText" text="licitando">
      <formula>NOT(ISERROR(SEARCH("licitando",BB6)))</formula>
    </cfRule>
    <cfRule type="cellIs" dxfId="4612" priority="2147" operator="equal">
      <formula>"abrir"</formula>
    </cfRule>
    <cfRule type="cellIs" dxfId="4611" priority="2148" operator="equal">
      <formula>"pesquisa de mercado"</formula>
    </cfRule>
    <cfRule type="cellIs" dxfId="4610" priority="2149" operator="equal">
      <formula>"edital"</formula>
    </cfRule>
    <cfRule type="containsText" dxfId="4609" priority="2150" operator="containsText" text="habilitando">
      <formula>NOT(ISERROR(SEARCH("habilitando",BB6)))</formula>
    </cfRule>
    <cfRule type="containsText" dxfId="4608" priority="2151" operator="containsText" text="licitando">
      <formula>NOT(ISERROR(SEARCH("licitando",BB6)))</formula>
    </cfRule>
    <cfRule type="cellIs" dxfId="4607" priority="2152" operator="equal">
      <formula>"abrir"</formula>
    </cfRule>
    <cfRule type="cellIs" dxfId="4606" priority="2153" operator="equal">
      <formula>"pesquisa de mercado"</formula>
    </cfRule>
    <cfRule type="cellIs" dxfId="4605" priority="2154" operator="equal">
      <formula>"procuradoria"</formula>
    </cfRule>
    <cfRule type="cellIs" dxfId="4604" priority="2155" operator="equal">
      <formula>"edital"</formula>
    </cfRule>
    <cfRule type="containsText" dxfId="4603" priority="2156" operator="containsText" text="habilitando">
      <formula>NOT(ISERROR(SEARCH("habilitando",BB6)))</formula>
    </cfRule>
    <cfRule type="containsText" dxfId="4602" priority="2157" operator="containsText" text="licitando">
      <formula>NOT(ISERROR(SEARCH("licitando",BB6)))</formula>
    </cfRule>
    <cfRule type="cellIs" dxfId="4601" priority="2158" operator="equal">
      <formula>"edital"</formula>
    </cfRule>
    <cfRule type="cellIs" dxfId="4600" priority="2159" operator="equal">
      <formula>"abrir"</formula>
    </cfRule>
    <cfRule type="cellIs" dxfId="4599" priority="2160" operator="equal">
      <formula>"pesquisa de mercado"</formula>
    </cfRule>
    <cfRule type="containsText" dxfId="4598" priority="2161" operator="containsText" text="habilitando">
      <formula>NOT(ISERROR(SEARCH("habilitando",BB6)))</formula>
    </cfRule>
    <cfRule type="containsText" dxfId="4597" priority="2162" operator="containsText" text="licitando">
      <formula>NOT(ISERROR(SEARCH("licitando",BB6)))</formula>
    </cfRule>
    <cfRule type="cellIs" dxfId="4596" priority="2163" operator="equal">
      <formula>"abrir"</formula>
    </cfRule>
    <cfRule type="cellIs" dxfId="4595" priority="2164" operator="equal">
      <formula>"pesquisa de mercado"</formula>
    </cfRule>
    <cfRule type="cellIs" dxfId="4594" priority="2165" operator="equal">
      <formula>"procuradoria"</formula>
    </cfRule>
    <cfRule type="cellIs" dxfId="4593" priority="2166" operator="equal">
      <formula>"edital"</formula>
    </cfRule>
    <cfRule type="containsText" dxfId="4592" priority="2167" operator="containsText" text="habilitando">
      <formula>NOT(ISERROR(SEARCH("habilitando",BB6)))</formula>
    </cfRule>
    <cfRule type="containsText" dxfId="4591" priority="2168" operator="containsText" text="licitando">
      <formula>NOT(ISERROR(SEARCH("licitando",BB6)))</formula>
    </cfRule>
    <cfRule type="cellIs" dxfId="4590" priority="2169" operator="equal">
      <formula>"abrir"</formula>
    </cfRule>
    <cfRule type="cellIs" dxfId="4589" priority="2170" operator="equal">
      <formula>"pesquisa de mercado"</formula>
    </cfRule>
    <cfRule type="cellIs" dxfId="4588" priority="2171" operator="equal">
      <formula>"procuradoria"</formula>
    </cfRule>
    <cfRule type="cellIs" dxfId="4587" priority="2172" operator="equal">
      <formula>"edital"</formula>
    </cfRule>
    <cfRule type="containsText" dxfId="4586" priority="2173" operator="containsText" text="habilitando">
      <formula>NOT(ISERROR(SEARCH("habilitando",BB6)))</formula>
    </cfRule>
    <cfRule type="containsText" dxfId="4585" priority="2174" operator="containsText" text="licitando">
      <formula>NOT(ISERROR(SEARCH("licitando",BB6)))</formula>
    </cfRule>
    <cfRule type="cellIs" dxfId="4584" priority="2175" operator="equal">
      <formula>"abrir"</formula>
    </cfRule>
    <cfRule type="cellIs" dxfId="4583" priority="2176" operator="equal">
      <formula>"pesquisa de mercado"</formula>
    </cfRule>
    <cfRule type="cellIs" dxfId="4582" priority="2177" operator="equal">
      <formula>"procuradoria"</formula>
    </cfRule>
    <cfRule type="cellIs" dxfId="4581" priority="2178" operator="equal">
      <formula>"edital"</formula>
    </cfRule>
    <cfRule type="containsText" dxfId="4580" priority="2179" operator="containsText" text="habilitando">
      <formula>NOT(ISERROR(SEARCH("habilitando",BB6)))</formula>
    </cfRule>
    <cfRule type="containsText" dxfId="4579" priority="2180" operator="containsText" text="licitando">
      <formula>NOT(ISERROR(SEARCH("licitando",BB6)))</formula>
    </cfRule>
    <cfRule type="cellIs" dxfId="4578" priority="2181" operator="equal">
      <formula>"abrir"</formula>
    </cfRule>
    <cfRule type="cellIs" dxfId="4577" priority="2182" operator="equal">
      <formula>"pesquisa de mercado"</formula>
    </cfRule>
    <cfRule type="cellIs" dxfId="4576" priority="2183" operator="equal">
      <formula>"procuradoria"</formula>
    </cfRule>
    <cfRule type="cellIs" dxfId="4575" priority="2184" operator="equal">
      <formula>"edital"</formula>
    </cfRule>
    <cfRule type="containsText" dxfId="4574" priority="2185" operator="containsText" text="habilitando">
      <formula>NOT(ISERROR(SEARCH("habilitando",BB6)))</formula>
    </cfRule>
    <cfRule type="cellIs" dxfId="4573" priority="2186" operator="equal">
      <formula>"procuradoria"</formula>
    </cfRule>
    <cfRule type="containsText" dxfId="4572" priority="2187" operator="containsText" text="licitando">
      <formula>NOT(ISERROR(SEARCH("licitando",BB6)))</formula>
    </cfRule>
    <cfRule type="cellIs" dxfId="4571" priority="2188" operator="equal">
      <formula>"abrir"</formula>
    </cfRule>
    <cfRule type="cellIs" dxfId="4570" priority="2189" operator="equal">
      <formula>"pesquisa de mercado"</formula>
    </cfRule>
    <cfRule type="cellIs" dxfId="4569" priority="2190" operator="equal">
      <formula>"edital"</formula>
    </cfRule>
    <cfRule type="containsText" dxfId="4568" priority="2191" operator="containsText" text="habilitando">
      <formula>NOT(ISERROR(SEARCH("habilitando",BB6)))</formula>
    </cfRule>
    <cfRule type="containsText" dxfId="4567" priority="2192" operator="containsText" text="licitando">
      <formula>NOT(ISERROR(SEARCH("licitando",BB6)))</formula>
    </cfRule>
    <cfRule type="cellIs" dxfId="4566" priority="2193" operator="equal">
      <formula>"edital"</formula>
    </cfRule>
    <cfRule type="cellIs" dxfId="4565" priority="2194" operator="equal">
      <formula>"procuradoria"</formula>
    </cfRule>
    <cfRule type="cellIs" dxfId="4564" priority="2195" operator="equal">
      <formula>"abrir"</formula>
    </cfRule>
    <cfRule type="cellIs" dxfId="4563" priority="2196" operator="equal">
      <formula>"pesquisa de mercado"</formula>
    </cfRule>
    <cfRule type="containsText" dxfId="4562" priority="2197" operator="containsText" text="habilitando">
      <formula>NOT(ISERROR(SEARCH("habilitando",BB6)))</formula>
    </cfRule>
    <cfRule type="containsText" dxfId="4561" priority="2198" operator="containsText" text="licitando">
      <formula>NOT(ISERROR(SEARCH("licitando",BB6)))</formula>
    </cfRule>
    <cfRule type="cellIs" dxfId="4560" priority="2199" operator="equal">
      <formula>"procuradoria"</formula>
    </cfRule>
    <cfRule type="cellIs" dxfId="4559" priority="2200" operator="equal">
      <formula>"edital"</formula>
    </cfRule>
    <cfRule type="containsText" dxfId="4558" priority="2201" operator="containsText" text="habilitando">
      <formula>NOT(ISERROR(SEARCH("habilitando",BB6)))</formula>
    </cfRule>
    <cfRule type="cellIs" dxfId="4557" priority="2202" operator="equal">
      <formula>"edital"</formula>
    </cfRule>
    <cfRule type="cellIs" dxfId="4556" priority="2203" operator="equal">
      <formula>"procuradoria"</formula>
    </cfRule>
    <cfRule type="cellIs" dxfId="4555" priority="2204" operator="equal">
      <formula>"abrir"</formula>
    </cfRule>
    <cfRule type="cellIs" dxfId="4554" priority="2205" operator="equal">
      <formula>"pesquisa de mercado"</formula>
    </cfRule>
    <cfRule type="containsText" dxfId="4553" priority="2206" operator="containsText" text="habilitando">
      <formula>NOT(ISERROR(SEARCH("habilitando",BB6)))</formula>
    </cfRule>
    <cfRule type="containsText" dxfId="4552" priority="2207" operator="containsText" text="licitando">
      <formula>NOT(ISERROR(SEARCH("licitando",BB6)))</formula>
    </cfRule>
    <cfRule type="containsText" dxfId="4551" priority="2208" operator="containsText" text="habilitando">
      <formula>NOT(ISERROR(SEARCH("habilitando",BB6)))</formula>
    </cfRule>
    <cfRule type="containsText" dxfId="4550" priority="2209" operator="containsText" text="licitando">
      <formula>NOT(ISERROR(SEARCH("licitando",BB6)))</formula>
    </cfRule>
    <cfRule type="containsText" dxfId="4549" priority="2210" operator="containsText" text="habilitando">
      <formula>NOT(ISERROR(SEARCH("habilitando",BB6)))</formula>
    </cfRule>
    <cfRule type="containsText" dxfId="4548" priority="2211" operator="containsText" text="licitando">
      <formula>NOT(ISERROR(SEARCH("licitando",BB6)))</formula>
    </cfRule>
    <cfRule type="cellIs" dxfId="4547" priority="2213" operator="equal">
      <formula>"abrir"</formula>
    </cfRule>
    <cfRule type="cellIs" dxfId="4546" priority="2214" operator="equal">
      <formula>"pesquisa de mercado"</formula>
    </cfRule>
  </conditionalFormatting>
  <conditionalFormatting sqref="BB7 BB10 BB13 BB18 BB22:BB23 BB31 BB33 BB42 BB44:BB46 BB49:BB51 BB56 BB60 BB62 BB65 BB67 BB72:BB73 BB77 BB80:BB82 BB90:BB91 BB96 BB98 BB102:BB103 BB105 BB107:BB108 BB110 BB116 BB123:BB124 BB128:BB131 BB133:BB143 BB150:BB154 BB157 BB163:BB165 BB168:BB169 BB176:BB180 BB182 BB184 BB187 BB195:BB196 BB199:BB200 BB204:BB212 BB214:BB215 BB218:BB223 BB225 BB228 BB230 BB232:BB233 BB235 BB238:BB244 BB246:BB249 BB251 BB253 BB255 BB259 BB275:BB277 BB297 BB299:BB300 BB308:BB310 BB313 BB315 BB318:BB323 BB325:BB328 BB334 BB340 BB344 BB346:BB349 BB353 BB357 BB360:BB361 BB364 BB373 BB375 BB377 BB381 BB384 BB387:BB388 BB392:BB394 BB398:BB401 BB405 BB408 BB411:BB412 BB419:BB420 BB426:BB427 BB430 BB436 BB438 BB444:BB446 BB449:BB450 BB454 BB456:BB457 BB172:BB174 BB396 BB416 BB442">
    <cfRule type="cellIs" dxfId="4545" priority="4825" operator="equal">
      <formula>"edital"</formula>
    </cfRule>
  </conditionalFormatting>
  <conditionalFormatting sqref="BB7 BB10 BB13 BB18 BB22:BB23 BB31 BB33 BB42 BB45:BB46 BB49:BB51 BB55:BB65 BB67:BB68 BB72:BB73 BB77 BB80:BB82 BB90:BB91 BB96 BB98 BB102:BB103 BB105 BB107:BB108 BB110:BB111 BB116 BB123:BB124 BB130:BB131 BB133 BB135:BB136 BB138:BB139 BB141:BB142 BB150:BB151 BB157 BB163 BB168:BB169 BB178:BB180 BB182:BB184 BB187:BB188 BB195:BB197 BB199:BB200 BB204 BB212 BB214:BB215 BB218:BB223 BB225 BB228 BB230 BB232:BB233 BB235 BB238:BB244 BB246 BB248:BB249 BB251 BB253 BB255 BB259 BB262 BB264 BB275 BB296:BB297 BB299:BB300 BB308:BB310 BB313:BB315 BB318:BB319 BB327:BB328 BB334 BB340:BB341 BB344 BB346:BB349 BB353 BB357 BB360 BB364 BB369:BB370 BB373 BB375 BB377:BC377 BB381 BB384 BB387:BB388 BB392:BB393 BB398 BB400:BB401 BB405 BB408 BB410 BB412 BB419:BB420 BB426:BB427 BB430 BB436 BB438 BB444 BB449:BB450 BB454 BB456 BC457">
    <cfRule type="containsText" dxfId="4544" priority="4830" operator="containsText" text="habilitando">
      <formula>NOT(ISERROR(SEARCH("habilitando",BB7)))</formula>
    </cfRule>
  </conditionalFormatting>
  <conditionalFormatting sqref="BB7 BB10 BB13 BB18 BB22:BB23 BB31 BB33 BB42 BB45:BB46 BB49:BB51 BB56 BB60 BB62 BB65 BB67 BB72:BB73 BB77 BB80:BB82 BB90:BB91 BB96 BB98 BB102:BB103 BB105 BB107:BB108 BB110 BB116 BB123:BB124 BB130:BB131 BB133 BB135:BB136 BB138:BB139 BB141:BB142 BB150:BB151 BB157 BB163 BB168:BB169 BB178:BB180 BB182 BB184 BB187 BB195:BB196 BB199:BB200 BB204 BB212 BB214:BB215 BB218:BB223 BB225 BB228 BB230 BB232:BB233 BB235 BB238:BB244 BB246 BB248:BB249 BB251 BB253 BB255 BB259 BB275 BB297 BB299:BB300 BB308:BB310 BB313 BB315 BB318:BB319 BB327:BB328 BB334 BB340 BB344 BB346:BB349 BB353 BB357 BB360 BB364 BB373 BB375 BB377 BB381 BB384 BB387:BB388 BB392:BB393 BB398 BB400:BB401 BB405 BB408 BB412 BB419:BB420 BB426:BB427 BB430 BB436 BB438 BB444 BB449:BB450 BB454 BB456 BC457">
    <cfRule type="containsText" dxfId="4543" priority="4837" operator="containsText" text="licitando">
      <formula>NOT(ISERROR(SEARCH("licitando",BB7)))</formula>
    </cfRule>
  </conditionalFormatting>
  <conditionalFormatting sqref="BB7 BB10 BB13 BB18 BB22:BB23 BB31 BB33 BB42 BB45:BB46 BB49:BB51 BB56 BB60 BB62 BB65 BB67 BB72:BB73 BB77 BB80:BB82 BB90:BB91 BB96 BB98 BB102:BB103 BB105 BB107:BB108 BB110 BB116 BB123:BB124 BB130:BB131 BB133 BB135:BB136 BB138:BB139 BB141:BB142 BB150:BB151 BB157 BB163 BB168:BB169 BB178:BB180 BB182 BB184 BB187 BB195:BB196 BB199:BB200 BB204 BB212 BB214:BB215 BB218:BB223 BB225 BB228 BB230 BB232:BB233 BB235 BB238:BB244 BB246 BB248:BB249 BB251 BB253 BB255 BB259 BB275 BB297 BB299:BB300 BB308:BB310 BB313 BB315 BB318:BB319 BB327:BB328 BB334 BB340 BB344 BB346:BB349 BB353 BB357 BB360 BB364 BB373 BB375 BB377 BB381 BB384 BB387:BB388 BB392:BB393 BB398 BB400:BB401 BB405 BB408 BB412 BB419:BB420 BB426:BB427 BB430 BB436 BB438 BB444 BB450 BB454 BB456">
    <cfRule type="containsText" dxfId="4542" priority="4831" operator="containsText" text="licitando">
      <formula>NOT(ISERROR(SEARCH("licitando",BB7)))</formula>
    </cfRule>
    <cfRule type="containsText" dxfId="4541" priority="4832" operator="containsText" text="cancelado">
      <formula>NOT(ISERROR(SEARCH("cancelado",BB7)))</formula>
    </cfRule>
    <cfRule type="containsText" dxfId="4540" priority="4833" operator="containsText" text="consolidada">
      <formula>NOT(ISERROR(SEARCH("consolidada",BB7)))</formula>
    </cfRule>
    <cfRule type="containsText" dxfId="4539" priority="4834" operator="containsText" text="finalizado">
      <formula>NOT(ISERROR(SEARCH("finalizado",BB7)))</formula>
    </cfRule>
    <cfRule type="containsText" dxfId="4538" priority="4835" operator="containsText" text="empenhando">
      <formula>NOT(ISERROR(SEARCH("empenhando",BB7)))</formula>
    </cfRule>
    <cfRule type="containsText" dxfId="4537" priority="4836" operator="containsText" text="licitado">
      <formula>NOT(ISERROR(SEARCH("licitado",BB7)))</formula>
    </cfRule>
    <cfRule type="containsText" dxfId="4536" priority="4838" operator="containsText" text="Aberta">
      <formula>NOT(ISERROR(SEARCH("Aberta",BB7)))</formula>
    </cfRule>
    <cfRule type="cellIs" dxfId="4535" priority="4839" operator="equal">
      <formula>"deserto"</formula>
    </cfRule>
    <cfRule type="cellIs" dxfId="4534" priority="4840" operator="equal">
      <formula>"fracassado"</formula>
    </cfRule>
  </conditionalFormatting>
  <conditionalFormatting sqref="BB7 BB10 BB13 BB18 BB22:BB23 BB31 BB33 BB42 BB45:BB46 BB49:BB51 BB56 BB60 BB62 BB65 BB67 BB72:BB73 BB77 BB80:BB82 BB90:BB91 BB96 BB98 BB102:BB103 BB105 BB107:BB108 BB110 BB116 BB123:BB124 BB130:BB131 BB133:BB143 BB150:BB151 BB157 BB163:BB165 BB168:BB169 BB178:BB180 BB182 BB184 BB187 BB195:BB196 BB199:BB200 BB204 BB212 BB214:BB215 BB218:BB223 BB225 BB228 BB230 BB232:BB233 BB235 BB238:BB244 BB246 BB248:BB249 BB251 BB253 BB255 BB259 BB275 BB297 BB299:BB300 BB308:BB310 BB313 BB315 BB318:BB319 BB327:BB328 BB334 BB340 BB344 BB346:BB349 BB353 BB357 BB360 BB364 BB373 BB375 BB377 BB381 BB384 BB387:BB388 BB392:BB393 BB398 BB400:BB401 BB405 BB408 BB412 BB419:BB420 BB426:BB427 BB430 BB436 BB438 BB444 BB450 BB454 BB456 BB208 BB416">
    <cfRule type="cellIs" dxfId="4533" priority="4827" operator="equal">
      <formula>"procuradoria"</formula>
    </cfRule>
  </conditionalFormatting>
  <conditionalFormatting sqref="BB7 BB10 BB13 BB18 BB22:BB23 BB31 BB33 BB49:BB51 BB56 BB60 BB62 BB65 BB67 BB90:BB91 BB98 BB102:BB103 BB105 BB110 BB116 BB123:BB124 BB157 BB225 BB235 BB297 BB334 BB353 BB373 BB387:BB388 BB405 BB408 BB419:BB420 BB426:BB427">
    <cfRule type="cellIs" priority="4826" operator="equal">
      <formula>"edital"</formula>
    </cfRule>
  </conditionalFormatting>
  <conditionalFormatting sqref="BB8:BB9 BB11:BB12 BB19:BB21 BB155 BB202 BB278 BB28:BB29 BB48 BB50:BB51 BB56 BB60 BB62 BB77 BB80 BB82 BB90 BB102:BB103 BB105 BB116 BB123 BB131 BB133 BB163 BB168:BB169 BB178 BB182 BB184 BB187 BB195:BB196 BB199 BB212 BB214 BB218 BB228 BB230 BB238 BB241 BB246 BB251 BB267 BB271 BB275 BB310 BB313 BB318 BB344 BB346:BB347 BB349 BB357 BB360 BB364 BB381 BB387:BB388 BB393 BB400:BB401 BB419 BB426 BB436 BB454 BB456">
    <cfRule type="cellIs" dxfId="4532" priority="4395" operator="equal">
      <formula>"edital"</formula>
    </cfRule>
  </conditionalFormatting>
  <conditionalFormatting sqref="BB12">
    <cfRule type="cellIs" dxfId="4531" priority="4396" operator="equal">
      <formula>"abrir"</formula>
    </cfRule>
    <cfRule type="cellIs" dxfId="4530" priority="4397" operator="equal">
      <formula>"pesquisa de mercado"</formula>
    </cfRule>
  </conditionalFormatting>
  <conditionalFormatting sqref="BB14 BB41 BB72 BB150:BB151 BB157 BB173 BB235 BB252 BB266:BB269 BB327 BB339 BB373 BB398 BB170 BB200 BB297 BC40:BC77 BC80:BC271 BC295:BC454 BB425:BB426 BB456:BC456 BC4:BC38 BC275:BC278 BB360:BB365">
    <cfRule type="containsText" dxfId="4529" priority="3832" operator="containsText" text="habilitando">
      <formula>NOT(ISERROR(SEARCH("habilitando",BB4)))</formula>
    </cfRule>
  </conditionalFormatting>
  <conditionalFormatting sqref="BB14 BB41 BB72 BB150:BB151 BB170 BB173 BB266:BB271 BB373 BB252 BB339 BB157 BB200 BB235 BB297 BB327 BB398">
    <cfRule type="containsText" dxfId="4528" priority="3833" operator="containsText" text="licitando">
      <formula>NOT(ISERROR(SEARCH("licitando",BB14)))</formula>
    </cfRule>
  </conditionalFormatting>
  <conditionalFormatting sqref="BB14 BB41 BB150:BB151 BB157 BB170 BB252 BB266:BB271 BB339 BB373:BB374 BB200 BB235 BB297 BB327 BB398">
    <cfRule type="cellIs" dxfId="4527" priority="3829" operator="equal">
      <formula>"procuradoria"</formula>
    </cfRule>
  </conditionalFormatting>
  <conditionalFormatting sqref="BB16:BB17">
    <cfRule type="cellIs" dxfId="4526" priority="1659" operator="equal">
      <formula>"procuradoria"</formula>
    </cfRule>
    <cfRule type="cellIs" dxfId="4525" priority="1660" operator="equal">
      <formula>"edital"</formula>
    </cfRule>
    <cfRule type="cellIs" dxfId="4524" priority="1661" operator="equal">
      <formula>"abrir"</formula>
    </cfRule>
    <cfRule type="cellIs" dxfId="4523" priority="1662" operator="equal">
      <formula>"pesquisa de mercado"</formula>
    </cfRule>
    <cfRule type="containsText" dxfId="4522" priority="1663" operator="containsText" text="habilitando">
      <formula>NOT(ISERROR(SEARCH("habilitando",BB16)))</formula>
    </cfRule>
    <cfRule type="containsText" dxfId="4521" priority="1664" operator="containsText" text="licitando">
      <formula>NOT(ISERROR(SEARCH("licitando",BB16)))</formula>
    </cfRule>
    <cfRule type="cellIs" dxfId="4520" priority="1665" operator="equal">
      <formula>"abrir"</formula>
    </cfRule>
    <cfRule type="cellIs" dxfId="4519" priority="1666" operator="equal">
      <formula>"pesquisa de mercado"</formula>
    </cfRule>
    <cfRule type="cellIs" dxfId="4518" priority="1667" operator="equal">
      <formula>"edital"</formula>
    </cfRule>
    <cfRule type="containsText" dxfId="4517" priority="1668" operator="containsText" text="habilitando">
      <formula>NOT(ISERROR(SEARCH("habilitando",BB16)))</formula>
    </cfRule>
    <cfRule type="containsText" dxfId="4516" priority="1669" operator="containsText" text="licitando">
      <formula>NOT(ISERROR(SEARCH("licitando",BB16)))</formula>
    </cfRule>
    <cfRule type="cellIs" dxfId="4515" priority="1670" operator="equal">
      <formula>"abrir"</formula>
    </cfRule>
    <cfRule type="cellIs" dxfId="4514" priority="1671" operator="equal">
      <formula>"pesquisa de mercado"</formula>
    </cfRule>
    <cfRule type="cellIs" dxfId="4513" priority="1672" operator="equal">
      <formula>"procuradoria"</formula>
    </cfRule>
    <cfRule type="cellIs" dxfId="4512" priority="1673" operator="equal">
      <formula>"edital"</formula>
    </cfRule>
    <cfRule type="containsText" dxfId="4511" priority="1674" operator="containsText" text="habilitando">
      <formula>NOT(ISERROR(SEARCH("habilitando",BB16)))</formula>
    </cfRule>
    <cfRule type="containsText" dxfId="4510" priority="1675" operator="containsText" text="licitando">
      <formula>NOT(ISERROR(SEARCH("licitando",BB16)))</formula>
    </cfRule>
    <cfRule type="cellIs" dxfId="4509" priority="1676" operator="equal">
      <formula>"edital"</formula>
    </cfRule>
    <cfRule type="cellIs" dxfId="4508" priority="1677" operator="equal">
      <formula>"procuradoria"</formula>
    </cfRule>
    <cfRule type="cellIs" dxfId="4507" priority="1678" operator="equal">
      <formula>"abrir"</formula>
    </cfRule>
    <cfRule type="cellIs" dxfId="4506" priority="1679" operator="equal">
      <formula>"pesquisa de mercado"</formula>
    </cfRule>
    <cfRule type="containsText" dxfId="4505" priority="1680" operator="containsText" text="habilitando">
      <formula>NOT(ISERROR(SEARCH("habilitando",BB16)))</formula>
    </cfRule>
    <cfRule type="containsText" dxfId="4504" priority="1681" operator="containsText" text="licitando">
      <formula>NOT(ISERROR(SEARCH("licitando",BB16)))</formula>
    </cfRule>
    <cfRule type="cellIs" dxfId="4503" priority="1682" operator="equal">
      <formula>"abrir"</formula>
    </cfRule>
    <cfRule type="cellIs" dxfId="4502" priority="1683" operator="equal">
      <formula>"pesquisa de mercado"</formula>
    </cfRule>
    <cfRule type="cellIs" dxfId="4501" priority="1684" operator="equal">
      <formula>"edital"</formula>
    </cfRule>
    <cfRule type="cellIs" dxfId="4500" priority="1685" operator="equal">
      <formula>"procuradoria"</formula>
    </cfRule>
    <cfRule type="containsText" dxfId="4499" priority="1686" operator="containsText" text="habilitando">
      <formula>NOT(ISERROR(SEARCH("habilitando",BB16)))</formula>
    </cfRule>
    <cfRule type="containsText" dxfId="4498" priority="1687" operator="containsText" text="licitando">
      <formula>NOT(ISERROR(SEARCH("licitando",BB16)))</formula>
    </cfRule>
    <cfRule type="cellIs" dxfId="4497" priority="1688" operator="equal">
      <formula>"edital"</formula>
    </cfRule>
    <cfRule type="cellIs" dxfId="4496" priority="1689" operator="equal">
      <formula>"procuradoria"</formula>
    </cfRule>
    <cfRule type="cellIs" dxfId="4495" priority="1690" operator="equal">
      <formula>"abrir"</formula>
    </cfRule>
    <cfRule type="cellIs" dxfId="4494" priority="1691" operator="equal">
      <formula>"pesquisa de mercado"</formula>
    </cfRule>
    <cfRule type="containsText" dxfId="4493" priority="1692" operator="containsText" text="habilitando">
      <formula>NOT(ISERROR(SEARCH("habilitando",BB16)))</formula>
    </cfRule>
    <cfRule type="containsText" dxfId="4492" priority="1693" operator="containsText" text="licitando">
      <formula>NOT(ISERROR(SEARCH("licitando",BB16)))</formula>
    </cfRule>
    <cfRule type="cellIs" dxfId="4491" priority="1694" operator="equal">
      <formula>"edital"</formula>
    </cfRule>
    <cfRule type="cellIs" dxfId="4490" priority="1695" operator="equal">
      <formula>"procuradoria"</formula>
    </cfRule>
    <cfRule type="cellIs" dxfId="4489" priority="1696" operator="equal">
      <formula>"abrir"</formula>
    </cfRule>
    <cfRule type="cellIs" dxfId="4488" priority="1697" operator="equal">
      <formula>"pesquisa de mercado"</formula>
    </cfRule>
    <cfRule type="containsText" dxfId="4487" priority="1698" operator="containsText" text="habilitando">
      <formula>NOT(ISERROR(SEARCH("habilitando",BB16)))</formula>
    </cfRule>
    <cfRule type="containsText" dxfId="4486" priority="1699" operator="containsText" text="licitando">
      <formula>NOT(ISERROR(SEARCH("licitando",BB16)))</formula>
    </cfRule>
    <cfRule type="cellIs" dxfId="4485" priority="1700" operator="equal">
      <formula>"edital"</formula>
    </cfRule>
    <cfRule type="cellIs" dxfId="4484" priority="1701" operator="equal">
      <formula>"procuradoria"</formula>
    </cfRule>
    <cfRule type="cellIs" dxfId="4483" priority="1702" operator="equal">
      <formula>"abrir"</formula>
    </cfRule>
    <cfRule type="cellIs" dxfId="4482" priority="1703" operator="equal">
      <formula>"pesquisa de mercado"</formula>
    </cfRule>
    <cfRule type="containsText" dxfId="4481" priority="1704" operator="containsText" text="habilitando">
      <formula>NOT(ISERROR(SEARCH("habilitando",BB16)))</formula>
    </cfRule>
    <cfRule type="containsText" dxfId="4480" priority="1705" operator="containsText" text="licitando">
      <formula>NOT(ISERROR(SEARCH("licitando",BB16)))</formula>
    </cfRule>
    <cfRule type="cellIs" dxfId="4479" priority="1706" operator="equal">
      <formula>"abrir"</formula>
    </cfRule>
    <cfRule type="cellIs" dxfId="4478" priority="1707" operator="equal">
      <formula>"pesquisa de mercado"</formula>
    </cfRule>
    <cfRule type="cellIs" dxfId="4477" priority="1708" operator="equal">
      <formula>"edital"</formula>
    </cfRule>
    <cfRule type="containsText" dxfId="4476" priority="1709" operator="containsText" text="habilitando">
      <formula>NOT(ISERROR(SEARCH("habilitando",BB16)))</formula>
    </cfRule>
    <cfRule type="containsText" dxfId="4475" priority="1710" operator="containsText" text="licitando">
      <formula>NOT(ISERROR(SEARCH("licitando",BB16)))</formula>
    </cfRule>
    <cfRule type="cellIs" dxfId="4474" priority="1711" operator="equal">
      <formula>"abrir"</formula>
    </cfRule>
    <cfRule type="cellIs" dxfId="4473" priority="1712" operator="equal">
      <formula>"pesquisa de mercado"</formula>
    </cfRule>
    <cfRule type="cellIs" dxfId="4472" priority="1713" operator="equal">
      <formula>"procuradoria"</formula>
    </cfRule>
    <cfRule type="cellIs" dxfId="4471" priority="1714" operator="equal">
      <formula>"edital"</formula>
    </cfRule>
    <cfRule type="containsText" dxfId="4470" priority="1715" operator="containsText" text="habilitando">
      <formula>NOT(ISERROR(SEARCH("habilitando",BB16)))</formula>
    </cfRule>
    <cfRule type="containsText" dxfId="4469" priority="1716" operator="containsText" text="licitando">
      <formula>NOT(ISERROR(SEARCH("licitando",BB16)))</formula>
    </cfRule>
    <cfRule type="cellIs" dxfId="4468" priority="1717" operator="equal">
      <formula>"edital"</formula>
    </cfRule>
    <cfRule type="cellIs" dxfId="4467" priority="1718" operator="equal">
      <formula>"procuradoria"</formula>
    </cfRule>
    <cfRule type="cellIs" dxfId="4466" priority="1719" operator="equal">
      <formula>"abrir"</formula>
    </cfRule>
    <cfRule type="cellIs" dxfId="4465" priority="1720" operator="equal">
      <formula>"pesquisa de mercado"</formula>
    </cfRule>
    <cfRule type="containsText" dxfId="4464" priority="1721" operator="containsText" text="habilitando">
      <formula>NOT(ISERROR(SEARCH("habilitando",BB16)))</formula>
    </cfRule>
    <cfRule type="containsText" dxfId="4463" priority="1722" operator="containsText" text="licitando">
      <formula>NOT(ISERROR(SEARCH("licitando",BB16)))</formula>
    </cfRule>
    <cfRule type="cellIs" dxfId="4462" priority="1723" operator="equal">
      <formula>"abrir"</formula>
    </cfRule>
    <cfRule type="cellIs" dxfId="4461" priority="1724" operator="equal">
      <formula>"pesquisa de mercado"</formula>
    </cfRule>
    <cfRule type="cellIs" dxfId="4460" priority="1725" operator="equal">
      <formula>"edital"</formula>
    </cfRule>
    <cfRule type="cellIs" dxfId="4459" priority="1726" operator="equal">
      <formula>"procuradoria"</formula>
    </cfRule>
    <cfRule type="containsText" dxfId="4458" priority="1727" operator="containsText" text="habilitando">
      <formula>NOT(ISERROR(SEARCH("habilitando",BB16)))</formula>
    </cfRule>
    <cfRule type="containsText" dxfId="4457" priority="1728" operator="containsText" text="licitando">
      <formula>NOT(ISERROR(SEARCH("licitando",BB16)))</formula>
    </cfRule>
    <cfRule type="cellIs" dxfId="4456" priority="1729" operator="equal">
      <formula>"edital"</formula>
    </cfRule>
    <cfRule type="cellIs" dxfId="4455" priority="1730" operator="equal">
      <formula>"procuradoria"</formula>
    </cfRule>
    <cfRule type="cellIs" dxfId="4454" priority="1731" operator="equal">
      <formula>"abrir"</formula>
    </cfRule>
    <cfRule type="cellIs" dxfId="4453" priority="1732" operator="equal">
      <formula>"pesquisa de mercado"</formula>
    </cfRule>
    <cfRule type="containsText" dxfId="4452" priority="1733" operator="containsText" text="habilitando">
      <formula>NOT(ISERROR(SEARCH("habilitando",BB16)))</formula>
    </cfRule>
    <cfRule type="containsText" dxfId="4451" priority="1734" operator="containsText" text="licitando">
      <formula>NOT(ISERROR(SEARCH("licitando",BB16)))</formula>
    </cfRule>
    <cfRule type="cellIs" dxfId="4450" priority="1735" operator="equal">
      <formula>"edital"</formula>
    </cfRule>
    <cfRule type="cellIs" dxfId="4449" priority="1736" operator="equal">
      <formula>"procuradoria"</formula>
    </cfRule>
    <cfRule type="cellIs" dxfId="4448" priority="1737" operator="equal">
      <formula>"abrir"</formula>
    </cfRule>
    <cfRule type="cellIs" dxfId="4447" priority="1738" operator="equal">
      <formula>"pesquisa de mercado"</formula>
    </cfRule>
    <cfRule type="containsText" dxfId="4446" priority="1739" operator="containsText" text="habilitando">
      <formula>NOT(ISERROR(SEARCH("habilitando",BB16)))</formula>
    </cfRule>
    <cfRule type="containsText" dxfId="4445" priority="1740" operator="containsText" text="licitando">
      <formula>NOT(ISERROR(SEARCH("licitando",BB16)))</formula>
    </cfRule>
    <cfRule type="cellIs" dxfId="4444" priority="1741" operator="equal">
      <formula>"edital"</formula>
    </cfRule>
    <cfRule type="cellIs" dxfId="4443" priority="1742" operator="equal">
      <formula>"procuradoria"</formula>
    </cfRule>
    <cfRule type="cellIs" dxfId="4442" priority="1743" operator="equal">
      <formula>"abrir"</formula>
    </cfRule>
    <cfRule type="cellIs" dxfId="4441" priority="1744" operator="equal">
      <formula>"pesquisa de mercado"</formula>
    </cfRule>
    <cfRule type="containsText" dxfId="4440" priority="1745" operator="containsText" text="habilitando">
      <formula>NOT(ISERROR(SEARCH("habilitando",BB16)))</formula>
    </cfRule>
    <cfRule type="containsText" dxfId="4439" priority="1746" operator="containsText" text="licitando">
      <formula>NOT(ISERROR(SEARCH("licitando",BB16)))</formula>
    </cfRule>
    <cfRule type="cellIs" dxfId="4438" priority="1747" operator="equal">
      <formula>"abrir"</formula>
    </cfRule>
    <cfRule type="cellIs" dxfId="4437" priority="1748" operator="equal">
      <formula>"pesquisa de mercado"</formula>
    </cfRule>
    <cfRule type="cellIs" dxfId="4436" priority="1749" operator="equal">
      <formula>"edital"</formula>
    </cfRule>
    <cfRule type="containsText" dxfId="4435" priority="1750" operator="containsText" text="habilitando">
      <formula>NOT(ISERROR(SEARCH("habilitando",BB16)))</formula>
    </cfRule>
    <cfRule type="containsText" dxfId="4434" priority="1751" operator="containsText" text="licitando">
      <formula>NOT(ISERROR(SEARCH("licitando",BB16)))</formula>
    </cfRule>
    <cfRule type="cellIs" dxfId="4433" priority="1752" operator="equal">
      <formula>"abrir"</formula>
    </cfRule>
    <cfRule type="cellIs" dxfId="4432" priority="1753" operator="equal">
      <formula>"pesquisa de mercado"</formula>
    </cfRule>
    <cfRule type="cellIs" dxfId="4431" priority="1754" operator="equal">
      <formula>"procuradoria"</formula>
    </cfRule>
    <cfRule type="cellIs" dxfId="4430" priority="1755" operator="equal">
      <formula>"edital"</formula>
    </cfRule>
    <cfRule type="containsText" dxfId="4429" priority="1756" operator="containsText" text="habilitando">
      <formula>NOT(ISERROR(SEARCH("habilitando",BB16)))</formula>
    </cfRule>
    <cfRule type="containsText" dxfId="4428" priority="1757" operator="containsText" text="licitando">
      <formula>NOT(ISERROR(SEARCH("licitando",BB16)))</formula>
    </cfRule>
    <cfRule type="cellIs" dxfId="4427" priority="1758" operator="equal">
      <formula>"edital"</formula>
    </cfRule>
    <cfRule type="cellIs" dxfId="4426" priority="1759" operator="equal">
      <formula>"procuradoria"</formula>
    </cfRule>
    <cfRule type="cellIs" dxfId="4425" priority="1760" operator="equal">
      <formula>"abrir"</formula>
    </cfRule>
    <cfRule type="cellIs" dxfId="4424" priority="1761" operator="equal">
      <formula>"pesquisa de mercado"</formula>
    </cfRule>
    <cfRule type="containsText" dxfId="4423" priority="1762" operator="containsText" text="habilitando">
      <formula>NOT(ISERROR(SEARCH("habilitando",BB16)))</formula>
    </cfRule>
    <cfRule type="containsText" dxfId="4422" priority="1763" operator="containsText" text="licitando">
      <formula>NOT(ISERROR(SEARCH("licitando",BB16)))</formula>
    </cfRule>
    <cfRule type="cellIs" dxfId="4421" priority="1764" operator="equal">
      <formula>"abrir"</formula>
    </cfRule>
    <cfRule type="cellIs" dxfId="4420" priority="1765" operator="equal">
      <formula>"pesquisa de mercado"</formula>
    </cfRule>
    <cfRule type="cellIs" dxfId="4419" priority="1766" operator="equal">
      <formula>"edital"</formula>
    </cfRule>
    <cfRule type="cellIs" dxfId="4418" priority="1767" operator="equal">
      <formula>"procuradoria"</formula>
    </cfRule>
    <cfRule type="containsText" dxfId="4417" priority="1768" operator="containsText" text="habilitando">
      <formula>NOT(ISERROR(SEARCH("habilitando",BB16)))</formula>
    </cfRule>
    <cfRule type="containsText" dxfId="4416" priority="1769" operator="containsText" text="licitando">
      <formula>NOT(ISERROR(SEARCH("licitando",BB16)))</formula>
    </cfRule>
    <cfRule type="cellIs" dxfId="4415" priority="1770" operator="equal">
      <formula>"edital"</formula>
    </cfRule>
    <cfRule type="cellIs" dxfId="4414" priority="1771" operator="equal">
      <formula>"procuradoria"</formula>
    </cfRule>
    <cfRule type="cellIs" dxfId="4413" priority="1772" operator="equal">
      <formula>"abrir"</formula>
    </cfRule>
    <cfRule type="cellIs" dxfId="4412" priority="1773" operator="equal">
      <formula>"pesquisa de mercado"</formula>
    </cfRule>
    <cfRule type="containsText" dxfId="4411" priority="1774" operator="containsText" text="habilitando">
      <formula>NOT(ISERROR(SEARCH("habilitando",BB16)))</formula>
    </cfRule>
    <cfRule type="containsText" dxfId="4410" priority="1775" operator="containsText" text="licitando">
      <formula>NOT(ISERROR(SEARCH("licitando",BB16)))</formula>
    </cfRule>
    <cfRule type="cellIs" dxfId="4409" priority="1776" operator="equal">
      <formula>"edital"</formula>
    </cfRule>
    <cfRule type="cellIs" dxfId="4408" priority="1777" operator="equal">
      <formula>"procuradoria"</formula>
    </cfRule>
    <cfRule type="cellIs" dxfId="4407" priority="1778" operator="equal">
      <formula>"abrir"</formula>
    </cfRule>
    <cfRule type="cellIs" dxfId="4406" priority="1779" operator="equal">
      <formula>"pesquisa de mercado"</formula>
    </cfRule>
    <cfRule type="containsText" dxfId="4405" priority="1780" operator="containsText" text="habilitando">
      <formula>NOT(ISERROR(SEARCH("habilitando",BB16)))</formula>
    </cfRule>
    <cfRule type="containsText" dxfId="4404" priority="1781" operator="containsText" text="licitando">
      <formula>NOT(ISERROR(SEARCH("licitando",BB16)))</formula>
    </cfRule>
    <cfRule type="cellIs" dxfId="4403" priority="1782" operator="equal">
      <formula>"abrir"</formula>
    </cfRule>
    <cfRule type="cellIs" dxfId="4402" priority="1783" operator="equal">
      <formula>"pesquisa de mercado"</formula>
    </cfRule>
    <cfRule type="cellIs" dxfId="4401" priority="1784" operator="equal">
      <formula>"edital"</formula>
    </cfRule>
    <cfRule type="containsText" dxfId="4400" priority="1785" operator="containsText" text="habilitando">
      <formula>NOT(ISERROR(SEARCH("habilitando",BB16)))</formula>
    </cfRule>
    <cfRule type="containsText" dxfId="4399" priority="1786" operator="containsText" text="licitando">
      <formula>NOT(ISERROR(SEARCH("licitando",BB16)))</formula>
    </cfRule>
    <cfRule type="cellIs" dxfId="4398" priority="1787" operator="equal">
      <formula>"abrir"</formula>
    </cfRule>
    <cfRule type="cellIs" dxfId="4397" priority="1788" operator="equal">
      <formula>"pesquisa de mercado"</formula>
    </cfRule>
    <cfRule type="cellIs" dxfId="4396" priority="1789" operator="equal">
      <formula>"procuradoria"</formula>
    </cfRule>
    <cfRule type="cellIs" dxfId="4395" priority="1790" operator="equal">
      <formula>"edital"</formula>
    </cfRule>
    <cfRule type="containsText" dxfId="4394" priority="1791" operator="containsText" text="habilitando">
      <formula>NOT(ISERROR(SEARCH("habilitando",BB16)))</formula>
    </cfRule>
    <cfRule type="containsText" dxfId="4393" priority="1792" operator="containsText" text="licitando">
      <formula>NOT(ISERROR(SEARCH("licitando",BB16)))</formula>
    </cfRule>
    <cfRule type="cellIs" dxfId="4392" priority="1793" operator="equal">
      <formula>"edital"</formula>
    </cfRule>
    <cfRule type="cellIs" dxfId="4391" priority="1794" operator="equal">
      <formula>"procuradoria"</formula>
    </cfRule>
    <cfRule type="cellIs" dxfId="4390" priority="1795" operator="equal">
      <formula>"abrir"</formula>
    </cfRule>
    <cfRule type="cellIs" dxfId="4389" priority="1796" operator="equal">
      <formula>"pesquisa de mercado"</formula>
    </cfRule>
    <cfRule type="containsText" dxfId="4388" priority="1797" operator="containsText" text="habilitando">
      <formula>NOT(ISERROR(SEARCH("habilitando",BB16)))</formula>
    </cfRule>
    <cfRule type="containsText" dxfId="4387" priority="1798" operator="containsText" text="licitando">
      <formula>NOT(ISERROR(SEARCH("licitando",BB16)))</formula>
    </cfRule>
    <cfRule type="cellIs" dxfId="4386" priority="1799" operator="equal">
      <formula>"abrir"</formula>
    </cfRule>
    <cfRule type="cellIs" dxfId="4385" priority="1800" operator="equal">
      <formula>"pesquisa de mercado"</formula>
    </cfRule>
    <cfRule type="cellIs" dxfId="4384" priority="1801" operator="equal">
      <formula>"edital"</formula>
    </cfRule>
    <cfRule type="cellIs" dxfId="4383" priority="1802" operator="equal">
      <formula>"procuradoria"</formula>
    </cfRule>
    <cfRule type="containsText" dxfId="4382" priority="1803" operator="containsText" text="habilitando">
      <formula>NOT(ISERROR(SEARCH("habilitando",BB16)))</formula>
    </cfRule>
    <cfRule type="containsText" dxfId="4381" priority="1804" operator="containsText" text="licitando">
      <formula>NOT(ISERROR(SEARCH("licitando",BB16)))</formula>
    </cfRule>
    <cfRule type="cellIs" dxfId="4380" priority="1805" operator="equal">
      <formula>"edital"</formula>
    </cfRule>
    <cfRule type="cellIs" dxfId="4379" priority="1806" operator="equal">
      <formula>"procuradoria"</formula>
    </cfRule>
    <cfRule type="cellIs" dxfId="4378" priority="1807" operator="equal">
      <formula>"abrir"</formula>
    </cfRule>
    <cfRule type="cellIs" dxfId="4377" priority="1808" operator="equal">
      <formula>"pesquisa de mercado"</formula>
    </cfRule>
    <cfRule type="containsText" dxfId="4376" priority="1809" operator="containsText" text="habilitando">
      <formula>NOT(ISERROR(SEARCH("habilitando",BB16)))</formula>
    </cfRule>
    <cfRule type="containsText" dxfId="4375" priority="1810" operator="containsText" text="licitando">
      <formula>NOT(ISERROR(SEARCH("licitando",BB16)))</formula>
    </cfRule>
    <cfRule type="cellIs" dxfId="4374" priority="1811" operator="equal">
      <formula>"procuradoria"</formula>
    </cfRule>
    <cfRule type="cellIs" dxfId="4373" priority="1812" operator="equal">
      <formula>"edital"</formula>
    </cfRule>
    <cfRule type="cellIs" dxfId="4372" priority="1813" operator="equal">
      <formula>"abrir"</formula>
    </cfRule>
    <cfRule type="cellIs" dxfId="4371" priority="1814" operator="equal">
      <formula>"pesquisa de mercado"</formula>
    </cfRule>
    <cfRule type="containsText" dxfId="4370" priority="1815" operator="containsText" text="habilitando">
      <formula>NOT(ISERROR(SEARCH("habilitando",BB16)))</formula>
    </cfRule>
    <cfRule type="containsText" dxfId="4369" priority="1816" operator="containsText" text="licitando">
      <formula>NOT(ISERROR(SEARCH("licitando",BB16)))</formula>
    </cfRule>
    <cfRule type="cellIs" dxfId="4368" priority="1817" operator="equal">
      <formula>"abrir"</formula>
    </cfRule>
    <cfRule type="cellIs" dxfId="4367" priority="1818" operator="equal">
      <formula>"pesquisa de mercado"</formula>
    </cfRule>
    <cfRule type="cellIs" dxfId="4366" priority="1819" operator="equal">
      <formula>"edital"</formula>
    </cfRule>
    <cfRule type="containsText" dxfId="4365" priority="1820" operator="containsText" text="habilitando">
      <formula>NOT(ISERROR(SEARCH("habilitando",BB16)))</formula>
    </cfRule>
    <cfRule type="containsText" dxfId="4364" priority="1821" operator="containsText" text="licitando">
      <formula>NOT(ISERROR(SEARCH("licitando",BB16)))</formula>
    </cfRule>
    <cfRule type="cellIs" dxfId="4363" priority="1822" operator="equal">
      <formula>"abrir"</formula>
    </cfRule>
    <cfRule type="cellIs" dxfId="4362" priority="1823" operator="equal">
      <formula>"pesquisa de mercado"</formula>
    </cfRule>
    <cfRule type="cellIs" dxfId="4361" priority="1824" operator="equal">
      <formula>"procuradoria"</formula>
    </cfRule>
    <cfRule type="cellIs" dxfId="4360" priority="1825" operator="equal">
      <formula>"edital"</formula>
    </cfRule>
    <cfRule type="containsText" dxfId="4359" priority="1826" operator="containsText" text="habilitando">
      <formula>NOT(ISERROR(SEARCH("habilitando",BB16)))</formula>
    </cfRule>
    <cfRule type="containsText" dxfId="4358" priority="1827" operator="containsText" text="licitando">
      <formula>NOT(ISERROR(SEARCH("licitando",BB16)))</formula>
    </cfRule>
    <cfRule type="cellIs" dxfId="4357" priority="1828" operator="equal">
      <formula>"edital"</formula>
    </cfRule>
    <cfRule type="cellIs" dxfId="4356" priority="1829" operator="equal">
      <formula>"procuradoria"</formula>
    </cfRule>
    <cfRule type="cellIs" dxfId="4355" priority="1830" operator="equal">
      <formula>"abrir"</formula>
    </cfRule>
    <cfRule type="cellIs" dxfId="4354" priority="1831" operator="equal">
      <formula>"pesquisa de mercado"</formula>
    </cfRule>
    <cfRule type="containsText" dxfId="4353" priority="1832" operator="containsText" text="habilitando">
      <formula>NOT(ISERROR(SEARCH("habilitando",BB16)))</formula>
    </cfRule>
    <cfRule type="containsText" dxfId="4352" priority="1833" operator="containsText" text="licitando">
      <formula>NOT(ISERROR(SEARCH("licitando",BB16)))</formula>
    </cfRule>
    <cfRule type="cellIs" dxfId="4351" priority="1834" operator="equal">
      <formula>"abrir"</formula>
    </cfRule>
    <cfRule type="cellIs" dxfId="4350" priority="1835" operator="equal">
      <formula>"pesquisa de mercado"</formula>
    </cfRule>
    <cfRule type="cellIs" dxfId="4349" priority="1836" operator="equal">
      <formula>"edital"</formula>
    </cfRule>
    <cfRule type="cellIs" dxfId="4348" priority="1837" operator="equal">
      <formula>"procuradoria"</formula>
    </cfRule>
    <cfRule type="containsText" dxfId="4347" priority="1838" operator="containsText" text="habilitando">
      <formula>NOT(ISERROR(SEARCH("habilitando",BB16)))</formula>
    </cfRule>
    <cfRule type="containsText" dxfId="4346" priority="1839" operator="containsText" text="licitando">
      <formula>NOT(ISERROR(SEARCH("licitando",BB16)))</formula>
    </cfRule>
    <cfRule type="cellIs" dxfId="4345" priority="1840" operator="equal">
      <formula>"procuradoria"</formula>
    </cfRule>
    <cfRule type="cellIs" dxfId="4344" priority="1841" operator="equal">
      <formula>"edital"</formula>
    </cfRule>
    <cfRule type="cellIs" dxfId="4343" priority="1842" operator="equal">
      <formula>"abrir"</formula>
    </cfRule>
    <cfRule type="cellIs" dxfId="4342" priority="1843" operator="equal">
      <formula>"pesquisa de mercado"</formula>
    </cfRule>
    <cfRule type="containsText" dxfId="4341" priority="1844" operator="containsText" text="habilitando">
      <formula>NOT(ISERROR(SEARCH("habilitando",BB16)))</formula>
    </cfRule>
    <cfRule type="containsText" dxfId="4340" priority="1845" operator="containsText" text="licitando">
      <formula>NOT(ISERROR(SEARCH("licitando",BB16)))</formula>
    </cfRule>
    <cfRule type="cellIs" dxfId="4339" priority="1846" operator="equal">
      <formula>"abrir"</formula>
    </cfRule>
    <cfRule type="cellIs" dxfId="4338" priority="1847" operator="equal">
      <formula>"pesquisa de mercado"</formula>
    </cfRule>
    <cfRule type="cellIs" dxfId="4337" priority="1848" operator="equal">
      <formula>"edital"</formula>
    </cfRule>
    <cfRule type="containsText" dxfId="4336" priority="1849" operator="containsText" text="habilitando">
      <formula>NOT(ISERROR(SEARCH("habilitando",BB16)))</formula>
    </cfRule>
    <cfRule type="containsText" dxfId="4335" priority="1850" operator="containsText" text="licitando">
      <formula>NOT(ISERROR(SEARCH("licitando",BB16)))</formula>
    </cfRule>
    <cfRule type="cellIs" dxfId="4334" priority="1851" operator="equal">
      <formula>"abrir"</formula>
    </cfRule>
    <cfRule type="cellIs" dxfId="4333" priority="1852" operator="equal">
      <formula>"pesquisa de mercado"</formula>
    </cfRule>
    <cfRule type="cellIs" dxfId="4332" priority="1853" operator="equal">
      <formula>"procuradoria"</formula>
    </cfRule>
    <cfRule type="cellIs" dxfId="4331" priority="1854" operator="equal">
      <formula>"edital"</formula>
    </cfRule>
    <cfRule type="containsText" dxfId="4330" priority="1855" operator="containsText" text="habilitando">
      <formula>NOT(ISERROR(SEARCH("habilitando",BB16)))</formula>
    </cfRule>
    <cfRule type="containsText" dxfId="4329" priority="1856" operator="containsText" text="licitando">
      <formula>NOT(ISERROR(SEARCH("licitando",BB16)))</formula>
    </cfRule>
    <cfRule type="cellIs" dxfId="4328" priority="1857" operator="equal">
      <formula>"edital"</formula>
    </cfRule>
    <cfRule type="cellIs" dxfId="4327" priority="1858" operator="equal">
      <formula>"procuradoria"</formula>
    </cfRule>
    <cfRule type="cellIs" dxfId="4326" priority="1859" operator="equal">
      <formula>"abrir"</formula>
    </cfRule>
    <cfRule type="cellIs" dxfId="4325" priority="1860" operator="equal">
      <formula>"pesquisa de mercado"</formula>
    </cfRule>
    <cfRule type="containsText" dxfId="4324" priority="1861" operator="containsText" text="habilitando">
      <formula>NOT(ISERROR(SEARCH("habilitando",BB16)))</formula>
    </cfRule>
    <cfRule type="containsText" dxfId="4323" priority="1862" operator="containsText" text="licitando">
      <formula>NOT(ISERROR(SEARCH("licitando",BB16)))</formula>
    </cfRule>
    <cfRule type="cellIs" dxfId="4322" priority="1863" operator="equal">
      <formula>"abrir"</formula>
    </cfRule>
    <cfRule type="cellIs" dxfId="4321" priority="1864" operator="equal">
      <formula>"pesquisa de mercado"</formula>
    </cfRule>
    <cfRule type="cellIs" dxfId="4320" priority="1865" operator="equal">
      <formula>"procuradoria"</formula>
    </cfRule>
    <cfRule type="cellIs" dxfId="4319" priority="1866" operator="equal">
      <formula>"edital"</formula>
    </cfRule>
    <cfRule type="containsText" dxfId="4318" priority="1867" operator="containsText" text="habilitando">
      <formula>NOT(ISERROR(SEARCH("habilitando",BB16)))</formula>
    </cfRule>
    <cfRule type="containsText" dxfId="4317" priority="1868" operator="containsText" text="licitando">
      <formula>NOT(ISERROR(SEARCH("licitando",BB16)))</formula>
    </cfRule>
    <cfRule type="cellIs" dxfId="4316" priority="1869" operator="equal">
      <formula>"abrir"</formula>
    </cfRule>
    <cfRule type="cellIs" dxfId="4315" priority="1870" operator="equal">
      <formula>"pesquisa de mercado"</formula>
    </cfRule>
    <cfRule type="cellIs" dxfId="4314" priority="1871" operator="equal">
      <formula>"edital"</formula>
    </cfRule>
    <cfRule type="containsText" dxfId="4313" priority="1872" operator="containsText" text="habilitando">
      <formula>NOT(ISERROR(SEARCH("habilitando",BB16)))</formula>
    </cfRule>
    <cfRule type="containsText" dxfId="4312" priority="1873" operator="containsText" text="licitando">
      <formula>NOT(ISERROR(SEARCH("licitando",BB16)))</formula>
    </cfRule>
    <cfRule type="cellIs" dxfId="4311" priority="1874" operator="equal">
      <formula>"abrir"</formula>
    </cfRule>
    <cfRule type="cellIs" dxfId="4310" priority="1875" operator="equal">
      <formula>"pesquisa de mercado"</formula>
    </cfRule>
    <cfRule type="cellIs" dxfId="4309" priority="1876" operator="equal">
      <formula>"procuradoria"</formula>
    </cfRule>
    <cfRule type="cellIs" dxfId="4308" priority="1877" operator="equal">
      <formula>"edital"</formula>
    </cfRule>
    <cfRule type="containsText" dxfId="4307" priority="1878" operator="containsText" text="habilitando">
      <formula>NOT(ISERROR(SEARCH("habilitando",BB16)))</formula>
    </cfRule>
    <cfRule type="containsText" dxfId="4306" priority="1879" operator="containsText" text="licitando">
      <formula>NOT(ISERROR(SEARCH("licitando",BB16)))</formula>
    </cfRule>
    <cfRule type="cellIs" dxfId="4305" priority="1880" operator="equal">
      <formula>"edital"</formula>
    </cfRule>
    <cfRule type="cellIs" dxfId="4304" priority="1881" operator="equal">
      <formula>"abrir"</formula>
    </cfRule>
    <cfRule type="cellIs" dxfId="4303" priority="1882" operator="equal">
      <formula>"pesquisa de mercado"</formula>
    </cfRule>
    <cfRule type="containsText" dxfId="4302" priority="1883" operator="containsText" text="habilitando">
      <formula>NOT(ISERROR(SEARCH("habilitando",BB16)))</formula>
    </cfRule>
    <cfRule type="containsText" dxfId="4301" priority="1884" operator="containsText" text="licitando">
      <formula>NOT(ISERROR(SEARCH("licitando",BB16)))</formula>
    </cfRule>
    <cfRule type="cellIs" dxfId="4300" priority="1885" operator="equal">
      <formula>"abrir"</formula>
    </cfRule>
    <cfRule type="cellIs" dxfId="4299" priority="1886" operator="equal">
      <formula>"pesquisa de mercado"</formula>
    </cfRule>
    <cfRule type="cellIs" dxfId="4298" priority="1887" operator="equal">
      <formula>"procuradoria"</formula>
    </cfRule>
    <cfRule type="cellIs" dxfId="4297" priority="1888" operator="equal">
      <formula>"edital"</formula>
    </cfRule>
    <cfRule type="containsText" dxfId="4296" priority="1889" operator="containsText" text="habilitando">
      <formula>NOT(ISERROR(SEARCH("habilitando",BB16)))</formula>
    </cfRule>
    <cfRule type="containsText" dxfId="4295" priority="1890" operator="containsText" text="licitando">
      <formula>NOT(ISERROR(SEARCH("licitando",BB16)))</formula>
    </cfRule>
    <cfRule type="cellIs" dxfId="4294" priority="1891" operator="equal">
      <formula>"abrir"</formula>
    </cfRule>
    <cfRule type="cellIs" dxfId="4293" priority="1892" operator="equal">
      <formula>"pesquisa de mercado"</formula>
    </cfRule>
    <cfRule type="cellIs" dxfId="4292" priority="1893" operator="equal">
      <formula>"procuradoria"</formula>
    </cfRule>
    <cfRule type="cellIs" dxfId="4291" priority="1894" operator="equal">
      <formula>"edital"</formula>
    </cfRule>
    <cfRule type="containsText" dxfId="4290" priority="1895" operator="containsText" text="habilitando">
      <formula>NOT(ISERROR(SEARCH("habilitando",BB16)))</formula>
    </cfRule>
    <cfRule type="containsText" dxfId="4289" priority="1896" operator="containsText" text="licitando">
      <formula>NOT(ISERROR(SEARCH("licitando",BB16)))</formula>
    </cfRule>
    <cfRule type="cellIs" dxfId="4288" priority="1897" operator="equal">
      <formula>"abrir"</formula>
    </cfRule>
    <cfRule type="cellIs" dxfId="4287" priority="1898" operator="equal">
      <formula>"pesquisa de mercado"</formula>
    </cfRule>
    <cfRule type="cellIs" dxfId="4286" priority="1899" operator="equal">
      <formula>"procuradoria"</formula>
    </cfRule>
    <cfRule type="cellIs" dxfId="4285" priority="1900" operator="equal">
      <formula>"edital"</formula>
    </cfRule>
    <cfRule type="containsText" dxfId="4284" priority="1901" operator="containsText" text="habilitando">
      <formula>NOT(ISERROR(SEARCH("habilitando",BB16)))</formula>
    </cfRule>
    <cfRule type="containsText" dxfId="4283" priority="1902" operator="containsText" text="licitando">
      <formula>NOT(ISERROR(SEARCH("licitando",BB16)))</formula>
    </cfRule>
    <cfRule type="cellIs" dxfId="4282" priority="1903" operator="equal">
      <formula>"abrir"</formula>
    </cfRule>
    <cfRule type="cellIs" dxfId="4281" priority="1904" operator="equal">
      <formula>"pesquisa de mercado"</formula>
    </cfRule>
    <cfRule type="cellIs" dxfId="4280" priority="1905" operator="equal">
      <formula>"procuradoria"</formula>
    </cfRule>
    <cfRule type="cellIs" dxfId="4279" priority="1906" operator="equal">
      <formula>"edital"</formula>
    </cfRule>
    <cfRule type="containsText" dxfId="4278" priority="1907" operator="containsText" text="habilitando">
      <formula>NOT(ISERROR(SEARCH("habilitando",BB16)))</formula>
    </cfRule>
    <cfRule type="cellIs" dxfId="4277" priority="1908" operator="equal">
      <formula>"procuradoria"</formula>
    </cfRule>
    <cfRule type="containsText" dxfId="4276" priority="1909" operator="containsText" text="licitando">
      <formula>NOT(ISERROR(SEARCH("licitando",BB16)))</formula>
    </cfRule>
    <cfRule type="cellIs" dxfId="4275" priority="1910" operator="equal">
      <formula>"abrir"</formula>
    </cfRule>
    <cfRule type="cellIs" dxfId="4274" priority="1911" operator="equal">
      <formula>"pesquisa de mercado"</formula>
    </cfRule>
    <cfRule type="cellIs" dxfId="4273" priority="1912" operator="equal">
      <formula>"edital"</formula>
    </cfRule>
    <cfRule type="containsText" dxfId="4272" priority="1913" operator="containsText" text="habilitando">
      <formula>NOT(ISERROR(SEARCH("habilitando",BB16)))</formula>
    </cfRule>
    <cfRule type="containsText" dxfId="4271" priority="1914" operator="containsText" text="licitando">
      <formula>NOT(ISERROR(SEARCH("licitando",BB16)))</formula>
    </cfRule>
    <cfRule type="cellIs" dxfId="4270" priority="1915" operator="equal">
      <formula>"edital"</formula>
    </cfRule>
    <cfRule type="cellIs" dxfId="4269" priority="1916" operator="equal">
      <formula>"procuradoria"</formula>
    </cfRule>
    <cfRule type="cellIs" dxfId="4268" priority="1917" operator="equal">
      <formula>"abrir"</formula>
    </cfRule>
    <cfRule type="cellIs" dxfId="4267" priority="1918" operator="equal">
      <formula>"pesquisa de mercado"</formula>
    </cfRule>
    <cfRule type="containsText" dxfId="4266" priority="1919" operator="containsText" text="habilitando">
      <formula>NOT(ISERROR(SEARCH("habilitando",BB16)))</formula>
    </cfRule>
    <cfRule type="containsText" dxfId="4265" priority="1920" operator="containsText" text="licitando">
      <formula>NOT(ISERROR(SEARCH("licitando",BB16)))</formula>
    </cfRule>
    <cfRule type="cellIs" dxfId="4264" priority="1921" operator="equal">
      <formula>"procuradoria"</formula>
    </cfRule>
    <cfRule type="cellIs" dxfId="4263" priority="1922" operator="equal">
      <formula>"edital"</formula>
    </cfRule>
    <cfRule type="containsText" dxfId="4262" priority="1923" operator="containsText" text="habilitando">
      <formula>NOT(ISERROR(SEARCH("habilitando",BB16)))</formula>
    </cfRule>
    <cfRule type="cellIs" dxfId="4261" priority="1924" operator="equal">
      <formula>"edital"</formula>
    </cfRule>
    <cfRule type="cellIs" dxfId="4260" priority="1925" operator="equal">
      <formula>"procuradoria"</formula>
    </cfRule>
    <cfRule type="cellIs" dxfId="4259" priority="1926" operator="equal">
      <formula>"abrir"</formula>
    </cfRule>
    <cfRule type="cellIs" dxfId="4258" priority="1927" operator="equal">
      <formula>"pesquisa de mercado"</formula>
    </cfRule>
    <cfRule type="containsText" dxfId="4257" priority="1928" operator="containsText" text="habilitando">
      <formula>NOT(ISERROR(SEARCH("habilitando",BB16)))</formula>
    </cfRule>
    <cfRule type="containsText" dxfId="4256" priority="1929" operator="containsText" text="licitando">
      <formula>NOT(ISERROR(SEARCH("licitando",BB16)))</formula>
    </cfRule>
    <cfRule type="containsText" dxfId="4255" priority="1930" operator="containsText" text="habilitando">
      <formula>NOT(ISERROR(SEARCH("habilitando",BB16)))</formula>
    </cfRule>
    <cfRule type="containsText" dxfId="4254" priority="1931" operator="containsText" text="licitando">
      <formula>NOT(ISERROR(SEARCH("licitando",BB16)))</formula>
    </cfRule>
    <cfRule type="containsText" dxfId="4253" priority="1932" operator="containsText" text="habilitando">
      <formula>NOT(ISERROR(SEARCH("habilitando",BB16)))</formula>
    </cfRule>
    <cfRule type="containsText" dxfId="4252" priority="1933" operator="containsText" text="licitando">
      <formula>NOT(ISERROR(SEARCH("licitando",BB16)))</formula>
    </cfRule>
    <cfRule type="cellIs" dxfId="4251" priority="1934" operator="equal">
      <formula>"edital"</formula>
    </cfRule>
    <cfRule type="cellIs" dxfId="4250" priority="1935" operator="equal">
      <formula>"abrir"</formula>
    </cfRule>
    <cfRule type="cellIs" dxfId="4249" priority="1936" operator="equal">
      <formula>"pesquisa de mercado"</formula>
    </cfRule>
  </conditionalFormatting>
  <conditionalFormatting sqref="BB19:BB21 BB23:BB30 BB36:BB38 BB47:BB48 BB80:BB95 BB97:BB107 BB109:BB123 BB150:BB151 BB157:BB165 BB168:BB170 BB193:BB203 BB227:BB230 BB235 BB241:BB242 BB245:BB248 BB275 BB278 BB296:BB297 BB308:BB310 BB312:BB314 BB318:BB319 BB321:BB331 BB333:BB339 BB341:BB344 BB346:BB347 BB349:BB351 BB357 BB360 BB364 BB367:BB376 BB378:BB383 BB386:BB391 BB393:BB395 BB397:BB398 BB400:BB402 BB405:BB406 BB408 BB418:BB421 BB426 BB434 BB436 BB444 BB452:BB454 BB456:BB457 BB32 BB50:BB51 BB56:BB57 BB59:BB60 BB62 BB77 BB125:BB133 BB137:BB138 BB140 BB178 BB187:BB189 BB211:BB212 BB214:BB216 BB218 BB223:BB225 BB238 BB250:BB252 BB256:BB262 BB266:BB271 BB413:BB416 BB264 BB410 BB53 BB74:BB75 BB173:BB175 BB155 BB40:BB42 BB65:BB72 BB181:BB185 BB299:BB300 BB354 BB447:BB448 BB440 BB428:BB429 BB4:BB6 BB8:BB9 BB11:BB12 BB14:BB17 BB254 BB442 BB450 BB205 BB207:BB208">
    <cfRule type="containsText" dxfId="4248" priority="4814" operator="containsText" text="habilitando">
      <formula>NOT(ISERROR(SEARCH("habilitando",BB4)))</formula>
    </cfRule>
  </conditionalFormatting>
  <conditionalFormatting sqref="BB22:BB23 BB42 BB49:BB51 BB56 BB60 BB62 BB65 BB67 BB72:BB73 BB77 BB80:BB82 BB90:BB91 BB98 BB102:BB103 BB105 BB107:BB108 BB110 BB116 BB123:BB124 BB130:BB131 BB133 BB138:BB139 BB150:BB151 BB157 BB163 BB168:BB169 BB178:BB180 BB182 BB184 BB187 BB195:BB196 BB199:BB200 BB212 BB214:BB215 BB218:BB223 BB225 BB228 BB230 BB235 BB238:BB244 BB246 BB248:BB249 BB251 BB259 BB275 BB297 BB299:BB300 BB308:BB310 BB313 BB318:BB319 BB327:BB328 BB334 BB344 BB346:BB349 BB353 BB357 BB360 BB364 BB373 BB375 BB381 BB387:BB388 BB392:BB393 BB398 BB400:BB401 BB405 BB408 BB412 BB419:BB420 BB426:BB427 BB436 BB444 BB449:BB450 BB454 BB456 BB204 BB377 BB232:BB233 BB438 BB7 BB10 BB13 BB18 BB31 BB33 BB135:BB136 BB141:BB142 BB253 BB255 BB315 BB340 BB384 BB430 BB45:BB46 BB96">
    <cfRule type="containsText" dxfId="4247" priority="4824" operator="containsText" text="pesquisa de preço">
      <formula>NOT(ISERROR(SEARCH("pesquisa de preço",BB7)))</formula>
    </cfRule>
  </conditionalFormatting>
  <conditionalFormatting sqref="BB23 BB41:BB42 BB50:BB51 BB56 BB60 BB62 BB67 BB77 BB80 BB82 BB90 BB102:BB103 BB105 BB116 BB123 BB130:BB131 BB133 BB163 BB168:BB170 BB178 BB182:BB184 BB187:BB189 BB195:BB200 BB212 BB218 BB223 BB228 BB230 BB238 BB241 BB246 BB251 BB275 BB308 BB310 BB313 BB318:BB319 BB334 BB344 BB346:BB347 BB349 BB357 BB360 BB364 BB381 BB387:BB388 BB393 BB400:BB401 BB405:BB406 BB408 BB426 BB436 BB444 BB454:BC454 BB456 BB65 BB110 BB151 BB157 BB214:BB215 BB299:BB300 BB328 BB353 BB373 BB419:BB420">
    <cfRule type="cellIs" dxfId="4246" priority="1654" operator="equal">
      <formula>"edital"</formula>
    </cfRule>
  </conditionalFormatting>
  <conditionalFormatting sqref="BB23 BB42 BB50:BB51 BB56 BB60 BB62 BB65 BB67 BB77 BB80 BB82 BB90 BB102:BB103 BB105 BB110 BB116 BB123 BB130:BB131 BB133 BB151 BB157 BB163 BB168:BB169 BB178 BB182 BB184 BB187 BB195:BB196 BB198:BB199 BB212 BB214:BB215 BB218 BB223 BB228 BB230 BB238 BB241 BB246 BB251 BB275 BB299:BB300 BB308 BB310 BB313 BB318:BB319 BB328 BB334 BB344 BB346:BB347 BB349 BB353 BB357 BB360 BB364 BB373 BB381 BB387:BB388 BB393 BB400:BB401 BB405 BB408 BB419:BB420 BB426 BB436 BB444 BB454 BB456">
    <cfRule type="containsText" dxfId="4245" priority="1657" operator="containsText" text="habilitando">
      <formula>NOT(ISERROR(SEARCH("habilitando",BB23)))</formula>
    </cfRule>
  </conditionalFormatting>
  <conditionalFormatting sqref="BB23 BB42 BB50:BB51 BB56 BB60 BB62 BB65 BB67 BB77 BB80 BB82 BB90 BB102:BB103 BB105 BB110 BB116 BB123 BB130:BB131 BB133 BB151 BB157 BB163 BB168:BB169 BB178 BB182 BB184 BB187 BB195:BB196 BB199 BB212 BB214:BB215 BB218 BB223 BB228 BB230 BB238 BB241 BB246 BB251 BB275 BB299:BB300 BB308 BB310 BB313 BB318:BB319 BB328 BB334 BB344 BB346:BB347 BB349 BB353 BB357 BB360 BB364 BB373 BB381 BB387:BB388 BB393 BB400:BB401 BB405 BB408 BB419:BB420 BB426 BB436 BB444 BB454 BB456">
    <cfRule type="containsText" dxfId="4244" priority="1655" operator="containsText" text="habilitando">
      <formula>NOT(ISERROR(SEARCH("habilitando",BB23)))</formula>
    </cfRule>
  </conditionalFormatting>
  <conditionalFormatting sqref="BB23 BB42 BB65 BB110 BB151 BB157 BB214:BB215 BB299:BB300 BB328 BB353 BB373 BB408 BB419:BB420 BB67 BB77 BB90 BB102:BB103 BB80 BB82 BB105 BB116 BB123 BB130:BB131 BB163 BB168:BB169 BB178 BB182 BB184 BB187 BB195:BB196 BB199 BB212 BB133 BB218 BB223 BB228 BB230 BB238 BB246 BB251 BB275 BB308 BB310 BB313 BB318:BB319 BB334 BB344 BB346:BB347 BB357 BB360 BB364 BB381 BB387:BB388 BB393 BB405 BB426 BB436 BB444 BB241 BB400:BB401 BB454 BB456 BB50:BB51 BB56 BB60 BB62">
    <cfRule type="containsText" dxfId="4243" priority="1652" operator="containsText" text="habilitando">
      <formula>NOT(ISERROR(SEARCH("habilitando",BB23)))</formula>
    </cfRule>
  </conditionalFormatting>
  <conditionalFormatting sqref="BB23 BB42 BB67 BB105 BB223 BB275 BB334 BB360 BB408 BB50:BB51 BB56 BB60 BB62 BB77 BB80 BB82 BB90 BB102:BB103 BB116 BB123 BB130:BB131 BB133 BB163 BB168:BB169 BB178 BB182 BB184 BB187 BB195:BB196 BB199 BB212 BB218 BB228 BB230 BB238 BB241 BB246 BB251 BB308 BB310 BB313 BB318:BB319 BB344 BB346:BB347 BB349 BB357 BB364 BB381 BB387:BB388 BB393 BB400:BB401 BB405 BB426 BB436 BB444 BB454 BB456 BB65 BB110 BB151 BB157 BB214:BB215 BB299:BB300 BB328 BB353 BB373 BB419:BB420">
    <cfRule type="containsText" dxfId="4242" priority="1653" operator="containsText" text="licitando">
      <formula>NOT(ISERROR(SEARCH("licitando",BB23)))</formula>
    </cfRule>
    <cfRule type="containsText" dxfId="4241" priority="1656" operator="containsText" text="licitando">
      <formula>NOT(ISERROR(SEARCH("licitando",BB23)))</formula>
    </cfRule>
    <cfRule type="containsText" dxfId="4240" priority="1658" operator="containsText" text="licitando">
      <formula>NOT(ISERROR(SEARCH("licitando",BB23)))</formula>
    </cfRule>
  </conditionalFormatting>
  <conditionalFormatting sqref="BB23 BB50:BB53 BB62 BB65">
    <cfRule type="cellIs" dxfId="4239" priority="4392" operator="equal">
      <formula>"abrir"</formula>
    </cfRule>
    <cfRule type="cellIs" dxfId="4238" priority="4393" operator="equal">
      <formula>"pesquisa de mercado"</formula>
    </cfRule>
  </conditionalFormatting>
  <conditionalFormatting sqref="BB23 BB450 BB70 BB113 BB235 BB297 BB398 BB45:BB53 BB56 BB60 BB62 BB67 BB77 BB80 BB82 BB90 BB102:BB103 BB105 BB116 BB123 BB130:BB131 BB133 BB163 BB168:BB171 BB178 BB182 BB184:BB185 BB187 BB195:BB196 BB199:BB200 BB212 BB218 BB223 BB228:BB230 BB238 BB241 BB246 BB250:BB251 BB267:BB269 BB271 BB275 BB308 BB310 BB312:BB313 BB318:BB319 BB334 BB344 BB346:BB347 BB349 BB357 BB360 BB364 BB381 BB387:BB388 BB393 BB400:BB401 BB405 BB426 BB436 BB444 BB454 BB456 BB73 BB204 BB376:BB377 BB65 BB110 BB150:BB151 BB157 BB214:BB215 BB299:BB300 BB327:BB328 BB353:BB354 BB373 BB419:BB420">
    <cfRule type="cellIs" dxfId="4237" priority="4390" operator="equal">
      <formula>"procuradoria"</formula>
    </cfRule>
  </conditionalFormatting>
  <conditionalFormatting sqref="BB34:BB38 BB40:BB43 BB50:BB51 BB56:BB57 BB60 BB62 BB67:BB68 BB110:BB111 BB182:BB184 BB188 BB197 BB262 BB264 BB296 BB300 BB314 BB341 BB369:BB370 BB410">
    <cfRule type="containsText" dxfId="4236" priority="4581" operator="containsText" text="licitando">
      <formula>NOT(ISERROR(SEARCH("licitando",BB34)))</formula>
    </cfRule>
  </conditionalFormatting>
  <conditionalFormatting sqref="BB34:BB38 BB40:BB43 BB50:BB51 BB56:BB57 BB60 BB62 BB67:BB68 BB110:BB111 BB182:BB184 BB197 BB300 BB410 BB296 BB188 BB262 BB314 BB264 BB341 BB369:BB370">
    <cfRule type="containsText" dxfId="4235" priority="4574" operator="containsText" text="habilitando">
      <formula>NOT(ISERROR(SEARCH("habilitando",BB34)))</formula>
    </cfRule>
  </conditionalFormatting>
  <conditionalFormatting sqref="BB34:BB38 BB50:BB51 BB56 BB60 BB62 BB40:BB43">
    <cfRule type="cellIs" dxfId="4234" priority="4569" operator="equal">
      <formula>"edital"</formula>
    </cfRule>
  </conditionalFormatting>
  <conditionalFormatting sqref="BB35">
    <cfRule type="cellIs" dxfId="4233" priority="4557" operator="equal">
      <formula>"procuradoria"</formula>
    </cfRule>
    <cfRule type="containsText" dxfId="4232" priority="4558" operator="containsText" text="habilitando">
      <formula>NOT(ISERROR(SEARCH("habilitando",BB35)))</formula>
    </cfRule>
    <cfRule type="containsText" dxfId="4231" priority="4559" operator="containsText" text="licitando">
      <formula>NOT(ISERROR(SEARCH("licitando",BB35)))</formula>
    </cfRule>
    <cfRule type="containsText" dxfId="4230" priority="4560" operator="containsText" text="cancelado">
      <formula>NOT(ISERROR(SEARCH("cancelado",BB35)))</formula>
    </cfRule>
    <cfRule type="containsText" dxfId="4229" priority="4561" operator="containsText" text="finalizado">
      <formula>NOT(ISERROR(SEARCH("finalizado",BB35)))</formula>
    </cfRule>
    <cfRule type="containsText" dxfId="4228" priority="4562" operator="containsText" text="empenhando">
      <formula>NOT(ISERROR(SEARCH("empenhando",BB35)))</formula>
    </cfRule>
    <cfRule type="containsText" dxfId="4227" priority="4563" operator="containsText" text="licitado">
      <formula>NOT(ISERROR(SEARCH("licitado",BB35)))</formula>
    </cfRule>
    <cfRule type="containsText" dxfId="4226" priority="4564" operator="containsText" text="licitando">
      <formula>NOT(ISERROR(SEARCH("licitando",BB35)))</formula>
    </cfRule>
    <cfRule type="containsText" dxfId="4225" priority="4565" operator="containsText" text="Aberta">
      <formula>NOT(ISERROR(SEARCH("Aberta",BB35)))</formula>
    </cfRule>
    <cfRule type="cellIs" dxfId="4224" priority="4566" operator="equal">
      <formula>"deserto"</formula>
    </cfRule>
    <cfRule type="cellIs" dxfId="4223" priority="4567" operator="equal">
      <formula>"fracassado"</formula>
    </cfRule>
    <cfRule type="cellIs" priority="4570" operator="equal">
      <formula>"edital"</formula>
    </cfRule>
    <cfRule type="containsText" dxfId="4222" priority="4573" operator="containsText" text="pesquisa de preço">
      <formula>NOT(ISERROR(SEARCH("pesquisa de preço",BB35)))</formula>
    </cfRule>
    <cfRule type="containsText" dxfId="4221" priority="4575" operator="containsText" text="licitando">
      <formula>NOT(ISERROR(SEARCH("licitando",BB35)))</formula>
    </cfRule>
    <cfRule type="containsText" dxfId="4220" priority="4576" operator="containsText" text="cancelado">
      <formula>NOT(ISERROR(SEARCH("cancelado",BB35)))</formula>
    </cfRule>
    <cfRule type="containsText" dxfId="4219" priority="4577" operator="containsText" text="consolidada">
      <formula>NOT(ISERROR(SEARCH("consolidada",BB35)))</formula>
    </cfRule>
    <cfRule type="containsText" dxfId="4218" priority="4578" operator="containsText" text="finalizado">
      <formula>NOT(ISERROR(SEARCH("finalizado",BB35)))</formula>
    </cfRule>
    <cfRule type="containsText" dxfId="4217" priority="4579" operator="containsText" text="empenhando">
      <formula>NOT(ISERROR(SEARCH("empenhando",BB35)))</formula>
    </cfRule>
    <cfRule type="containsText" dxfId="4216" priority="4580" operator="containsText" text="licitado">
      <formula>NOT(ISERROR(SEARCH("licitado",BB35)))</formula>
    </cfRule>
    <cfRule type="containsText" dxfId="4215" priority="4582" operator="containsText" text="Aberta">
      <formula>NOT(ISERROR(SEARCH("Aberta",BB35)))</formula>
    </cfRule>
    <cfRule type="cellIs" dxfId="4214" priority="4583" operator="equal">
      <formula>"deserto"</formula>
    </cfRule>
    <cfRule type="cellIs" dxfId="4213" priority="4584" operator="equal">
      <formula>"fracassado"</formula>
    </cfRule>
  </conditionalFormatting>
  <conditionalFormatting sqref="BB35:BB37">
    <cfRule type="cellIs" dxfId="4212" priority="4571" operator="equal">
      <formula>"abrir"</formula>
    </cfRule>
    <cfRule type="cellIs" dxfId="4211" priority="4572" operator="equal">
      <formula>"pesquisa de mercado"</formula>
    </cfRule>
  </conditionalFormatting>
  <conditionalFormatting sqref="BB39">
    <cfRule type="cellIs" dxfId="4210" priority="276" operator="equal">
      <formula>"edital"</formula>
    </cfRule>
    <cfRule type="containsText" dxfId="4209" priority="277" operator="containsText" text="habilitando">
      <formula>NOT(ISERROR(SEARCH("habilitando",BB39)))</formula>
    </cfRule>
    <cfRule type="containsText" dxfId="4208" priority="278" operator="containsText" text="licitando">
      <formula>NOT(ISERROR(SEARCH("licitando",BB39)))</formula>
    </cfRule>
    <cfRule type="cellIs" dxfId="4207" priority="279" operator="equal">
      <formula>"edital"</formula>
    </cfRule>
    <cfRule type="containsText" dxfId="4206" priority="282" operator="containsText" text="habilitando">
      <formula>NOT(ISERROR(SEARCH("habilitando",BB39)))</formula>
    </cfRule>
  </conditionalFormatting>
  <conditionalFormatting sqref="BB40:BB42 BB67:BB72 BB264:BB267 BB296:BB301 BB107">
    <cfRule type="cellIs" dxfId="4205" priority="3972" operator="equal">
      <formula>"abrir"</formula>
    </cfRule>
    <cfRule type="cellIs" dxfId="4204" priority="3973" operator="equal">
      <formula>"pesquisa de mercado"</formula>
    </cfRule>
  </conditionalFormatting>
  <conditionalFormatting sqref="BB41:BB42">
    <cfRule type="cellIs" dxfId="4203" priority="3970" operator="equal">
      <formula>"procuradoria"</formula>
    </cfRule>
    <cfRule type="cellIs" dxfId="4202" priority="3971" operator="equal">
      <formula>"edital"</formula>
    </cfRule>
  </conditionalFormatting>
  <conditionalFormatting sqref="BB42 BB23 BB408 BB65 BB110 BB151 BB157 BB215 BB299:BB300 BB328 BB353 BB373 BB420">
    <cfRule type="cellIs" dxfId="4201" priority="1651" operator="equal">
      <formula>"edital"</formula>
    </cfRule>
  </conditionalFormatting>
  <conditionalFormatting sqref="BB42 BB50:BB51 BB56 BB60 BB62">
    <cfRule type="containsText" dxfId="4200" priority="4399" operator="containsText" text="licitando">
      <formula>NOT(ISERROR(SEARCH("licitando",BB42)))</formula>
    </cfRule>
  </conditionalFormatting>
  <conditionalFormatting sqref="BB42">
    <cfRule type="cellIs" dxfId="4199" priority="1306" operator="equal">
      <formula>"edital"</formula>
    </cfRule>
    <cfRule type="cellIs" dxfId="4198" priority="1307" operator="equal">
      <formula>"procuradoria"</formula>
    </cfRule>
    <cfRule type="cellIs" priority="1308" operator="equal">
      <formula>"edital"</formula>
    </cfRule>
    <cfRule type="containsText" dxfId="4197" priority="1309" operator="containsText" text="pesquisa de preço">
      <formula>NOT(ISERROR(SEARCH("pesquisa de preço",BB42)))</formula>
    </cfRule>
    <cfRule type="containsText" dxfId="4196" priority="1310" operator="containsText" text="habilitando">
      <formula>NOT(ISERROR(SEARCH("habilitando",BB42)))</formula>
    </cfRule>
    <cfRule type="containsText" dxfId="4195" priority="1311" operator="containsText" text="licitando">
      <formula>NOT(ISERROR(SEARCH("licitando",BB42)))</formula>
    </cfRule>
    <cfRule type="containsText" dxfId="4194" priority="1312" operator="containsText" text="cancelado">
      <formula>NOT(ISERROR(SEARCH("cancelado",BB42)))</formula>
    </cfRule>
    <cfRule type="containsText" dxfId="4193" priority="1313" operator="containsText" text="consolidada">
      <formula>NOT(ISERROR(SEARCH("consolidada",BB42)))</formula>
    </cfRule>
    <cfRule type="containsText" dxfId="4192" priority="1314" operator="containsText" text="finalizado">
      <formula>NOT(ISERROR(SEARCH("finalizado",BB42)))</formula>
    </cfRule>
    <cfRule type="containsText" dxfId="4191" priority="1315" operator="containsText" text="empenhando">
      <formula>NOT(ISERROR(SEARCH("empenhando",BB42)))</formula>
    </cfRule>
    <cfRule type="containsText" dxfId="4190" priority="1316" operator="containsText" text="licitado">
      <formula>NOT(ISERROR(SEARCH("licitado",BB42)))</formula>
    </cfRule>
    <cfRule type="containsText" dxfId="4189" priority="1317" operator="containsText" text="licitando">
      <formula>NOT(ISERROR(SEARCH("licitando",BB42)))</formula>
    </cfRule>
    <cfRule type="containsText" dxfId="4188" priority="1318" operator="containsText" text="Aberta">
      <formula>NOT(ISERROR(SEARCH("Aberta",BB42)))</formula>
    </cfRule>
    <cfRule type="cellIs" dxfId="4187" priority="1319" operator="equal">
      <formula>"deserto"</formula>
    </cfRule>
    <cfRule type="cellIs" dxfId="4186" priority="1320" operator="equal">
      <formula>"fracassado"</formula>
    </cfRule>
  </conditionalFormatting>
  <conditionalFormatting sqref="BB44 BB54 BB96 BB128:BB129 BB134 BB137 BB140 BB143 BB147:BB148 BB152:BB154 BB164:BB165 BB172:BB174 BB176:BB177 BB205:BB211 BB219:BB220 BB247:BB248 BB276:BB277 BB303:BB304 BB309 BB320:BB323 BB325:BB326 BB330:BB332 BB336 BB361 BB366 BB371 BB378:BB380 BB390 BB394 BB396 BB399 BB411 BB442 BB445:BB449 BB452:BB453 BB457:BC457">
    <cfRule type="containsText" dxfId="4185" priority="4847" operator="containsText" text="habilitando">
      <formula>NOT(ISERROR(SEARCH("habilitando",BB44)))</formula>
    </cfRule>
    <cfRule type="containsText" dxfId="4184" priority="4848" operator="containsText" text="licitando">
      <formula>NOT(ISERROR(SEARCH("licitando",BB44)))</formula>
    </cfRule>
    <cfRule type="containsText" dxfId="4183" priority="4849" operator="containsText" text="cancelado">
      <formula>NOT(ISERROR(SEARCH("cancelado",BB44)))</formula>
    </cfRule>
    <cfRule type="containsText" dxfId="4182" priority="4850" operator="containsText" text="consolidada">
      <formula>NOT(ISERROR(SEARCH("consolidada",BB44)))</formula>
    </cfRule>
    <cfRule type="containsText" dxfId="4181" priority="4851" operator="containsText" text="finalizado">
      <formula>NOT(ISERROR(SEARCH("finalizado",BB44)))</formula>
    </cfRule>
    <cfRule type="containsText" dxfId="4180" priority="4852" operator="containsText" text="empenhando">
      <formula>NOT(ISERROR(SEARCH("empenhando",BB44)))</formula>
    </cfRule>
    <cfRule type="containsText" dxfId="4179" priority="4853" operator="containsText" text="licitado">
      <formula>NOT(ISERROR(SEARCH("licitado",BB44)))</formula>
    </cfRule>
    <cfRule type="containsText" dxfId="4178" priority="4854" operator="containsText" text="licitando">
      <formula>NOT(ISERROR(SEARCH("licitando",BB44)))</formula>
    </cfRule>
    <cfRule type="containsText" dxfId="4177" priority="4855" operator="containsText" text="Aberta">
      <formula>NOT(ISERROR(SEARCH("Aberta",BB44)))</formula>
    </cfRule>
    <cfRule type="cellIs" dxfId="4176" priority="4856" operator="equal">
      <formula>"deserto"</formula>
    </cfRule>
    <cfRule type="cellIs" dxfId="4175" priority="4857" operator="equal">
      <formula>"fracassado"</formula>
    </cfRule>
  </conditionalFormatting>
  <conditionalFormatting sqref="BB44:BB46 BB54 BB72:BB73 BB96 BB150:BB154 BB172:BB174 BB218:BB223 BB228 BB246:BB249 BB275:BB277 BB308:BB310 BB313 BB371 BB396 BB398:BB401">
    <cfRule type="cellIs" priority="4750" operator="equal">
      <formula>"edital"</formula>
    </cfRule>
  </conditionalFormatting>
  <conditionalFormatting sqref="BB50:BB51 BB56 BB60 BB62 BB42">
    <cfRule type="containsText" dxfId="4174" priority="4398" operator="containsText" text="habilitando">
      <formula>NOT(ISERROR(SEARCH("habilitando",BB42)))</formula>
    </cfRule>
  </conditionalFormatting>
  <conditionalFormatting sqref="BB50:BB53 BB56 BB60 BB62 BB75 BB77 BB80 BB82 BB84 BB90 BB102:BB103 BB105 BB116 BB123 BB130:BB131 BB133 BB163 BB168:BB169 BB187 BB189 BB195:BB196 BB199 BB211:BB214 BB216:BB218 BB223 BB228 BB230 BB238 BB241 BB246 BB251 BB261 BB265:BB267 BB270:BB271 BB275 BB308 BB310 BB313 BB318:BB319 BB334 BB344 BB346:BB347 BB349:BB350 BB357 BB360 BB364 BB381:BB382 BB387:BB388 BB393 BB400:BB401 BB405:BB406 BB408 BB418:BB419 BB426 BB433:BB434 BB436 BB444 BB454 BB456">
    <cfRule type="containsText" dxfId="4173" priority="4786" operator="containsText" text="licitando">
      <formula>NOT(ISERROR(SEARCH("licitando",BB50)))</formula>
    </cfRule>
  </conditionalFormatting>
  <conditionalFormatting sqref="BB55:BB60 BB109:BB123 BB182:BB185 BB313:BB314 BB68 BB261:BB262 BB264 BB296:BB297 BB341:BB342 BB369:BB370 BB410">
    <cfRule type="cellIs" dxfId="4172" priority="2487" operator="equal">
      <formula>"abrir"</formula>
    </cfRule>
  </conditionalFormatting>
  <conditionalFormatting sqref="BB55:BB60 BB109:BB123 BB182:BB185 BB313:BB314 BB68 BB261:BB262 BB296:BB297 BB341:BB342 BB410">
    <cfRule type="cellIs" dxfId="4171" priority="2488" operator="equal">
      <formula>"pesquisa de mercado"</formula>
    </cfRule>
  </conditionalFormatting>
  <conditionalFormatting sqref="BB59">
    <cfRule type="cellIs" dxfId="4170" priority="2215" operator="equal">
      <formula>"procuradoria"</formula>
    </cfRule>
    <cfRule type="cellIs" dxfId="4169" priority="2216" operator="equal">
      <formula>"abrir"</formula>
    </cfRule>
    <cfRule type="cellIs" dxfId="4168" priority="2217" operator="equal">
      <formula>"pesquisa de mercado"</formula>
    </cfRule>
    <cfRule type="containsText" dxfId="4167" priority="2218" operator="containsText" text="habilitando">
      <formula>NOT(ISERROR(SEARCH("habilitando",BB59)))</formula>
    </cfRule>
    <cfRule type="containsText" dxfId="4166" priority="2219" operator="containsText" text="licitando">
      <formula>NOT(ISERROR(SEARCH("licitando",BB59)))</formula>
    </cfRule>
    <cfRule type="cellIs" dxfId="4165" priority="2220" operator="equal">
      <formula>"abrir"</formula>
    </cfRule>
    <cfRule type="cellIs" dxfId="4164" priority="2221" operator="equal">
      <formula>"pesquisa de mercado"</formula>
    </cfRule>
    <cfRule type="cellIs" dxfId="4163" priority="2222" operator="equal">
      <formula>"edital"</formula>
    </cfRule>
    <cfRule type="containsText" dxfId="4162" priority="2223" operator="containsText" text="habilitando">
      <formula>NOT(ISERROR(SEARCH("habilitando",BB59)))</formula>
    </cfRule>
    <cfRule type="containsText" dxfId="4161" priority="2224" operator="containsText" text="licitando">
      <formula>NOT(ISERROR(SEARCH("licitando",BB59)))</formula>
    </cfRule>
    <cfRule type="cellIs" dxfId="4160" priority="2225" operator="equal">
      <formula>"abrir"</formula>
    </cfRule>
    <cfRule type="cellIs" dxfId="4159" priority="2226" operator="equal">
      <formula>"pesquisa de mercado"</formula>
    </cfRule>
    <cfRule type="cellIs" dxfId="4158" priority="2227" operator="equal">
      <formula>"procuradoria"</formula>
    </cfRule>
    <cfRule type="cellIs" dxfId="4157" priority="2228" operator="equal">
      <formula>"edital"</formula>
    </cfRule>
    <cfRule type="containsText" dxfId="4156" priority="2229" operator="containsText" text="habilitando">
      <formula>NOT(ISERROR(SEARCH("habilitando",BB59)))</formula>
    </cfRule>
    <cfRule type="containsText" dxfId="4155" priority="2230" operator="containsText" text="licitando">
      <formula>NOT(ISERROR(SEARCH("licitando",BB59)))</formula>
    </cfRule>
    <cfRule type="cellIs" dxfId="4154" priority="2231" operator="equal">
      <formula>"edital"</formula>
    </cfRule>
    <cfRule type="cellIs" dxfId="4153" priority="2232" operator="equal">
      <formula>"procuradoria"</formula>
    </cfRule>
    <cfRule type="cellIs" dxfId="4152" priority="2233" operator="equal">
      <formula>"abrir"</formula>
    </cfRule>
    <cfRule type="cellIs" dxfId="4151" priority="2234" operator="equal">
      <formula>"pesquisa de mercado"</formula>
    </cfRule>
    <cfRule type="containsText" dxfId="4150" priority="2235" operator="containsText" text="habilitando">
      <formula>NOT(ISERROR(SEARCH("habilitando",BB59)))</formula>
    </cfRule>
    <cfRule type="containsText" dxfId="4149" priority="2236" operator="containsText" text="licitando">
      <formula>NOT(ISERROR(SEARCH("licitando",BB59)))</formula>
    </cfRule>
    <cfRule type="cellIs" dxfId="4148" priority="2237" operator="equal">
      <formula>"abrir"</formula>
    </cfRule>
    <cfRule type="cellIs" dxfId="4147" priority="2238" operator="equal">
      <formula>"pesquisa de mercado"</formula>
    </cfRule>
    <cfRule type="cellIs" dxfId="4146" priority="2239" operator="equal">
      <formula>"edital"</formula>
    </cfRule>
    <cfRule type="cellIs" dxfId="4145" priority="2240" operator="equal">
      <formula>"procuradoria"</formula>
    </cfRule>
    <cfRule type="containsText" dxfId="4144" priority="2241" operator="containsText" text="habilitando">
      <formula>NOT(ISERROR(SEARCH("habilitando",BB59)))</formula>
    </cfRule>
    <cfRule type="containsText" dxfId="4143" priority="2242" operator="containsText" text="licitando">
      <formula>NOT(ISERROR(SEARCH("licitando",BB59)))</formula>
    </cfRule>
    <cfRule type="cellIs" dxfId="4142" priority="2243" operator="equal">
      <formula>"edital"</formula>
    </cfRule>
    <cfRule type="cellIs" dxfId="4141" priority="2244" operator="equal">
      <formula>"procuradoria"</formula>
    </cfRule>
    <cfRule type="cellIs" dxfId="4140" priority="2245" operator="equal">
      <formula>"abrir"</formula>
    </cfRule>
    <cfRule type="cellIs" dxfId="4139" priority="2246" operator="equal">
      <formula>"pesquisa de mercado"</formula>
    </cfRule>
    <cfRule type="containsText" dxfId="4138" priority="2247" operator="containsText" text="habilitando">
      <formula>NOT(ISERROR(SEARCH("habilitando",BB59)))</formula>
    </cfRule>
    <cfRule type="containsText" dxfId="4137" priority="2248" operator="containsText" text="licitando">
      <formula>NOT(ISERROR(SEARCH("licitando",BB59)))</formula>
    </cfRule>
    <cfRule type="cellIs" dxfId="4136" priority="2249" operator="equal">
      <formula>"edital"</formula>
    </cfRule>
    <cfRule type="cellIs" dxfId="4135" priority="2250" operator="equal">
      <formula>"procuradoria"</formula>
    </cfRule>
    <cfRule type="cellIs" dxfId="4134" priority="2251" operator="equal">
      <formula>"abrir"</formula>
    </cfRule>
    <cfRule type="cellIs" dxfId="4133" priority="2252" operator="equal">
      <formula>"pesquisa de mercado"</formula>
    </cfRule>
    <cfRule type="containsText" dxfId="4132" priority="2253" operator="containsText" text="habilitando">
      <formula>NOT(ISERROR(SEARCH("habilitando",BB59)))</formula>
    </cfRule>
    <cfRule type="containsText" dxfId="4131" priority="2254" operator="containsText" text="licitando">
      <formula>NOT(ISERROR(SEARCH("licitando",BB59)))</formula>
    </cfRule>
    <cfRule type="cellIs" dxfId="4130" priority="2255" operator="equal">
      <formula>"edital"</formula>
    </cfRule>
    <cfRule type="cellIs" dxfId="4129" priority="2256" operator="equal">
      <formula>"procuradoria"</formula>
    </cfRule>
    <cfRule type="cellIs" dxfId="4128" priority="2257" operator="equal">
      <formula>"abrir"</formula>
    </cfRule>
    <cfRule type="cellIs" dxfId="4127" priority="2258" operator="equal">
      <formula>"pesquisa de mercado"</formula>
    </cfRule>
    <cfRule type="containsText" dxfId="4126" priority="2259" operator="containsText" text="habilitando">
      <formula>NOT(ISERROR(SEARCH("habilitando",BB59)))</formula>
    </cfRule>
    <cfRule type="containsText" dxfId="4125" priority="2260" operator="containsText" text="licitando">
      <formula>NOT(ISERROR(SEARCH("licitando",BB59)))</formula>
    </cfRule>
    <cfRule type="cellIs" dxfId="4124" priority="2261" operator="equal">
      <formula>"abrir"</formula>
    </cfRule>
    <cfRule type="cellIs" dxfId="4123" priority="2262" operator="equal">
      <formula>"pesquisa de mercado"</formula>
    </cfRule>
    <cfRule type="cellIs" dxfId="4122" priority="2263" operator="equal">
      <formula>"edital"</formula>
    </cfRule>
    <cfRule type="containsText" dxfId="4121" priority="2264" operator="containsText" text="habilitando">
      <formula>NOT(ISERROR(SEARCH("habilitando",BB59)))</formula>
    </cfRule>
    <cfRule type="containsText" dxfId="4120" priority="2265" operator="containsText" text="licitando">
      <formula>NOT(ISERROR(SEARCH("licitando",BB59)))</formula>
    </cfRule>
    <cfRule type="cellIs" dxfId="4119" priority="2266" operator="equal">
      <formula>"abrir"</formula>
    </cfRule>
    <cfRule type="cellIs" dxfId="4118" priority="2267" operator="equal">
      <formula>"pesquisa de mercado"</formula>
    </cfRule>
    <cfRule type="cellIs" dxfId="4117" priority="2268" operator="equal">
      <formula>"procuradoria"</formula>
    </cfRule>
    <cfRule type="cellIs" dxfId="4116" priority="2269" operator="equal">
      <formula>"edital"</formula>
    </cfRule>
    <cfRule type="containsText" dxfId="4115" priority="2270" operator="containsText" text="habilitando">
      <formula>NOT(ISERROR(SEARCH("habilitando",BB59)))</formula>
    </cfRule>
    <cfRule type="containsText" dxfId="4114" priority="2271" operator="containsText" text="licitando">
      <formula>NOT(ISERROR(SEARCH("licitando",BB59)))</formula>
    </cfRule>
    <cfRule type="cellIs" dxfId="4113" priority="2272" operator="equal">
      <formula>"edital"</formula>
    </cfRule>
    <cfRule type="cellIs" dxfId="4112" priority="2273" operator="equal">
      <formula>"procuradoria"</formula>
    </cfRule>
    <cfRule type="cellIs" dxfId="4111" priority="2274" operator="equal">
      <formula>"abrir"</formula>
    </cfRule>
    <cfRule type="cellIs" dxfId="4110" priority="2275" operator="equal">
      <formula>"pesquisa de mercado"</formula>
    </cfRule>
    <cfRule type="containsText" dxfId="4109" priority="2276" operator="containsText" text="habilitando">
      <formula>NOT(ISERROR(SEARCH("habilitando",BB59)))</formula>
    </cfRule>
    <cfRule type="containsText" dxfId="4108" priority="2277" operator="containsText" text="licitando">
      <formula>NOT(ISERROR(SEARCH("licitando",BB59)))</formula>
    </cfRule>
    <cfRule type="cellIs" dxfId="4107" priority="2278" operator="equal">
      <formula>"abrir"</formula>
    </cfRule>
    <cfRule type="cellIs" dxfId="4106" priority="2279" operator="equal">
      <formula>"pesquisa de mercado"</formula>
    </cfRule>
    <cfRule type="cellIs" dxfId="4105" priority="2280" operator="equal">
      <formula>"edital"</formula>
    </cfRule>
    <cfRule type="cellIs" dxfId="4104" priority="2281" operator="equal">
      <formula>"procuradoria"</formula>
    </cfRule>
    <cfRule type="containsText" dxfId="4103" priority="2282" operator="containsText" text="habilitando">
      <formula>NOT(ISERROR(SEARCH("habilitando",BB59)))</formula>
    </cfRule>
    <cfRule type="containsText" dxfId="4102" priority="2283" operator="containsText" text="licitando">
      <formula>NOT(ISERROR(SEARCH("licitando",BB59)))</formula>
    </cfRule>
    <cfRule type="cellIs" dxfId="4101" priority="2284" operator="equal">
      <formula>"edital"</formula>
    </cfRule>
    <cfRule type="cellIs" dxfId="4100" priority="2285" operator="equal">
      <formula>"procuradoria"</formula>
    </cfRule>
    <cfRule type="cellIs" dxfId="4099" priority="2286" operator="equal">
      <formula>"abrir"</formula>
    </cfRule>
    <cfRule type="cellIs" dxfId="4098" priority="2287" operator="equal">
      <formula>"pesquisa de mercado"</formula>
    </cfRule>
    <cfRule type="containsText" dxfId="4097" priority="2288" operator="containsText" text="habilitando">
      <formula>NOT(ISERROR(SEARCH("habilitando",BB59)))</formula>
    </cfRule>
    <cfRule type="containsText" dxfId="4096" priority="2289" operator="containsText" text="licitando">
      <formula>NOT(ISERROR(SEARCH("licitando",BB59)))</formula>
    </cfRule>
    <cfRule type="cellIs" dxfId="4095" priority="2290" operator="equal">
      <formula>"edital"</formula>
    </cfRule>
    <cfRule type="cellIs" dxfId="4094" priority="2291" operator="equal">
      <formula>"procuradoria"</formula>
    </cfRule>
    <cfRule type="cellIs" dxfId="4093" priority="2292" operator="equal">
      <formula>"abrir"</formula>
    </cfRule>
    <cfRule type="cellIs" dxfId="4092" priority="2293" operator="equal">
      <formula>"pesquisa de mercado"</formula>
    </cfRule>
    <cfRule type="containsText" dxfId="4091" priority="2294" operator="containsText" text="habilitando">
      <formula>NOT(ISERROR(SEARCH("habilitando",BB59)))</formula>
    </cfRule>
    <cfRule type="containsText" dxfId="4090" priority="2295" operator="containsText" text="licitando">
      <formula>NOT(ISERROR(SEARCH("licitando",BB59)))</formula>
    </cfRule>
    <cfRule type="cellIs" dxfId="4089" priority="2296" operator="equal">
      <formula>"edital"</formula>
    </cfRule>
    <cfRule type="cellIs" dxfId="4088" priority="2297" operator="equal">
      <formula>"procuradoria"</formula>
    </cfRule>
    <cfRule type="cellIs" dxfId="4087" priority="2298" operator="equal">
      <formula>"abrir"</formula>
    </cfRule>
    <cfRule type="cellIs" dxfId="4086" priority="2299" operator="equal">
      <formula>"pesquisa de mercado"</formula>
    </cfRule>
    <cfRule type="containsText" dxfId="4085" priority="2300" operator="containsText" text="habilitando">
      <formula>NOT(ISERROR(SEARCH("habilitando",BB59)))</formula>
    </cfRule>
    <cfRule type="containsText" dxfId="4084" priority="2301" operator="containsText" text="licitando">
      <formula>NOT(ISERROR(SEARCH("licitando",BB59)))</formula>
    </cfRule>
    <cfRule type="cellIs" dxfId="4083" priority="2302" operator="equal">
      <formula>"abrir"</formula>
    </cfRule>
    <cfRule type="cellIs" dxfId="4082" priority="2303" operator="equal">
      <formula>"pesquisa de mercado"</formula>
    </cfRule>
    <cfRule type="cellIs" dxfId="4081" priority="2304" operator="equal">
      <formula>"edital"</formula>
    </cfRule>
    <cfRule type="containsText" dxfId="4080" priority="2305" operator="containsText" text="habilitando">
      <formula>NOT(ISERROR(SEARCH("habilitando",BB59)))</formula>
    </cfRule>
    <cfRule type="containsText" dxfId="4079" priority="2306" operator="containsText" text="licitando">
      <formula>NOT(ISERROR(SEARCH("licitando",BB59)))</formula>
    </cfRule>
    <cfRule type="cellIs" dxfId="4078" priority="2307" operator="equal">
      <formula>"abrir"</formula>
    </cfRule>
    <cfRule type="cellIs" dxfId="4077" priority="2308" operator="equal">
      <formula>"pesquisa de mercado"</formula>
    </cfRule>
    <cfRule type="cellIs" dxfId="4076" priority="2309" operator="equal">
      <formula>"procuradoria"</formula>
    </cfRule>
    <cfRule type="cellIs" dxfId="4075" priority="2310" operator="equal">
      <formula>"edital"</formula>
    </cfRule>
    <cfRule type="containsText" dxfId="4074" priority="2311" operator="containsText" text="habilitando">
      <formula>NOT(ISERROR(SEARCH("habilitando",BB59)))</formula>
    </cfRule>
    <cfRule type="containsText" dxfId="4073" priority="2312" operator="containsText" text="licitando">
      <formula>NOT(ISERROR(SEARCH("licitando",BB59)))</formula>
    </cfRule>
    <cfRule type="cellIs" dxfId="4072" priority="2313" operator="equal">
      <formula>"edital"</formula>
    </cfRule>
    <cfRule type="cellIs" dxfId="4071" priority="2314" operator="equal">
      <formula>"procuradoria"</formula>
    </cfRule>
    <cfRule type="cellIs" dxfId="4070" priority="2315" operator="equal">
      <formula>"abrir"</formula>
    </cfRule>
    <cfRule type="cellIs" dxfId="4069" priority="2316" operator="equal">
      <formula>"pesquisa de mercado"</formula>
    </cfRule>
    <cfRule type="containsText" dxfId="4068" priority="2317" operator="containsText" text="habilitando">
      <formula>NOT(ISERROR(SEARCH("habilitando",BB59)))</formula>
    </cfRule>
    <cfRule type="containsText" dxfId="4067" priority="2318" operator="containsText" text="licitando">
      <formula>NOT(ISERROR(SEARCH("licitando",BB59)))</formula>
    </cfRule>
    <cfRule type="cellIs" dxfId="4066" priority="2319" operator="equal">
      <formula>"abrir"</formula>
    </cfRule>
    <cfRule type="cellIs" dxfId="4065" priority="2320" operator="equal">
      <formula>"pesquisa de mercado"</formula>
    </cfRule>
    <cfRule type="cellIs" dxfId="4064" priority="2321" operator="equal">
      <formula>"edital"</formula>
    </cfRule>
    <cfRule type="cellIs" dxfId="4063" priority="2322" operator="equal">
      <formula>"procuradoria"</formula>
    </cfRule>
    <cfRule type="containsText" dxfId="4062" priority="2323" operator="containsText" text="habilitando">
      <formula>NOT(ISERROR(SEARCH("habilitando",BB59)))</formula>
    </cfRule>
    <cfRule type="containsText" dxfId="4061" priority="2324" operator="containsText" text="licitando">
      <formula>NOT(ISERROR(SEARCH("licitando",BB59)))</formula>
    </cfRule>
    <cfRule type="cellIs" dxfId="4060" priority="2325" operator="equal">
      <formula>"edital"</formula>
    </cfRule>
    <cfRule type="cellIs" dxfId="4059" priority="2326" operator="equal">
      <formula>"procuradoria"</formula>
    </cfRule>
    <cfRule type="cellIs" dxfId="4058" priority="2327" operator="equal">
      <formula>"abrir"</formula>
    </cfRule>
    <cfRule type="cellIs" dxfId="4057" priority="2328" operator="equal">
      <formula>"pesquisa de mercado"</formula>
    </cfRule>
    <cfRule type="containsText" dxfId="4056" priority="2329" operator="containsText" text="habilitando">
      <formula>NOT(ISERROR(SEARCH("habilitando",BB59)))</formula>
    </cfRule>
    <cfRule type="containsText" dxfId="4055" priority="2330" operator="containsText" text="licitando">
      <formula>NOT(ISERROR(SEARCH("licitando",BB59)))</formula>
    </cfRule>
    <cfRule type="cellIs" dxfId="4054" priority="2331" operator="equal">
      <formula>"edital"</formula>
    </cfRule>
    <cfRule type="cellIs" dxfId="4053" priority="2332" operator="equal">
      <formula>"procuradoria"</formula>
    </cfRule>
    <cfRule type="cellIs" dxfId="4052" priority="2333" operator="equal">
      <formula>"abrir"</formula>
    </cfRule>
    <cfRule type="cellIs" dxfId="4051" priority="2334" operator="equal">
      <formula>"pesquisa de mercado"</formula>
    </cfRule>
    <cfRule type="containsText" dxfId="4050" priority="2335" operator="containsText" text="habilitando">
      <formula>NOT(ISERROR(SEARCH("habilitando",BB59)))</formula>
    </cfRule>
    <cfRule type="containsText" dxfId="4049" priority="2336" operator="containsText" text="licitando">
      <formula>NOT(ISERROR(SEARCH("licitando",BB59)))</formula>
    </cfRule>
    <cfRule type="cellIs" dxfId="4048" priority="2337" operator="equal">
      <formula>"abrir"</formula>
    </cfRule>
    <cfRule type="cellIs" dxfId="4047" priority="2338" operator="equal">
      <formula>"pesquisa de mercado"</formula>
    </cfRule>
    <cfRule type="cellIs" dxfId="4046" priority="2339" operator="equal">
      <formula>"edital"</formula>
    </cfRule>
    <cfRule type="containsText" dxfId="4045" priority="2340" operator="containsText" text="habilitando">
      <formula>NOT(ISERROR(SEARCH("habilitando",BB59)))</formula>
    </cfRule>
    <cfRule type="containsText" dxfId="4044" priority="2341" operator="containsText" text="licitando">
      <formula>NOT(ISERROR(SEARCH("licitando",BB59)))</formula>
    </cfRule>
    <cfRule type="cellIs" dxfId="4043" priority="2342" operator="equal">
      <formula>"abrir"</formula>
    </cfRule>
    <cfRule type="cellIs" dxfId="4042" priority="2343" operator="equal">
      <formula>"pesquisa de mercado"</formula>
    </cfRule>
    <cfRule type="cellIs" dxfId="4041" priority="2344" operator="equal">
      <formula>"procuradoria"</formula>
    </cfRule>
    <cfRule type="cellIs" dxfId="4040" priority="2345" operator="equal">
      <formula>"edital"</formula>
    </cfRule>
    <cfRule type="containsText" dxfId="4039" priority="2346" operator="containsText" text="habilitando">
      <formula>NOT(ISERROR(SEARCH("habilitando",BB59)))</formula>
    </cfRule>
    <cfRule type="containsText" dxfId="4038" priority="2347" operator="containsText" text="licitando">
      <formula>NOT(ISERROR(SEARCH("licitando",BB59)))</formula>
    </cfRule>
    <cfRule type="cellIs" dxfId="4037" priority="2348" operator="equal">
      <formula>"edital"</formula>
    </cfRule>
    <cfRule type="cellIs" dxfId="4036" priority="2349" operator="equal">
      <formula>"procuradoria"</formula>
    </cfRule>
    <cfRule type="cellIs" dxfId="4035" priority="2350" operator="equal">
      <formula>"abrir"</formula>
    </cfRule>
    <cfRule type="cellIs" dxfId="4034" priority="2351" operator="equal">
      <formula>"pesquisa de mercado"</formula>
    </cfRule>
    <cfRule type="containsText" dxfId="4033" priority="2352" operator="containsText" text="habilitando">
      <formula>NOT(ISERROR(SEARCH("habilitando",BB59)))</formula>
    </cfRule>
    <cfRule type="containsText" dxfId="4032" priority="2353" operator="containsText" text="licitando">
      <formula>NOT(ISERROR(SEARCH("licitando",BB59)))</formula>
    </cfRule>
    <cfRule type="cellIs" dxfId="4031" priority="2354" operator="equal">
      <formula>"abrir"</formula>
    </cfRule>
    <cfRule type="cellIs" dxfId="4030" priority="2355" operator="equal">
      <formula>"pesquisa de mercado"</formula>
    </cfRule>
    <cfRule type="cellIs" dxfId="4029" priority="2356" operator="equal">
      <formula>"edital"</formula>
    </cfRule>
    <cfRule type="cellIs" dxfId="4028" priority="2357" operator="equal">
      <formula>"procuradoria"</formula>
    </cfRule>
    <cfRule type="containsText" dxfId="4027" priority="2358" operator="containsText" text="habilitando">
      <formula>NOT(ISERROR(SEARCH("habilitando",BB59)))</formula>
    </cfRule>
    <cfRule type="containsText" dxfId="4026" priority="2359" operator="containsText" text="licitando">
      <formula>NOT(ISERROR(SEARCH("licitando",BB59)))</formula>
    </cfRule>
    <cfRule type="cellIs" dxfId="4025" priority="2360" operator="equal">
      <formula>"edital"</formula>
    </cfRule>
    <cfRule type="cellIs" dxfId="4024" priority="2361" operator="equal">
      <formula>"procuradoria"</formula>
    </cfRule>
    <cfRule type="cellIs" dxfId="4023" priority="2362" operator="equal">
      <formula>"abrir"</formula>
    </cfRule>
    <cfRule type="cellIs" dxfId="4022" priority="2363" operator="equal">
      <formula>"pesquisa de mercado"</formula>
    </cfRule>
    <cfRule type="containsText" dxfId="4021" priority="2364" operator="containsText" text="habilitando">
      <formula>NOT(ISERROR(SEARCH("habilitando",BB59)))</formula>
    </cfRule>
    <cfRule type="containsText" dxfId="4020" priority="2365" operator="containsText" text="licitando">
      <formula>NOT(ISERROR(SEARCH("licitando",BB59)))</formula>
    </cfRule>
    <cfRule type="cellIs" dxfId="4019" priority="2366" operator="equal">
      <formula>"procuradoria"</formula>
    </cfRule>
    <cfRule type="cellIs" dxfId="4018" priority="2367" operator="equal">
      <formula>"edital"</formula>
    </cfRule>
    <cfRule type="cellIs" dxfId="4017" priority="2368" operator="equal">
      <formula>"abrir"</formula>
    </cfRule>
    <cfRule type="cellIs" dxfId="4016" priority="2369" operator="equal">
      <formula>"pesquisa de mercado"</formula>
    </cfRule>
    <cfRule type="containsText" dxfId="4015" priority="2370" operator="containsText" text="habilitando">
      <formula>NOT(ISERROR(SEARCH("habilitando",BB59)))</formula>
    </cfRule>
    <cfRule type="containsText" dxfId="4014" priority="2371" operator="containsText" text="licitando">
      <formula>NOT(ISERROR(SEARCH("licitando",BB59)))</formula>
    </cfRule>
    <cfRule type="cellIs" dxfId="4013" priority="2372" operator="equal">
      <formula>"abrir"</formula>
    </cfRule>
    <cfRule type="cellIs" dxfId="4012" priority="2373" operator="equal">
      <formula>"pesquisa de mercado"</formula>
    </cfRule>
    <cfRule type="cellIs" dxfId="4011" priority="2374" operator="equal">
      <formula>"edital"</formula>
    </cfRule>
    <cfRule type="containsText" dxfId="4010" priority="2375" operator="containsText" text="habilitando">
      <formula>NOT(ISERROR(SEARCH("habilitando",BB59)))</formula>
    </cfRule>
    <cfRule type="containsText" dxfId="4009" priority="2376" operator="containsText" text="licitando">
      <formula>NOT(ISERROR(SEARCH("licitando",BB59)))</formula>
    </cfRule>
    <cfRule type="cellIs" dxfId="4008" priority="2377" operator="equal">
      <formula>"abrir"</formula>
    </cfRule>
    <cfRule type="cellIs" dxfId="4007" priority="2378" operator="equal">
      <formula>"pesquisa de mercado"</formula>
    </cfRule>
    <cfRule type="cellIs" dxfId="4006" priority="2379" operator="equal">
      <formula>"procuradoria"</formula>
    </cfRule>
    <cfRule type="cellIs" dxfId="4005" priority="2380" operator="equal">
      <formula>"edital"</formula>
    </cfRule>
    <cfRule type="containsText" dxfId="4004" priority="2381" operator="containsText" text="habilitando">
      <formula>NOT(ISERROR(SEARCH("habilitando",BB59)))</formula>
    </cfRule>
    <cfRule type="containsText" dxfId="4003" priority="2382" operator="containsText" text="licitando">
      <formula>NOT(ISERROR(SEARCH("licitando",BB59)))</formula>
    </cfRule>
    <cfRule type="cellIs" dxfId="4002" priority="2383" operator="equal">
      <formula>"edital"</formula>
    </cfRule>
    <cfRule type="cellIs" dxfId="4001" priority="2384" operator="equal">
      <formula>"procuradoria"</formula>
    </cfRule>
    <cfRule type="cellIs" dxfId="4000" priority="2385" operator="equal">
      <formula>"abrir"</formula>
    </cfRule>
    <cfRule type="cellIs" dxfId="3999" priority="2386" operator="equal">
      <formula>"pesquisa de mercado"</formula>
    </cfRule>
    <cfRule type="containsText" dxfId="3998" priority="2387" operator="containsText" text="habilitando">
      <formula>NOT(ISERROR(SEARCH("habilitando",BB59)))</formula>
    </cfRule>
    <cfRule type="containsText" dxfId="3997" priority="2388" operator="containsText" text="licitando">
      <formula>NOT(ISERROR(SEARCH("licitando",BB59)))</formula>
    </cfRule>
    <cfRule type="cellIs" dxfId="3996" priority="2389" operator="equal">
      <formula>"abrir"</formula>
    </cfRule>
    <cfRule type="cellIs" dxfId="3995" priority="2390" operator="equal">
      <formula>"pesquisa de mercado"</formula>
    </cfRule>
    <cfRule type="cellIs" dxfId="3994" priority="2391" operator="equal">
      <formula>"edital"</formula>
    </cfRule>
    <cfRule type="cellIs" dxfId="3993" priority="2392" operator="equal">
      <formula>"procuradoria"</formula>
    </cfRule>
    <cfRule type="containsText" dxfId="3992" priority="2393" operator="containsText" text="habilitando">
      <formula>NOT(ISERROR(SEARCH("habilitando",BB59)))</formula>
    </cfRule>
    <cfRule type="containsText" dxfId="3991" priority="2394" operator="containsText" text="licitando">
      <formula>NOT(ISERROR(SEARCH("licitando",BB59)))</formula>
    </cfRule>
    <cfRule type="cellIs" dxfId="3990" priority="2395" operator="equal">
      <formula>"procuradoria"</formula>
    </cfRule>
    <cfRule type="cellIs" dxfId="3989" priority="2396" operator="equal">
      <formula>"edital"</formula>
    </cfRule>
    <cfRule type="cellIs" dxfId="3988" priority="2397" operator="equal">
      <formula>"abrir"</formula>
    </cfRule>
    <cfRule type="cellIs" dxfId="3987" priority="2398" operator="equal">
      <formula>"pesquisa de mercado"</formula>
    </cfRule>
    <cfRule type="containsText" dxfId="3986" priority="2399" operator="containsText" text="habilitando">
      <formula>NOT(ISERROR(SEARCH("habilitando",BB59)))</formula>
    </cfRule>
    <cfRule type="containsText" dxfId="3985" priority="2400" operator="containsText" text="licitando">
      <formula>NOT(ISERROR(SEARCH("licitando",BB59)))</formula>
    </cfRule>
    <cfRule type="cellIs" dxfId="3984" priority="2401" operator="equal">
      <formula>"abrir"</formula>
    </cfRule>
    <cfRule type="cellIs" dxfId="3983" priority="2402" operator="equal">
      <formula>"pesquisa de mercado"</formula>
    </cfRule>
    <cfRule type="cellIs" dxfId="3982" priority="2403" operator="equal">
      <formula>"edital"</formula>
    </cfRule>
    <cfRule type="containsText" dxfId="3981" priority="2404" operator="containsText" text="habilitando">
      <formula>NOT(ISERROR(SEARCH("habilitando",BB59)))</formula>
    </cfRule>
    <cfRule type="containsText" dxfId="3980" priority="2405" operator="containsText" text="licitando">
      <formula>NOT(ISERROR(SEARCH("licitando",BB59)))</formula>
    </cfRule>
    <cfRule type="cellIs" dxfId="3979" priority="2406" operator="equal">
      <formula>"abrir"</formula>
    </cfRule>
    <cfRule type="cellIs" dxfId="3978" priority="2407" operator="equal">
      <formula>"pesquisa de mercado"</formula>
    </cfRule>
    <cfRule type="cellIs" dxfId="3977" priority="2408" operator="equal">
      <formula>"procuradoria"</formula>
    </cfRule>
    <cfRule type="cellIs" dxfId="3976" priority="2409" operator="equal">
      <formula>"edital"</formula>
    </cfRule>
    <cfRule type="containsText" dxfId="3975" priority="2410" operator="containsText" text="habilitando">
      <formula>NOT(ISERROR(SEARCH("habilitando",BB59)))</formula>
    </cfRule>
    <cfRule type="containsText" dxfId="3974" priority="2411" operator="containsText" text="licitando">
      <formula>NOT(ISERROR(SEARCH("licitando",BB59)))</formula>
    </cfRule>
    <cfRule type="cellIs" dxfId="3973" priority="2412" operator="equal">
      <formula>"edital"</formula>
    </cfRule>
    <cfRule type="cellIs" dxfId="3972" priority="2413" operator="equal">
      <formula>"procuradoria"</formula>
    </cfRule>
    <cfRule type="cellIs" dxfId="3971" priority="2414" operator="equal">
      <formula>"abrir"</formula>
    </cfRule>
    <cfRule type="cellIs" dxfId="3970" priority="2415" operator="equal">
      <formula>"pesquisa de mercado"</formula>
    </cfRule>
    <cfRule type="containsText" dxfId="3969" priority="2416" operator="containsText" text="habilitando">
      <formula>NOT(ISERROR(SEARCH("habilitando",BB59)))</formula>
    </cfRule>
    <cfRule type="containsText" dxfId="3968" priority="2417" operator="containsText" text="licitando">
      <formula>NOT(ISERROR(SEARCH("licitando",BB59)))</formula>
    </cfRule>
    <cfRule type="cellIs" dxfId="3967" priority="2418" operator="equal">
      <formula>"abrir"</formula>
    </cfRule>
    <cfRule type="cellIs" dxfId="3966" priority="2419" operator="equal">
      <formula>"pesquisa de mercado"</formula>
    </cfRule>
    <cfRule type="cellIs" dxfId="3965" priority="2420" operator="equal">
      <formula>"procuradoria"</formula>
    </cfRule>
    <cfRule type="cellIs" dxfId="3964" priority="2421" operator="equal">
      <formula>"edital"</formula>
    </cfRule>
    <cfRule type="containsText" dxfId="3963" priority="2422" operator="containsText" text="habilitando">
      <formula>NOT(ISERROR(SEARCH("habilitando",BB59)))</formula>
    </cfRule>
    <cfRule type="containsText" dxfId="3962" priority="2423" operator="containsText" text="licitando">
      <formula>NOT(ISERROR(SEARCH("licitando",BB59)))</formula>
    </cfRule>
    <cfRule type="cellIs" dxfId="3961" priority="2424" operator="equal">
      <formula>"abrir"</formula>
    </cfRule>
    <cfRule type="cellIs" dxfId="3960" priority="2425" operator="equal">
      <formula>"pesquisa de mercado"</formula>
    </cfRule>
    <cfRule type="cellIs" dxfId="3959" priority="2426" operator="equal">
      <formula>"edital"</formula>
    </cfRule>
    <cfRule type="containsText" dxfId="3958" priority="2427" operator="containsText" text="habilitando">
      <formula>NOT(ISERROR(SEARCH("habilitando",BB59)))</formula>
    </cfRule>
    <cfRule type="containsText" dxfId="3957" priority="2428" operator="containsText" text="licitando">
      <formula>NOT(ISERROR(SEARCH("licitando",BB59)))</formula>
    </cfRule>
    <cfRule type="cellIs" dxfId="3956" priority="2429" operator="equal">
      <formula>"abrir"</formula>
    </cfRule>
    <cfRule type="cellIs" dxfId="3955" priority="2430" operator="equal">
      <formula>"pesquisa de mercado"</formula>
    </cfRule>
    <cfRule type="cellIs" dxfId="3954" priority="2431" operator="equal">
      <formula>"procuradoria"</formula>
    </cfRule>
    <cfRule type="cellIs" dxfId="3953" priority="2432" operator="equal">
      <formula>"edital"</formula>
    </cfRule>
    <cfRule type="containsText" dxfId="3952" priority="2433" operator="containsText" text="habilitando">
      <formula>NOT(ISERROR(SEARCH("habilitando",BB59)))</formula>
    </cfRule>
    <cfRule type="containsText" dxfId="3951" priority="2434" operator="containsText" text="licitando">
      <formula>NOT(ISERROR(SEARCH("licitando",BB59)))</formula>
    </cfRule>
    <cfRule type="cellIs" dxfId="3950" priority="2435" operator="equal">
      <formula>"edital"</formula>
    </cfRule>
    <cfRule type="cellIs" dxfId="3949" priority="2436" operator="equal">
      <formula>"abrir"</formula>
    </cfRule>
    <cfRule type="cellIs" dxfId="3948" priority="2437" operator="equal">
      <formula>"pesquisa de mercado"</formula>
    </cfRule>
    <cfRule type="containsText" dxfId="3947" priority="2438" operator="containsText" text="habilitando">
      <formula>NOT(ISERROR(SEARCH("habilitando",BB59)))</formula>
    </cfRule>
    <cfRule type="containsText" dxfId="3946" priority="2439" operator="containsText" text="licitando">
      <formula>NOT(ISERROR(SEARCH("licitando",BB59)))</formula>
    </cfRule>
    <cfRule type="cellIs" dxfId="3945" priority="2440" operator="equal">
      <formula>"abrir"</formula>
    </cfRule>
    <cfRule type="cellIs" dxfId="3944" priority="2441" operator="equal">
      <formula>"pesquisa de mercado"</formula>
    </cfRule>
    <cfRule type="cellIs" dxfId="3943" priority="2442" operator="equal">
      <formula>"procuradoria"</formula>
    </cfRule>
    <cfRule type="cellIs" dxfId="3942" priority="2443" operator="equal">
      <formula>"edital"</formula>
    </cfRule>
    <cfRule type="containsText" dxfId="3941" priority="2444" operator="containsText" text="habilitando">
      <formula>NOT(ISERROR(SEARCH("habilitando",BB59)))</formula>
    </cfRule>
    <cfRule type="containsText" dxfId="3940" priority="2445" operator="containsText" text="licitando">
      <formula>NOT(ISERROR(SEARCH("licitando",BB59)))</formula>
    </cfRule>
    <cfRule type="cellIs" dxfId="3939" priority="2446" operator="equal">
      <formula>"abrir"</formula>
    </cfRule>
    <cfRule type="cellIs" dxfId="3938" priority="2447" operator="equal">
      <formula>"pesquisa de mercado"</formula>
    </cfRule>
    <cfRule type="cellIs" dxfId="3937" priority="2448" operator="equal">
      <formula>"procuradoria"</formula>
    </cfRule>
    <cfRule type="cellIs" dxfId="3936" priority="2449" operator="equal">
      <formula>"edital"</formula>
    </cfRule>
    <cfRule type="containsText" dxfId="3935" priority="2450" operator="containsText" text="habilitando">
      <formula>NOT(ISERROR(SEARCH("habilitando",BB59)))</formula>
    </cfRule>
    <cfRule type="containsText" dxfId="3934" priority="2451" operator="containsText" text="licitando">
      <formula>NOT(ISERROR(SEARCH("licitando",BB59)))</formula>
    </cfRule>
    <cfRule type="cellIs" dxfId="3933" priority="2452" operator="equal">
      <formula>"abrir"</formula>
    </cfRule>
    <cfRule type="cellIs" dxfId="3932" priority="2453" operator="equal">
      <formula>"pesquisa de mercado"</formula>
    </cfRule>
    <cfRule type="cellIs" dxfId="3931" priority="2454" operator="equal">
      <formula>"procuradoria"</formula>
    </cfRule>
    <cfRule type="cellIs" dxfId="3930" priority="2455" operator="equal">
      <formula>"edital"</formula>
    </cfRule>
    <cfRule type="containsText" dxfId="3929" priority="2456" operator="containsText" text="habilitando">
      <formula>NOT(ISERROR(SEARCH("habilitando",BB59)))</formula>
    </cfRule>
    <cfRule type="containsText" dxfId="3928" priority="2457" operator="containsText" text="licitando">
      <formula>NOT(ISERROR(SEARCH("licitando",BB59)))</formula>
    </cfRule>
    <cfRule type="cellIs" dxfId="3927" priority="2458" operator="equal">
      <formula>"abrir"</formula>
    </cfRule>
    <cfRule type="cellIs" dxfId="3926" priority="2459" operator="equal">
      <formula>"pesquisa de mercado"</formula>
    </cfRule>
    <cfRule type="cellIs" dxfId="3925" priority="2460" operator="equal">
      <formula>"procuradoria"</formula>
    </cfRule>
    <cfRule type="cellIs" dxfId="3924" priority="2461" operator="equal">
      <formula>"edital"</formula>
    </cfRule>
    <cfRule type="containsText" dxfId="3923" priority="2462" operator="containsText" text="habilitando">
      <formula>NOT(ISERROR(SEARCH("habilitando",BB59)))</formula>
    </cfRule>
    <cfRule type="cellIs" dxfId="3922" priority="2463" operator="equal">
      <formula>"procuradoria"</formula>
    </cfRule>
    <cfRule type="containsText" dxfId="3921" priority="2464" operator="containsText" text="licitando">
      <formula>NOT(ISERROR(SEARCH("licitando",BB59)))</formula>
    </cfRule>
    <cfRule type="cellIs" dxfId="3920" priority="2465" operator="equal">
      <formula>"procuradoria"</formula>
    </cfRule>
    <cfRule type="cellIs" dxfId="3919" priority="2466" operator="equal">
      <formula>"edital"</formula>
    </cfRule>
    <cfRule type="containsText" dxfId="3918" priority="2467" operator="containsText" text="habilitando">
      <formula>NOT(ISERROR(SEARCH("habilitando",BB59)))</formula>
    </cfRule>
    <cfRule type="containsText" dxfId="3917" priority="2468" operator="containsText" text="licitando">
      <formula>NOT(ISERROR(SEARCH("licitando",BB59)))</formula>
    </cfRule>
    <cfRule type="cellIs" dxfId="3916" priority="2469" operator="equal">
      <formula>"edital"</formula>
    </cfRule>
    <cfRule type="cellIs" dxfId="3915" priority="2470" operator="equal">
      <formula>"procuradoria"</formula>
    </cfRule>
    <cfRule type="cellIs" dxfId="3914" priority="2471" operator="equal">
      <formula>"abrir"</formula>
    </cfRule>
    <cfRule type="cellIs" dxfId="3913" priority="2472" operator="equal">
      <formula>"pesquisa de mercado"</formula>
    </cfRule>
    <cfRule type="containsText" dxfId="3912" priority="2473" operator="containsText" text="habilitando">
      <formula>NOT(ISERROR(SEARCH("habilitando",BB59)))</formula>
    </cfRule>
    <cfRule type="containsText" dxfId="3911" priority="2474" operator="containsText" text="licitando">
      <formula>NOT(ISERROR(SEARCH("licitando",BB59)))</formula>
    </cfRule>
    <cfRule type="cellIs" dxfId="3910" priority="2475" operator="equal">
      <formula>"procuradoria"</formula>
    </cfRule>
    <cfRule type="cellIs" dxfId="3909" priority="2476" operator="equal">
      <formula>"edital"</formula>
    </cfRule>
    <cfRule type="containsText" dxfId="3908" priority="2477" operator="containsText" text="habilitando">
      <formula>NOT(ISERROR(SEARCH("habilitando",BB59)))</formula>
    </cfRule>
    <cfRule type="cellIs" dxfId="3907" priority="2478" operator="equal">
      <formula>"edital"</formula>
    </cfRule>
    <cfRule type="cellIs" dxfId="3906" priority="2479" operator="equal">
      <formula>"procuradoria"</formula>
    </cfRule>
    <cfRule type="cellIs" dxfId="3905" priority="2480" operator="equal">
      <formula>"abrir"</formula>
    </cfRule>
    <cfRule type="cellIs" dxfId="3904" priority="2481" operator="equal">
      <formula>"pesquisa de mercado"</formula>
    </cfRule>
    <cfRule type="containsText" dxfId="3903" priority="2482" operator="containsText" text="habilitando">
      <formula>NOT(ISERROR(SEARCH("habilitando",BB59)))</formula>
    </cfRule>
    <cfRule type="containsText" dxfId="3902" priority="2483" operator="containsText" text="licitando">
      <formula>NOT(ISERROR(SEARCH("licitando",BB59)))</formula>
    </cfRule>
    <cfRule type="containsText" dxfId="3901" priority="2484" operator="containsText" text="habilitando">
      <formula>NOT(ISERROR(SEARCH("habilitando",BB59)))</formula>
    </cfRule>
    <cfRule type="containsText" dxfId="3900" priority="2485" operator="containsText" text="licitando">
      <formula>NOT(ISERROR(SEARCH("licitando",BB59)))</formula>
    </cfRule>
  </conditionalFormatting>
  <conditionalFormatting sqref="BB59:BB60">
    <cfRule type="cellIs" dxfId="3899" priority="2486" operator="equal">
      <formula>"edital"</formula>
    </cfRule>
  </conditionalFormatting>
  <conditionalFormatting sqref="BB62 BB115:BB116 BB230 BB306">
    <cfRule type="cellIs" dxfId="3898" priority="4844" operator="equal">
      <formula>"abrir"</formula>
    </cfRule>
    <cfRule type="cellIs" dxfId="3897" priority="4845" operator="equal">
      <formula>"pesquisa de mercado"</formula>
    </cfRule>
  </conditionalFormatting>
  <conditionalFormatting sqref="BB65">
    <cfRule type="containsText" dxfId="3896" priority="4487" operator="containsText" text="habilitando">
      <formula>NOT(ISERROR(SEARCH("habilitando",BB65)))</formula>
    </cfRule>
    <cfRule type="containsText" dxfId="3895" priority="4488" operator="containsText" text="licitando">
      <formula>NOT(ISERROR(SEARCH("licitando",BB65)))</formula>
    </cfRule>
    <cfRule type="containsText" dxfId="3894" priority="4489" operator="containsText" text="cancelado">
      <formula>NOT(ISERROR(SEARCH("cancelado",BB65)))</formula>
    </cfRule>
    <cfRule type="containsText" dxfId="3893" priority="4490" operator="containsText" text="finalizado">
      <formula>NOT(ISERROR(SEARCH("finalizado",BB65)))</formula>
    </cfRule>
    <cfRule type="containsText" dxfId="3892" priority="4491" operator="containsText" text="empenhando">
      <formula>NOT(ISERROR(SEARCH("empenhando",BB65)))</formula>
    </cfRule>
    <cfRule type="containsText" dxfId="3891" priority="4492" operator="containsText" text="licitado">
      <formula>NOT(ISERROR(SEARCH("licitado",BB65)))</formula>
    </cfRule>
    <cfRule type="containsText" dxfId="3890" priority="4493" operator="containsText" text="licitando">
      <formula>NOT(ISERROR(SEARCH("licitando",BB65)))</formula>
    </cfRule>
    <cfRule type="containsText" dxfId="3889" priority="4494" operator="containsText" text="Aberta">
      <formula>NOT(ISERROR(SEARCH("Aberta",BB65)))</formula>
    </cfRule>
    <cfRule type="cellIs" dxfId="3888" priority="4495" operator="equal">
      <formula>"deserto"</formula>
    </cfRule>
    <cfRule type="cellIs" dxfId="3887" priority="4496" operator="equal">
      <formula>"fracassado"</formula>
    </cfRule>
  </conditionalFormatting>
  <conditionalFormatting sqref="BB67">
    <cfRule type="cellIs" dxfId="3886" priority="1390" operator="equal">
      <formula>"procuradoria"</formula>
    </cfRule>
  </conditionalFormatting>
  <conditionalFormatting sqref="BB71:BB72">
    <cfRule type="cellIs" dxfId="3885" priority="1370" operator="equal">
      <formula>"procuradoria"</formula>
    </cfRule>
    <cfRule type="cellIs" dxfId="3884" priority="1371" operator="equal">
      <formula>"edital"</formula>
    </cfRule>
    <cfRule type="containsText" dxfId="3883" priority="1372" operator="containsText" text="habilitando">
      <formula>NOT(ISERROR(SEARCH("habilitando",BB71)))</formula>
    </cfRule>
    <cfRule type="containsText" dxfId="3882" priority="1373" operator="containsText" text="licitando">
      <formula>NOT(ISERROR(SEARCH("licitando",BB71)))</formula>
    </cfRule>
  </conditionalFormatting>
  <conditionalFormatting sqref="BB74:BB77 BB82 BB90 BB97:BB107 BB129 BB174 BB205 BB208 BB211 BB248 BB309 BB321:BB323 BB325:BB326 BB330:BB331 BB336 BB390 BB448 BB452:BB453 BB80">
    <cfRule type="cellIs" dxfId="3881" priority="2763" operator="equal">
      <formula>"edital"</formula>
    </cfRule>
  </conditionalFormatting>
  <conditionalFormatting sqref="BB74:BB77">
    <cfRule type="cellIs" dxfId="3880" priority="4555" operator="equal">
      <formula>"abrir"</formula>
    </cfRule>
    <cfRule type="cellIs" dxfId="3879" priority="4556" operator="equal">
      <formula>"pesquisa de mercado"</formula>
    </cfRule>
  </conditionalFormatting>
  <conditionalFormatting sqref="BB75">
    <cfRule type="cellIs" dxfId="3878" priority="2489" operator="equal">
      <formula>"procuradoria"</formula>
    </cfRule>
    <cfRule type="cellIs" dxfId="3877" priority="2490" operator="equal">
      <formula>"edital"</formula>
    </cfRule>
    <cfRule type="cellIs" dxfId="3876" priority="2491" operator="equal">
      <formula>"abrir"</formula>
    </cfRule>
    <cfRule type="cellIs" dxfId="3875" priority="2492" operator="equal">
      <formula>"pesquisa de mercado"</formula>
    </cfRule>
    <cfRule type="containsText" dxfId="3874" priority="2493" operator="containsText" text="habilitando">
      <formula>NOT(ISERROR(SEARCH("habilitando",BB75)))</formula>
    </cfRule>
    <cfRule type="containsText" dxfId="3873" priority="2494" operator="containsText" text="licitando">
      <formula>NOT(ISERROR(SEARCH("licitando",BB75)))</formula>
    </cfRule>
    <cfRule type="cellIs" dxfId="3872" priority="2495" operator="equal">
      <formula>"abrir"</formula>
    </cfRule>
    <cfRule type="cellIs" dxfId="3871" priority="2496" operator="equal">
      <formula>"pesquisa de mercado"</formula>
    </cfRule>
    <cfRule type="cellIs" dxfId="3870" priority="2497" operator="equal">
      <formula>"edital"</formula>
    </cfRule>
    <cfRule type="containsText" dxfId="3869" priority="2498" operator="containsText" text="habilitando">
      <formula>NOT(ISERROR(SEARCH("habilitando",BB75)))</formula>
    </cfRule>
    <cfRule type="containsText" dxfId="3868" priority="2499" operator="containsText" text="licitando">
      <formula>NOT(ISERROR(SEARCH("licitando",BB75)))</formula>
    </cfRule>
    <cfRule type="cellIs" dxfId="3867" priority="2500" operator="equal">
      <formula>"abrir"</formula>
    </cfRule>
    <cfRule type="cellIs" dxfId="3866" priority="2501" operator="equal">
      <formula>"pesquisa de mercado"</formula>
    </cfRule>
    <cfRule type="cellIs" dxfId="3865" priority="2502" operator="equal">
      <formula>"procuradoria"</formula>
    </cfRule>
    <cfRule type="cellIs" dxfId="3864" priority="2503" operator="equal">
      <formula>"edital"</formula>
    </cfRule>
    <cfRule type="containsText" dxfId="3863" priority="2504" operator="containsText" text="habilitando">
      <formula>NOT(ISERROR(SEARCH("habilitando",BB75)))</formula>
    </cfRule>
    <cfRule type="containsText" dxfId="3862" priority="2505" operator="containsText" text="licitando">
      <formula>NOT(ISERROR(SEARCH("licitando",BB75)))</formula>
    </cfRule>
    <cfRule type="cellIs" dxfId="3861" priority="2506" operator="equal">
      <formula>"edital"</formula>
    </cfRule>
    <cfRule type="cellIs" dxfId="3860" priority="2507" operator="equal">
      <formula>"procuradoria"</formula>
    </cfRule>
    <cfRule type="cellIs" dxfId="3859" priority="2508" operator="equal">
      <formula>"abrir"</formula>
    </cfRule>
    <cfRule type="cellIs" dxfId="3858" priority="2509" operator="equal">
      <formula>"pesquisa de mercado"</formula>
    </cfRule>
    <cfRule type="containsText" dxfId="3857" priority="2510" operator="containsText" text="habilitando">
      <formula>NOT(ISERROR(SEARCH("habilitando",BB75)))</formula>
    </cfRule>
    <cfRule type="containsText" dxfId="3856" priority="2511" operator="containsText" text="licitando">
      <formula>NOT(ISERROR(SEARCH("licitando",BB75)))</formula>
    </cfRule>
    <cfRule type="cellIs" dxfId="3855" priority="2512" operator="equal">
      <formula>"abrir"</formula>
    </cfRule>
    <cfRule type="cellIs" dxfId="3854" priority="2513" operator="equal">
      <formula>"pesquisa de mercado"</formula>
    </cfRule>
    <cfRule type="cellIs" dxfId="3853" priority="2514" operator="equal">
      <formula>"edital"</formula>
    </cfRule>
    <cfRule type="cellIs" dxfId="3852" priority="2515" operator="equal">
      <formula>"procuradoria"</formula>
    </cfRule>
    <cfRule type="containsText" dxfId="3851" priority="2516" operator="containsText" text="habilitando">
      <formula>NOT(ISERROR(SEARCH("habilitando",BB75)))</formula>
    </cfRule>
    <cfRule type="containsText" dxfId="3850" priority="2517" operator="containsText" text="licitando">
      <formula>NOT(ISERROR(SEARCH("licitando",BB75)))</formula>
    </cfRule>
    <cfRule type="cellIs" dxfId="3849" priority="2518" operator="equal">
      <formula>"edital"</formula>
    </cfRule>
    <cfRule type="cellIs" dxfId="3848" priority="2519" operator="equal">
      <formula>"procuradoria"</formula>
    </cfRule>
    <cfRule type="cellIs" dxfId="3847" priority="2520" operator="equal">
      <formula>"abrir"</formula>
    </cfRule>
    <cfRule type="cellIs" dxfId="3846" priority="2521" operator="equal">
      <formula>"pesquisa de mercado"</formula>
    </cfRule>
    <cfRule type="containsText" dxfId="3845" priority="2522" operator="containsText" text="habilitando">
      <formula>NOT(ISERROR(SEARCH("habilitando",BB75)))</formula>
    </cfRule>
    <cfRule type="containsText" dxfId="3844" priority="2523" operator="containsText" text="licitando">
      <formula>NOT(ISERROR(SEARCH("licitando",BB75)))</formula>
    </cfRule>
    <cfRule type="cellIs" dxfId="3843" priority="2524" operator="equal">
      <formula>"edital"</formula>
    </cfRule>
    <cfRule type="cellIs" dxfId="3842" priority="2525" operator="equal">
      <formula>"procuradoria"</formula>
    </cfRule>
    <cfRule type="cellIs" dxfId="3841" priority="2526" operator="equal">
      <formula>"abrir"</formula>
    </cfRule>
    <cfRule type="cellIs" dxfId="3840" priority="2527" operator="equal">
      <formula>"pesquisa de mercado"</formula>
    </cfRule>
    <cfRule type="containsText" dxfId="3839" priority="2528" operator="containsText" text="habilitando">
      <formula>NOT(ISERROR(SEARCH("habilitando",BB75)))</formula>
    </cfRule>
    <cfRule type="containsText" dxfId="3838" priority="2529" operator="containsText" text="licitando">
      <formula>NOT(ISERROR(SEARCH("licitando",BB75)))</formula>
    </cfRule>
    <cfRule type="cellIs" dxfId="3837" priority="2530" operator="equal">
      <formula>"edital"</formula>
    </cfRule>
    <cfRule type="cellIs" dxfId="3836" priority="2531" operator="equal">
      <formula>"procuradoria"</formula>
    </cfRule>
    <cfRule type="cellIs" dxfId="3835" priority="2532" operator="equal">
      <formula>"abrir"</formula>
    </cfRule>
    <cfRule type="cellIs" dxfId="3834" priority="2533" operator="equal">
      <formula>"pesquisa de mercado"</formula>
    </cfRule>
    <cfRule type="containsText" dxfId="3833" priority="2534" operator="containsText" text="habilitando">
      <formula>NOT(ISERROR(SEARCH("habilitando",BB75)))</formula>
    </cfRule>
    <cfRule type="containsText" dxfId="3832" priority="2535" operator="containsText" text="licitando">
      <formula>NOT(ISERROR(SEARCH("licitando",BB75)))</formula>
    </cfRule>
    <cfRule type="cellIs" dxfId="3831" priority="2536" operator="equal">
      <formula>"abrir"</formula>
    </cfRule>
    <cfRule type="cellIs" dxfId="3830" priority="2537" operator="equal">
      <formula>"pesquisa de mercado"</formula>
    </cfRule>
    <cfRule type="cellIs" dxfId="3829" priority="2538" operator="equal">
      <formula>"edital"</formula>
    </cfRule>
    <cfRule type="containsText" dxfId="3828" priority="2539" operator="containsText" text="habilitando">
      <formula>NOT(ISERROR(SEARCH("habilitando",BB75)))</formula>
    </cfRule>
    <cfRule type="containsText" dxfId="3827" priority="2540" operator="containsText" text="licitando">
      <formula>NOT(ISERROR(SEARCH("licitando",BB75)))</formula>
    </cfRule>
    <cfRule type="cellIs" dxfId="3826" priority="2541" operator="equal">
      <formula>"abrir"</formula>
    </cfRule>
    <cfRule type="cellIs" dxfId="3825" priority="2542" operator="equal">
      <formula>"pesquisa de mercado"</formula>
    </cfRule>
    <cfRule type="cellIs" dxfId="3824" priority="2543" operator="equal">
      <formula>"procuradoria"</formula>
    </cfRule>
    <cfRule type="cellIs" dxfId="3823" priority="2544" operator="equal">
      <formula>"edital"</formula>
    </cfRule>
    <cfRule type="containsText" dxfId="3822" priority="2545" operator="containsText" text="habilitando">
      <formula>NOT(ISERROR(SEARCH("habilitando",BB75)))</formula>
    </cfRule>
    <cfRule type="containsText" dxfId="3821" priority="2546" operator="containsText" text="licitando">
      <formula>NOT(ISERROR(SEARCH("licitando",BB75)))</formula>
    </cfRule>
    <cfRule type="cellIs" dxfId="3820" priority="2547" operator="equal">
      <formula>"edital"</formula>
    </cfRule>
    <cfRule type="cellIs" dxfId="3819" priority="2548" operator="equal">
      <formula>"procuradoria"</formula>
    </cfRule>
    <cfRule type="cellIs" dxfId="3818" priority="2549" operator="equal">
      <formula>"abrir"</formula>
    </cfRule>
    <cfRule type="cellIs" dxfId="3817" priority="2550" operator="equal">
      <formula>"pesquisa de mercado"</formula>
    </cfRule>
    <cfRule type="containsText" dxfId="3816" priority="2551" operator="containsText" text="habilitando">
      <formula>NOT(ISERROR(SEARCH("habilitando",BB75)))</formula>
    </cfRule>
    <cfRule type="containsText" dxfId="3815" priority="2552" operator="containsText" text="licitando">
      <formula>NOT(ISERROR(SEARCH("licitando",BB75)))</formula>
    </cfRule>
    <cfRule type="cellIs" dxfId="3814" priority="2553" operator="equal">
      <formula>"abrir"</formula>
    </cfRule>
    <cfRule type="cellIs" dxfId="3813" priority="2554" operator="equal">
      <formula>"pesquisa de mercado"</formula>
    </cfRule>
    <cfRule type="cellIs" dxfId="3812" priority="2555" operator="equal">
      <formula>"edital"</formula>
    </cfRule>
    <cfRule type="cellIs" dxfId="3811" priority="2556" operator="equal">
      <formula>"procuradoria"</formula>
    </cfRule>
    <cfRule type="containsText" dxfId="3810" priority="2557" operator="containsText" text="habilitando">
      <formula>NOT(ISERROR(SEARCH("habilitando",BB75)))</formula>
    </cfRule>
    <cfRule type="containsText" dxfId="3809" priority="2558" operator="containsText" text="licitando">
      <formula>NOT(ISERROR(SEARCH("licitando",BB75)))</formula>
    </cfRule>
    <cfRule type="cellIs" dxfId="3808" priority="2559" operator="equal">
      <formula>"edital"</formula>
    </cfRule>
    <cfRule type="cellIs" dxfId="3807" priority="2560" operator="equal">
      <formula>"procuradoria"</formula>
    </cfRule>
    <cfRule type="cellIs" dxfId="3806" priority="2561" operator="equal">
      <formula>"abrir"</formula>
    </cfRule>
    <cfRule type="cellIs" dxfId="3805" priority="2562" operator="equal">
      <formula>"pesquisa de mercado"</formula>
    </cfRule>
    <cfRule type="containsText" dxfId="3804" priority="2563" operator="containsText" text="habilitando">
      <formula>NOT(ISERROR(SEARCH("habilitando",BB75)))</formula>
    </cfRule>
    <cfRule type="containsText" dxfId="3803" priority="2564" operator="containsText" text="licitando">
      <formula>NOT(ISERROR(SEARCH("licitando",BB75)))</formula>
    </cfRule>
    <cfRule type="cellIs" dxfId="3802" priority="2565" operator="equal">
      <formula>"edital"</formula>
    </cfRule>
    <cfRule type="cellIs" dxfId="3801" priority="2566" operator="equal">
      <formula>"procuradoria"</formula>
    </cfRule>
    <cfRule type="cellIs" dxfId="3800" priority="2567" operator="equal">
      <formula>"abrir"</formula>
    </cfRule>
    <cfRule type="cellIs" dxfId="3799" priority="2568" operator="equal">
      <formula>"pesquisa de mercado"</formula>
    </cfRule>
    <cfRule type="containsText" dxfId="3798" priority="2569" operator="containsText" text="habilitando">
      <formula>NOT(ISERROR(SEARCH("habilitando",BB75)))</formula>
    </cfRule>
    <cfRule type="containsText" dxfId="3797" priority="2570" operator="containsText" text="licitando">
      <formula>NOT(ISERROR(SEARCH("licitando",BB75)))</formula>
    </cfRule>
    <cfRule type="cellIs" dxfId="3796" priority="2571" operator="equal">
      <formula>"edital"</formula>
    </cfRule>
    <cfRule type="cellIs" dxfId="3795" priority="2572" operator="equal">
      <formula>"procuradoria"</formula>
    </cfRule>
    <cfRule type="cellIs" dxfId="3794" priority="2573" operator="equal">
      <formula>"abrir"</formula>
    </cfRule>
    <cfRule type="cellIs" dxfId="3793" priority="2574" operator="equal">
      <formula>"pesquisa de mercado"</formula>
    </cfRule>
    <cfRule type="containsText" dxfId="3792" priority="2575" operator="containsText" text="habilitando">
      <formula>NOT(ISERROR(SEARCH("habilitando",BB75)))</formula>
    </cfRule>
    <cfRule type="containsText" dxfId="3791" priority="2576" operator="containsText" text="licitando">
      <formula>NOT(ISERROR(SEARCH("licitando",BB75)))</formula>
    </cfRule>
    <cfRule type="cellIs" dxfId="3790" priority="2577" operator="equal">
      <formula>"abrir"</formula>
    </cfRule>
    <cfRule type="cellIs" dxfId="3789" priority="2578" operator="equal">
      <formula>"pesquisa de mercado"</formula>
    </cfRule>
    <cfRule type="cellIs" dxfId="3788" priority="2579" operator="equal">
      <formula>"edital"</formula>
    </cfRule>
    <cfRule type="containsText" dxfId="3787" priority="2580" operator="containsText" text="habilitando">
      <formula>NOT(ISERROR(SEARCH("habilitando",BB75)))</formula>
    </cfRule>
    <cfRule type="containsText" dxfId="3786" priority="2581" operator="containsText" text="licitando">
      <formula>NOT(ISERROR(SEARCH("licitando",BB75)))</formula>
    </cfRule>
    <cfRule type="cellIs" dxfId="3785" priority="2582" operator="equal">
      <formula>"abrir"</formula>
    </cfRule>
    <cfRule type="cellIs" dxfId="3784" priority="2583" operator="equal">
      <formula>"pesquisa de mercado"</formula>
    </cfRule>
    <cfRule type="cellIs" dxfId="3783" priority="2584" operator="equal">
      <formula>"procuradoria"</formula>
    </cfRule>
    <cfRule type="cellIs" dxfId="3782" priority="2585" operator="equal">
      <formula>"edital"</formula>
    </cfRule>
    <cfRule type="containsText" dxfId="3781" priority="2586" operator="containsText" text="habilitando">
      <formula>NOT(ISERROR(SEARCH("habilitando",BB75)))</formula>
    </cfRule>
    <cfRule type="containsText" dxfId="3780" priority="2587" operator="containsText" text="licitando">
      <formula>NOT(ISERROR(SEARCH("licitando",BB75)))</formula>
    </cfRule>
    <cfRule type="cellIs" dxfId="3779" priority="2588" operator="equal">
      <formula>"edital"</formula>
    </cfRule>
    <cfRule type="cellIs" dxfId="3778" priority="2589" operator="equal">
      <formula>"procuradoria"</formula>
    </cfRule>
    <cfRule type="cellIs" dxfId="3777" priority="2590" operator="equal">
      <formula>"abrir"</formula>
    </cfRule>
    <cfRule type="cellIs" dxfId="3776" priority="2591" operator="equal">
      <formula>"pesquisa de mercado"</formula>
    </cfRule>
    <cfRule type="containsText" dxfId="3775" priority="2592" operator="containsText" text="habilitando">
      <formula>NOT(ISERROR(SEARCH("habilitando",BB75)))</formula>
    </cfRule>
    <cfRule type="containsText" dxfId="3774" priority="2593" operator="containsText" text="licitando">
      <formula>NOT(ISERROR(SEARCH("licitando",BB75)))</formula>
    </cfRule>
    <cfRule type="cellIs" dxfId="3773" priority="2594" operator="equal">
      <formula>"abrir"</formula>
    </cfRule>
    <cfRule type="cellIs" dxfId="3772" priority="2595" operator="equal">
      <formula>"pesquisa de mercado"</formula>
    </cfRule>
    <cfRule type="cellIs" dxfId="3771" priority="2596" operator="equal">
      <formula>"edital"</formula>
    </cfRule>
    <cfRule type="cellIs" dxfId="3770" priority="2597" operator="equal">
      <formula>"procuradoria"</formula>
    </cfRule>
    <cfRule type="containsText" dxfId="3769" priority="2598" operator="containsText" text="habilitando">
      <formula>NOT(ISERROR(SEARCH("habilitando",BB75)))</formula>
    </cfRule>
    <cfRule type="containsText" dxfId="3768" priority="2599" operator="containsText" text="licitando">
      <formula>NOT(ISERROR(SEARCH("licitando",BB75)))</formula>
    </cfRule>
    <cfRule type="cellIs" dxfId="3767" priority="2600" operator="equal">
      <formula>"edital"</formula>
    </cfRule>
    <cfRule type="cellIs" dxfId="3766" priority="2601" operator="equal">
      <formula>"procuradoria"</formula>
    </cfRule>
    <cfRule type="cellIs" dxfId="3765" priority="2602" operator="equal">
      <formula>"abrir"</formula>
    </cfRule>
    <cfRule type="cellIs" dxfId="3764" priority="2603" operator="equal">
      <formula>"pesquisa de mercado"</formula>
    </cfRule>
    <cfRule type="containsText" dxfId="3763" priority="2604" operator="containsText" text="habilitando">
      <formula>NOT(ISERROR(SEARCH("habilitando",BB75)))</formula>
    </cfRule>
    <cfRule type="containsText" dxfId="3762" priority="2605" operator="containsText" text="licitando">
      <formula>NOT(ISERROR(SEARCH("licitando",BB75)))</formula>
    </cfRule>
    <cfRule type="cellIs" dxfId="3761" priority="2606" operator="equal">
      <formula>"edital"</formula>
    </cfRule>
    <cfRule type="cellIs" dxfId="3760" priority="2607" operator="equal">
      <formula>"procuradoria"</formula>
    </cfRule>
    <cfRule type="cellIs" dxfId="3759" priority="2608" operator="equal">
      <formula>"abrir"</formula>
    </cfRule>
    <cfRule type="cellIs" dxfId="3758" priority="2609" operator="equal">
      <formula>"pesquisa de mercado"</formula>
    </cfRule>
    <cfRule type="containsText" dxfId="3757" priority="2610" operator="containsText" text="habilitando">
      <formula>NOT(ISERROR(SEARCH("habilitando",BB75)))</formula>
    </cfRule>
    <cfRule type="containsText" dxfId="3756" priority="2611" operator="containsText" text="licitando">
      <formula>NOT(ISERROR(SEARCH("licitando",BB75)))</formula>
    </cfRule>
    <cfRule type="cellIs" dxfId="3755" priority="2612" operator="equal">
      <formula>"abrir"</formula>
    </cfRule>
    <cfRule type="cellIs" dxfId="3754" priority="2613" operator="equal">
      <formula>"pesquisa de mercado"</formula>
    </cfRule>
    <cfRule type="cellIs" dxfId="3753" priority="2614" operator="equal">
      <formula>"edital"</formula>
    </cfRule>
    <cfRule type="containsText" dxfId="3752" priority="2615" operator="containsText" text="habilitando">
      <formula>NOT(ISERROR(SEARCH("habilitando",BB75)))</formula>
    </cfRule>
    <cfRule type="containsText" dxfId="3751" priority="2616" operator="containsText" text="licitando">
      <formula>NOT(ISERROR(SEARCH("licitando",BB75)))</formula>
    </cfRule>
    <cfRule type="cellIs" dxfId="3750" priority="2617" operator="equal">
      <formula>"abrir"</formula>
    </cfRule>
    <cfRule type="cellIs" dxfId="3749" priority="2618" operator="equal">
      <formula>"pesquisa de mercado"</formula>
    </cfRule>
    <cfRule type="cellIs" dxfId="3748" priority="2619" operator="equal">
      <formula>"procuradoria"</formula>
    </cfRule>
    <cfRule type="cellIs" dxfId="3747" priority="2620" operator="equal">
      <formula>"edital"</formula>
    </cfRule>
    <cfRule type="containsText" dxfId="3746" priority="2621" operator="containsText" text="habilitando">
      <formula>NOT(ISERROR(SEARCH("habilitando",BB75)))</formula>
    </cfRule>
    <cfRule type="containsText" dxfId="3745" priority="2622" operator="containsText" text="licitando">
      <formula>NOT(ISERROR(SEARCH("licitando",BB75)))</formula>
    </cfRule>
    <cfRule type="cellIs" dxfId="3744" priority="2623" operator="equal">
      <formula>"edital"</formula>
    </cfRule>
    <cfRule type="cellIs" dxfId="3743" priority="2624" operator="equal">
      <formula>"procuradoria"</formula>
    </cfRule>
    <cfRule type="cellIs" dxfId="3742" priority="2625" operator="equal">
      <formula>"abrir"</formula>
    </cfRule>
    <cfRule type="cellIs" dxfId="3741" priority="2626" operator="equal">
      <formula>"pesquisa de mercado"</formula>
    </cfRule>
    <cfRule type="containsText" dxfId="3740" priority="2627" operator="containsText" text="habilitando">
      <formula>NOT(ISERROR(SEARCH("habilitando",BB75)))</formula>
    </cfRule>
    <cfRule type="containsText" dxfId="3739" priority="2628" operator="containsText" text="licitando">
      <formula>NOT(ISERROR(SEARCH("licitando",BB75)))</formula>
    </cfRule>
    <cfRule type="cellIs" dxfId="3738" priority="2629" operator="equal">
      <formula>"abrir"</formula>
    </cfRule>
    <cfRule type="cellIs" dxfId="3737" priority="2630" operator="equal">
      <formula>"pesquisa de mercado"</formula>
    </cfRule>
    <cfRule type="cellIs" dxfId="3736" priority="2631" operator="equal">
      <formula>"edital"</formula>
    </cfRule>
    <cfRule type="cellIs" dxfId="3735" priority="2632" operator="equal">
      <formula>"procuradoria"</formula>
    </cfRule>
    <cfRule type="containsText" dxfId="3734" priority="2633" operator="containsText" text="habilitando">
      <formula>NOT(ISERROR(SEARCH("habilitando",BB75)))</formula>
    </cfRule>
    <cfRule type="containsText" dxfId="3733" priority="2634" operator="containsText" text="licitando">
      <formula>NOT(ISERROR(SEARCH("licitando",BB75)))</formula>
    </cfRule>
    <cfRule type="cellIs" dxfId="3732" priority="2635" operator="equal">
      <formula>"edital"</formula>
    </cfRule>
    <cfRule type="cellIs" dxfId="3731" priority="2636" operator="equal">
      <formula>"procuradoria"</formula>
    </cfRule>
    <cfRule type="cellIs" dxfId="3730" priority="2637" operator="equal">
      <formula>"abrir"</formula>
    </cfRule>
    <cfRule type="cellIs" dxfId="3729" priority="2638" operator="equal">
      <formula>"pesquisa de mercado"</formula>
    </cfRule>
    <cfRule type="containsText" dxfId="3728" priority="2639" operator="containsText" text="habilitando">
      <formula>NOT(ISERROR(SEARCH("habilitando",BB75)))</formula>
    </cfRule>
    <cfRule type="containsText" dxfId="3727" priority="2640" operator="containsText" text="licitando">
      <formula>NOT(ISERROR(SEARCH("licitando",BB75)))</formula>
    </cfRule>
    <cfRule type="cellIs" dxfId="3726" priority="2641" operator="equal">
      <formula>"procuradoria"</formula>
    </cfRule>
    <cfRule type="cellIs" dxfId="3725" priority="2642" operator="equal">
      <formula>"edital"</formula>
    </cfRule>
    <cfRule type="cellIs" dxfId="3724" priority="2643" operator="equal">
      <formula>"abrir"</formula>
    </cfRule>
    <cfRule type="cellIs" dxfId="3723" priority="2644" operator="equal">
      <formula>"pesquisa de mercado"</formula>
    </cfRule>
    <cfRule type="containsText" dxfId="3722" priority="2645" operator="containsText" text="habilitando">
      <formula>NOT(ISERROR(SEARCH("habilitando",BB75)))</formula>
    </cfRule>
    <cfRule type="containsText" dxfId="3721" priority="2646" operator="containsText" text="licitando">
      <formula>NOT(ISERROR(SEARCH("licitando",BB75)))</formula>
    </cfRule>
    <cfRule type="cellIs" dxfId="3720" priority="2647" operator="equal">
      <formula>"abrir"</formula>
    </cfRule>
    <cfRule type="cellIs" dxfId="3719" priority="2648" operator="equal">
      <formula>"pesquisa de mercado"</formula>
    </cfRule>
    <cfRule type="cellIs" dxfId="3718" priority="2649" operator="equal">
      <formula>"edital"</formula>
    </cfRule>
    <cfRule type="containsText" dxfId="3717" priority="2650" operator="containsText" text="habilitando">
      <formula>NOT(ISERROR(SEARCH("habilitando",BB75)))</formula>
    </cfRule>
    <cfRule type="containsText" dxfId="3716" priority="2651" operator="containsText" text="licitando">
      <formula>NOT(ISERROR(SEARCH("licitando",BB75)))</formula>
    </cfRule>
    <cfRule type="cellIs" dxfId="3715" priority="2652" operator="equal">
      <formula>"abrir"</formula>
    </cfRule>
    <cfRule type="cellIs" dxfId="3714" priority="2653" operator="equal">
      <formula>"pesquisa de mercado"</formula>
    </cfRule>
    <cfRule type="cellIs" dxfId="3713" priority="2654" operator="equal">
      <formula>"procuradoria"</formula>
    </cfRule>
    <cfRule type="cellIs" dxfId="3712" priority="2655" operator="equal">
      <formula>"edital"</formula>
    </cfRule>
    <cfRule type="containsText" dxfId="3711" priority="2656" operator="containsText" text="habilitando">
      <formula>NOT(ISERROR(SEARCH("habilitando",BB75)))</formula>
    </cfRule>
    <cfRule type="containsText" dxfId="3710" priority="2657" operator="containsText" text="licitando">
      <formula>NOT(ISERROR(SEARCH("licitando",BB75)))</formula>
    </cfRule>
    <cfRule type="cellIs" dxfId="3709" priority="2658" operator="equal">
      <formula>"edital"</formula>
    </cfRule>
    <cfRule type="cellIs" dxfId="3708" priority="2659" operator="equal">
      <formula>"procuradoria"</formula>
    </cfRule>
    <cfRule type="cellIs" dxfId="3707" priority="2660" operator="equal">
      <formula>"abrir"</formula>
    </cfRule>
    <cfRule type="cellIs" dxfId="3706" priority="2661" operator="equal">
      <formula>"pesquisa de mercado"</formula>
    </cfRule>
    <cfRule type="containsText" dxfId="3705" priority="2662" operator="containsText" text="habilitando">
      <formula>NOT(ISERROR(SEARCH("habilitando",BB75)))</formula>
    </cfRule>
    <cfRule type="containsText" dxfId="3704" priority="2663" operator="containsText" text="licitando">
      <formula>NOT(ISERROR(SEARCH("licitando",BB75)))</formula>
    </cfRule>
    <cfRule type="cellIs" dxfId="3703" priority="2664" operator="equal">
      <formula>"abrir"</formula>
    </cfRule>
    <cfRule type="cellIs" dxfId="3702" priority="2665" operator="equal">
      <formula>"pesquisa de mercado"</formula>
    </cfRule>
    <cfRule type="cellIs" dxfId="3701" priority="2666" operator="equal">
      <formula>"edital"</formula>
    </cfRule>
    <cfRule type="cellIs" dxfId="3700" priority="2667" operator="equal">
      <formula>"procuradoria"</formula>
    </cfRule>
    <cfRule type="containsText" dxfId="3699" priority="2668" operator="containsText" text="habilitando">
      <formula>NOT(ISERROR(SEARCH("habilitando",BB75)))</formula>
    </cfRule>
    <cfRule type="containsText" dxfId="3698" priority="2669" operator="containsText" text="licitando">
      <formula>NOT(ISERROR(SEARCH("licitando",BB75)))</formula>
    </cfRule>
    <cfRule type="cellIs" dxfId="3697" priority="2670" operator="equal">
      <formula>"procuradoria"</formula>
    </cfRule>
    <cfRule type="cellIs" dxfId="3696" priority="2671" operator="equal">
      <formula>"edital"</formula>
    </cfRule>
    <cfRule type="cellIs" dxfId="3695" priority="2672" operator="equal">
      <formula>"abrir"</formula>
    </cfRule>
    <cfRule type="cellIs" dxfId="3694" priority="2673" operator="equal">
      <formula>"pesquisa de mercado"</formula>
    </cfRule>
    <cfRule type="containsText" dxfId="3693" priority="2674" operator="containsText" text="habilitando">
      <formula>NOT(ISERROR(SEARCH("habilitando",BB75)))</formula>
    </cfRule>
    <cfRule type="containsText" dxfId="3692" priority="2675" operator="containsText" text="licitando">
      <formula>NOT(ISERROR(SEARCH("licitando",BB75)))</formula>
    </cfRule>
    <cfRule type="cellIs" dxfId="3691" priority="2676" operator="equal">
      <formula>"abrir"</formula>
    </cfRule>
    <cfRule type="cellIs" dxfId="3690" priority="2677" operator="equal">
      <formula>"pesquisa de mercado"</formula>
    </cfRule>
    <cfRule type="cellIs" dxfId="3689" priority="2678" operator="equal">
      <formula>"edital"</formula>
    </cfRule>
    <cfRule type="containsText" dxfId="3688" priority="2679" operator="containsText" text="habilitando">
      <formula>NOT(ISERROR(SEARCH("habilitando",BB75)))</formula>
    </cfRule>
    <cfRule type="containsText" dxfId="3687" priority="2680" operator="containsText" text="licitando">
      <formula>NOT(ISERROR(SEARCH("licitando",BB75)))</formula>
    </cfRule>
    <cfRule type="cellIs" dxfId="3686" priority="2681" operator="equal">
      <formula>"abrir"</formula>
    </cfRule>
    <cfRule type="cellIs" dxfId="3685" priority="2682" operator="equal">
      <formula>"pesquisa de mercado"</formula>
    </cfRule>
    <cfRule type="cellIs" dxfId="3684" priority="2683" operator="equal">
      <formula>"procuradoria"</formula>
    </cfRule>
    <cfRule type="cellIs" dxfId="3683" priority="2684" operator="equal">
      <formula>"edital"</formula>
    </cfRule>
    <cfRule type="containsText" dxfId="3682" priority="2685" operator="containsText" text="habilitando">
      <formula>NOT(ISERROR(SEARCH("habilitando",BB75)))</formula>
    </cfRule>
    <cfRule type="containsText" dxfId="3681" priority="2686" operator="containsText" text="licitando">
      <formula>NOT(ISERROR(SEARCH("licitando",BB75)))</formula>
    </cfRule>
    <cfRule type="cellIs" dxfId="3680" priority="2687" operator="equal">
      <formula>"edital"</formula>
    </cfRule>
    <cfRule type="cellIs" dxfId="3679" priority="2688" operator="equal">
      <formula>"procuradoria"</formula>
    </cfRule>
    <cfRule type="cellIs" dxfId="3678" priority="2689" operator="equal">
      <formula>"abrir"</formula>
    </cfRule>
    <cfRule type="cellIs" dxfId="3677" priority="2690" operator="equal">
      <formula>"pesquisa de mercado"</formula>
    </cfRule>
    <cfRule type="containsText" dxfId="3676" priority="2691" operator="containsText" text="habilitando">
      <formula>NOT(ISERROR(SEARCH("habilitando",BB75)))</formula>
    </cfRule>
    <cfRule type="containsText" dxfId="3675" priority="2692" operator="containsText" text="licitando">
      <formula>NOT(ISERROR(SEARCH("licitando",BB75)))</formula>
    </cfRule>
    <cfRule type="cellIs" dxfId="3674" priority="2693" operator="equal">
      <formula>"abrir"</formula>
    </cfRule>
    <cfRule type="cellIs" dxfId="3673" priority="2694" operator="equal">
      <formula>"pesquisa de mercado"</formula>
    </cfRule>
    <cfRule type="cellIs" dxfId="3672" priority="2695" operator="equal">
      <formula>"procuradoria"</formula>
    </cfRule>
    <cfRule type="cellIs" dxfId="3671" priority="2696" operator="equal">
      <formula>"edital"</formula>
    </cfRule>
    <cfRule type="containsText" dxfId="3670" priority="2697" operator="containsText" text="habilitando">
      <formula>NOT(ISERROR(SEARCH("habilitando",BB75)))</formula>
    </cfRule>
    <cfRule type="containsText" dxfId="3669" priority="2698" operator="containsText" text="licitando">
      <formula>NOT(ISERROR(SEARCH("licitando",BB75)))</formula>
    </cfRule>
    <cfRule type="cellIs" dxfId="3668" priority="2699" operator="equal">
      <formula>"abrir"</formula>
    </cfRule>
    <cfRule type="cellIs" dxfId="3667" priority="2700" operator="equal">
      <formula>"pesquisa de mercado"</formula>
    </cfRule>
    <cfRule type="cellIs" dxfId="3666" priority="2701" operator="equal">
      <formula>"edital"</formula>
    </cfRule>
    <cfRule type="containsText" dxfId="3665" priority="2702" operator="containsText" text="habilitando">
      <formula>NOT(ISERROR(SEARCH("habilitando",BB75)))</formula>
    </cfRule>
    <cfRule type="containsText" dxfId="3664" priority="2703" operator="containsText" text="licitando">
      <formula>NOT(ISERROR(SEARCH("licitando",BB75)))</formula>
    </cfRule>
    <cfRule type="cellIs" dxfId="3663" priority="2704" operator="equal">
      <formula>"abrir"</formula>
    </cfRule>
    <cfRule type="cellIs" dxfId="3662" priority="2705" operator="equal">
      <formula>"pesquisa de mercado"</formula>
    </cfRule>
    <cfRule type="cellIs" dxfId="3661" priority="2706" operator="equal">
      <formula>"procuradoria"</formula>
    </cfRule>
    <cfRule type="cellIs" dxfId="3660" priority="2707" operator="equal">
      <formula>"edital"</formula>
    </cfRule>
    <cfRule type="containsText" dxfId="3659" priority="2708" operator="containsText" text="habilitando">
      <formula>NOT(ISERROR(SEARCH("habilitando",BB75)))</formula>
    </cfRule>
    <cfRule type="containsText" dxfId="3658" priority="2709" operator="containsText" text="licitando">
      <formula>NOT(ISERROR(SEARCH("licitando",BB75)))</formula>
    </cfRule>
    <cfRule type="cellIs" dxfId="3657" priority="2710" operator="equal">
      <formula>"edital"</formula>
    </cfRule>
    <cfRule type="cellIs" dxfId="3656" priority="2711" operator="equal">
      <formula>"abrir"</formula>
    </cfRule>
    <cfRule type="cellIs" dxfId="3655" priority="2712" operator="equal">
      <formula>"pesquisa de mercado"</formula>
    </cfRule>
    <cfRule type="containsText" dxfId="3654" priority="2713" operator="containsText" text="habilitando">
      <formula>NOT(ISERROR(SEARCH("habilitando",BB75)))</formula>
    </cfRule>
    <cfRule type="containsText" dxfId="3653" priority="2714" operator="containsText" text="licitando">
      <formula>NOT(ISERROR(SEARCH("licitando",BB75)))</formula>
    </cfRule>
    <cfRule type="cellIs" dxfId="3652" priority="2715" operator="equal">
      <formula>"abrir"</formula>
    </cfRule>
    <cfRule type="cellIs" dxfId="3651" priority="2716" operator="equal">
      <formula>"pesquisa de mercado"</formula>
    </cfRule>
    <cfRule type="cellIs" dxfId="3650" priority="2717" operator="equal">
      <formula>"procuradoria"</formula>
    </cfRule>
    <cfRule type="cellIs" dxfId="3649" priority="2718" operator="equal">
      <formula>"edital"</formula>
    </cfRule>
    <cfRule type="containsText" dxfId="3648" priority="2719" operator="containsText" text="habilitando">
      <formula>NOT(ISERROR(SEARCH("habilitando",BB75)))</formula>
    </cfRule>
    <cfRule type="containsText" dxfId="3647" priority="2720" operator="containsText" text="licitando">
      <formula>NOT(ISERROR(SEARCH("licitando",BB75)))</formula>
    </cfRule>
    <cfRule type="cellIs" dxfId="3646" priority="2721" operator="equal">
      <formula>"abrir"</formula>
    </cfRule>
    <cfRule type="cellIs" dxfId="3645" priority="2722" operator="equal">
      <formula>"pesquisa de mercado"</formula>
    </cfRule>
    <cfRule type="cellIs" dxfId="3644" priority="2723" operator="equal">
      <formula>"procuradoria"</formula>
    </cfRule>
    <cfRule type="cellIs" dxfId="3643" priority="2724" operator="equal">
      <formula>"edital"</formula>
    </cfRule>
    <cfRule type="containsText" dxfId="3642" priority="2725" operator="containsText" text="habilitando">
      <formula>NOT(ISERROR(SEARCH("habilitando",BB75)))</formula>
    </cfRule>
    <cfRule type="containsText" dxfId="3641" priority="2726" operator="containsText" text="licitando">
      <formula>NOT(ISERROR(SEARCH("licitando",BB75)))</formula>
    </cfRule>
    <cfRule type="cellIs" dxfId="3640" priority="2727" operator="equal">
      <formula>"abrir"</formula>
    </cfRule>
    <cfRule type="cellIs" dxfId="3639" priority="2728" operator="equal">
      <formula>"pesquisa de mercado"</formula>
    </cfRule>
    <cfRule type="cellIs" dxfId="3638" priority="2729" operator="equal">
      <formula>"procuradoria"</formula>
    </cfRule>
    <cfRule type="cellIs" dxfId="3637" priority="2730" operator="equal">
      <formula>"edital"</formula>
    </cfRule>
    <cfRule type="containsText" dxfId="3636" priority="2731" operator="containsText" text="habilitando">
      <formula>NOT(ISERROR(SEARCH("habilitando",BB75)))</formula>
    </cfRule>
    <cfRule type="containsText" dxfId="3635" priority="2732" operator="containsText" text="licitando">
      <formula>NOT(ISERROR(SEARCH("licitando",BB75)))</formula>
    </cfRule>
    <cfRule type="cellIs" dxfId="3634" priority="2733" operator="equal">
      <formula>"abrir"</formula>
    </cfRule>
    <cfRule type="cellIs" dxfId="3633" priority="2734" operator="equal">
      <formula>"pesquisa de mercado"</formula>
    </cfRule>
    <cfRule type="cellIs" dxfId="3632" priority="2735" operator="equal">
      <formula>"edital"</formula>
    </cfRule>
    <cfRule type="cellIs" dxfId="3631" priority="2736" operator="equal">
      <formula>"procuradoria"</formula>
    </cfRule>
    <cfRule type="containsText" dxfId="3630" priority="2737" operator="containsText" text="habilitando">
      <formula>NOT(ISERROR(SEARCH("habilitando",BB75)))</formula>
    </cfRule>
    <cfRule type="cellIs" dxfId="3629" priority="2738" operator="equal">
      <formula>"procuradoria"</formula>
    </cfRule>
    <cfRule type="containsText" dxfId="3628" priority="2739" operator="containsText" text="licitando">
      <formula>NOT(ISERROR(SEARCH("licitando",BB75)))</formula>
    </cfRule>
    <cfRule type="cellIs" dxfId="3627" priority="2740" operator="equal">
      <formula>"abrir"</formula>
    </cfRule>
    <cfRule type="cellIs" dxfId="3626" priority="2741" operator="equal">
      <formula>"pesquisa de mercado"</formula>
    </cfRule>
    <cfRule type="cellIs" dxfId="3625" priority="2742" operator="equal">
      <formula>"procuradoria"</formula>
    </cfRule>
    <cfRule type="cellIs" dxfId="3624" priority="2743" operator="equal">
      <formula>"edital"</formula>
    </cfRule>
    <cfRule type="containsText" dxfId="3623" priority="2744" operator="containsText" text="habilitando">
      <formula>NOT(ISERROR(SEARCH("habilitando",BB75)))</formula>
    </cfRule>
    <cfRule type="containsText" dxfId="3622" priority="2745" operator="containsText" text="licitando">
      <formula>NOT(ISERROR(SEARCH("licitando",BB75)))</formula>
    </cfRule>
    <cfRule type="cellIs" dxfId="3621" priority="2746" operator="equal">
      <formula>"edital"</formula>
    </cfRule>
    <cfRule type="cellIs" dxfId="3620" priority="2747" operator="equal">
      <formula>"procuradoria"</formula>
    </cfRule>
    <cfRule type="cellIs" dxfId="3619" priority="2748" operator="equal">
      <formula>"abrir"</formula>
    </cfRule>
    <cfRule type="cellIs" dxfId="3618" priority="2749" operator="equal">
      <formula>"pesquisa de mercado"</formula>
    </cfRule>
    <cfRule type="containsText" dxfId="3617" priority="2750" operator="containsText" text="habilitando">
      <formula>NOT(ISERROR(SEARCH("habilitando",BB75)))</formula>
    </cfRule>
    <cfRule type="containsText" dxfId="3616" priority="2751" operator="containsText" text="licitando">
      <formula>NOT(ISERROR(SEARCH("licitando",BB75)))</formula>
    </cfRule>
    <cfRule type="cellIs" dxfId="3615" priority="2752" operator="equal">
      <formula>"procuradoria"</formula>
    </cfRule>
    <cfRule type="cellIs" dxfId="3614" priority="2753" operator="equal">
      <formula>"edital"</formula>
    </cfRule>
    <cfRule type="containsText" dxfId="3613" priority="2754" operator="containsText" text="habilitando">
      <formula>NOT(ISERROR(SEARCH("habilitando",BB75)))</formula>
    </cfRule>
    <cfRule type="cellIs" dxfId="3612" priority="2755" operator="equal">
      <formula>"edital"</formula>
    </cfRule>
    <cfRule type="cellIs" dxfId="3611" priority="2756" operator="equal">
      <formula>"procuradoria"</formula>
    </cfRule>
    <cfRule type="cellIs" dxfId="3610" priority="2757" operator="equal">
      <formula>"abrir"</formula>
    </cfRule>
    <cfRule type="cellIs" dxfId="3609" priority="2758" operator="equal">
      <formula>"pesquisa de mercado"</formula>
    </cfRule>
    <cfRule type="containsText" dxfId="3608" priority="2759" operator="containsText" text="habilitando">
      <formula>NOT(ISERROR(SEARCH("habilitando",BB75)))</formula>
    </cfRule>
    <cfRule type="containsText" dxfId="3607" priority="2760" operator="containsText" text="licitando">
      <formula>NOT(ISERROR(SEARCH("licitando",BB75)))</formula>
    </cfRule>
    <cfRule type="containsText" dxfId="3606" priority="2761" operator="containsText" text="habilitando">
      <formula>NOT(ISERROR(SEARCH("habilitando",BB75)))</formula>
    </cfRule>
    <cfRule type="containsText" dxfId="3605" priority="2762" operator="containsText" text="licitando">
      <formula>NOT(ISERROR(SEARCH("licitando",BB75)))</formula>
    </cfRule>
    <cfRule type="cellIs" dxfId="3604" priority="2764" operator="equal">
      <formula>"abrir"</formula>
    </cfRule>
    <cfRule type="cellIs" dxfId="3603" priority="2765" operator="equal">
      <formula>"pesquisa de mercado"</formula>
    </cfRule>
  </conditionalFormatting>
  <conditionalFormatting sqref="BB76">
    <cfRule type="containsText" dxfId="3602" priority="4545" operator="containsText" text="habilitando">
      <formula>NOT(ISERROR(SEARCH("habilitando",BB76)))</formula>
    </cfRule>
    <cfRule type="containsText" dxfId="3601" priority="4546" operator="containsText" text="licitando">
      <formula>NOT(ISERROR(SEARCH("licitando",BB76)))</formula>
    </cfRule>
    <cfRule type="containsText" dxfId="3600" priority="4547" operator="containsText" text="cancelado">
      <formula>NOT(ISERROR(SEARCH("cancelado",BB76)))</formula>
    </cfRule>
    <cfRule type="containsText" dxfId="3599" priority="4548" operator="containsText" text="finalizado">
      <formula>NOT(ISERROR(SEARCH("finalizado",BB76)))</formula>
    </cfRule>
    <cfRule type="containsText" dxfId="3598" priority="4549" operator="containsText" text="empenhando">
      <formula>NOT(ISERROR(SEARCH("empenhando",BB76)))</formula>
    </cfRule>
    <cfRule type="containsText" dxfId="3597" priority="4550" operator="containsText" text="licitado">
      <formula>NOT(ISERROR(SEARCH("licitado",BB76)))</formula>
    </cfRule>
    <cfRule type="containsText" dxfId="3596" priority="4551" operator="containsText" text="licitando">
      <formula>NOT(ISERROR(SEARCH("licitando",BB76)))</formula>
    </cfRule>
    <cfRule type="containsText" dxfId="3595" priority="4552" operator="containsText" text="Aberta">
      <formula>NOT(ISERROR(SEARCH("Aberta",BB76)))</formula>
    </cfRule>
    <cfRule type="cellIs" dxfId="3594" priority="4553" operator="equal">
      <formula>"deserto"</formula>
    </cfRule>
    <cfRule type="cellIs" dxfId="3593" priority="4554" operator="equal">
      <formula>"fracassado"</formula>
    </cfRule>
  </conditionalFormatting>
  <conditionalFormatting sqref="BB77 BB80 BB82 BB90 BB102:BB103">
    <cfRule type="cellIs" dxfId="3592" priority="1387" operator="equal">
      <formula>"procuradoria"</formula>
    </cfRule>
  </conditionalFormatting>
  <conditionalFormatting sqref="BB77 BB80 BB82 BB90:BB92 BB102:BB103 BB105">
    <cfRule type="cellIs" dxfId="3591" priority="4388" operator="equal">
      <formula>"abrir"</formula>
    </cfRule>
    <cfRule type="cellIs" dxfId="3590" priority="4389" operator="equal">
      <formula>"pesquisa de mercado"</formula>
    </cfRule>
  </conditionalFormatting>
  <conditionalFormatting sqref="BB77 BB90 BB102:BB103">
    <cfRule type="cellIs" dxfId="3589" priority="1388" operator="equal">
      <formula>"abrir"</formula>
    </cfRule>
  </conditionalFormatting>
  <conditionalFormatting sqref="BB77:BB78">
    <cfRule type="cellIs" dxfId="3588" priority="233" operator="equal">
      <formula>"pesquisa de mercado"</formula>
    </cfRule>
  </conditionalFormatting>
  <conditionalFormatting sqref="BB77:BB82">
    <cfRule type="cellIs" priority="200" operator="equal">
      <formula>"edital"</formula>
    </cfRule>
  </conditionalFormatting>
  <conditionalFormatting sqref="BB78">
    <cfRule type="cellIs" dxfId="3587" priority="218" operator="equal">
      <formula>"edital"</formula>
    </cfRule>
    <cfRule type="cellIs" dxfId="3586" priority="219" operator="equal">
      <formula>"procuradoria"</formula>
    </cfRule>
    <cfRule type="cellIs" dxfId="3585" priority="220" operator="equal">
      <formula>"abrir"</formula>
    </cfRule>
    <cfRule type="containsText" dxfId="3584" priority="221" operator="containsText" text="habilitando">
      <formula>NOT(ISERROR(SEARCH("habilitando",BB78)))</formula>
    </cfRule>
    <cfRule type="containsText" dxfId="3583" priority="222" operator="containsText" text="licitando">
      <formula>NOT(ISERROR(SEARCH("licitando",BB78)))</formula>
    </cfRule>
    <cfRule type="cellIs" dxfId="3582" priority="223" operator="equal">
      <formula>"edital"</formula>
    </cfRule>
    <cfRule type="containsText" dxfId="3581" priority="224" operator="containsText" text="habilitando">
      <formula>NOT(ISERROR(SEARCH("habilitando",BB78)))</formula>
    </cfRule>
    <cfRule type="containsText" dxfId="3580" priority="225" operator="containsText" text="licitando">
      <formula>NOT(ISERROR(SEARCH("licitando",BB78)))</formula>
    </cfRule>
    <cfRule type="containsText" dxfId="3579" priority="226" operator="containsText" text="habilitando">
      <formula>NOT(ISERROR(SEARCH("habilitando",BB78)))</formula>
    </cfRule>
    <cfRule type="containsText" dxfId="3578" priority="227" operator="containsText" text="licitando">
      <formula>NOT(ISERROR(SEARCH("licitando",BB78)))</formula>
    </cfRule>
    <cfRule type="cellIs" dxfId="3577" priority="229" operator="equal">
      <formula>"edital"</formula>
    </cfRule>
    <cfRule type="cellIs" dxfId="3576" priority="231" operator="equal">
      <formula>"procuradoria"</formula>
    </cfRule>
    <cfRule type="cellIs" dxfId="3575" priority="232" operator="equal">
      <formula>"abrir"</formula>
    </cfRule>
    <cfRule type="cellIs" dxfId="3574" priority="234" operator="equal">
      <formula>"procuradoria"</formula>
    </cfRule>
    <cfRule type="cellIs" dxfId="3573" priority="235" operator="equal">
      <formula>"edital"</formula>
    </cfRule>
    <cfRule type="cellIs" dxfId="3572" priority="238" operator="equal">
      <formula>"abrir"</formula>
    </cfRule>
    <cfRule type="containsText" dxfId="3571" priority="242" operator="containsText" text="habilitando">
      <formula>NOT(ISERROR(SEARCH("habilitando",BB78)))</formula>
    </cfRule>
    <cfRule type="containsText" dxfId="3570" priority="243" operator="containsText" text="licitando">
      <formula>NOT(ISERROR(SEARCH("licitando",BB78)))</formula>
    </cfRule>
    <cfRule type="cellIs" dxfId="3569" priority="244" operator="equal">
      <formula>"edital"</formula>
    </cfRule>
    <cfRule type="containsText" dxfId="3568" priority="245" operator="containsText" text="habilitando">
      <formula>NOT(ISERROR(SEARCH("habilitando",BB78)))</formula>
    </cfRule>
    <cfRule type="containsText" dxfId="3567" priority="255" operator="containsText" text="pesquisa de preço">
      <formula>NOT(ISERROR(SEARCH("pesquisa de preço",BB78)))</formula>
    </cfRule>
    <cfRule type="cellIs" dxfId="3566" priority="256" operator="equal">
      <formula>"edital"</formula>
    </cfRule>
    <cfRule type="cellIs" dxfId="3565" priority="257" operator="equal">
      <formula>"procuradoria"</formula>
    </cfRule>
    <cfRule type="containsText" dxfId="3564" priority="260" operator="containsText" text="habilitando">
      <formula>NOT(ISERROR(SEARCH("habilitando",BB78)))</formula>
    </cfRule>
    <cfRule type="containsText" dxfId="3563" priority="261" operator="containsText" text="licitando">
      <formula>NOT(ISERROR(SEARCH("licitando",BB78)))</formula>
    </cfRule>
    <cfRule type="containsText" dxfId="3562" priority="262" operator="containsText" text="cancelado">
      <formula>NOT(ISERROR(SEARCH("cancelado",BB78)))</formula>
    </cfRule>
    <cfRule type="containsText" dxfId="3561" priority="263" operator="containsText" text="consolidada">
      <formula>NOT(ISERROR(SEARCH("consolidada",BB78)))</formula>
    </cfRule>
    <cfRule type="containsText" dxfId="3560" priority="264" operator="containsText" text="finalizado">
      <formula>NOT(ISERROR(SEARCH("finalizado",BB78)))</formula>
    </cfRule>
    <cfRule type="containsText" dxfId="3559" priority="265" operator="containsText" text="empenhando">
      <formula>NOT(ISERROR(SEARCH("empenhando",BB78)))</formula>
    </cfRule>
    <cfRule type="containsText" dxfId="3558" priority="266" operator="containsText" text="licitado">
      <formula>NOT(ISERROR(SEARCH("licitado",BB78)))</formula>
    </cfRule>
    <cfRule type="containsText" dxfId="3557" priority="267" operator="containsText" text="licitando">
      <formula>NOT(ISERROR(SEARCH("licitando",BB78)))</formula>
    </cfRule>
    <cfRule type="containsText" dxfId="3556" priority="268" operator="containsText" text="Aberta">
      <formula>NOT(ISERROR(SEARCH("Aberta",BB78)))</formula>
    </cfRule>
    <cfRule type="cellIs" dxfId="3555" priority="269" operator="equal">
      <formula>"deserto"</formula>
    </cfRule>
    <cfRule type="cellIs" dxfId="3554" priority="270" operator="equal">
      <formula>"fracassado"</formula>
    </cfRule>
  </conditionalFormatting>
  <conditionalFormatting sqref="BB78:BB79">
    <cfRule type="cellIs" dxfId="3553" priority="176" operator="equal">
      <formula>"pesquisa de mercado"</formula>
    </cfRule>
  </conditionalFormatting>
  <conditionalFormatting sqref="BB79">
    <cfRule type="cellIs" dxfId="3552" priority="160" operator="equal">
      <formula>"edital"</formula>
    </cfRule>
    <cfRule type="cellIs" dxfId="3551" priority="161" operator="equal">
      <formula>"procuradoria"</formula>
    </cfRule>
    <cfRule type="cellIs" dxfId="3550" priority="162" operator="equal">
      <formula>"abrir"</formula>
    </cfRule>
    <cfRule type="cellIs" dxfId="3549" priority="163" operator="equal">
      <formula>"pesquisa de mercado"</formula>
    </cfRule>
    <cfRule type="containsText" dxfId="3548" priority="164" operator="containsText" text="habilitando">
      <formula>NOT(ISERROR(SEARCH("habilitando",BB79)))</formula>
    </cfRule>
    <cfRule type="containsText" dxfId="3547" priority="165" operator="containsText" text="licitando">
      <formula>NOT(ISERROR(SEARCH("licitando",BB79)))</formula>
    </cfRule>
    <cfRule type="cellIs" dxfId="3546" priority="166" operator="equal">
      <formula>"edital"</formula>
    </cfRule>
    <cfRule type="containsText" dxfId="3545" priority="167" operator="containsText" text="habilitando">
      <formula>NOT(ISERROR(SEARCH("habilitando",BB79)))</formula>
    </cfRule>
    <cfRule type="containsText" dxfId="3544" priority="168" operator="containsText" text="licitando">
      <formula>NOT(ISERROR(SEARCH("licitando",BB79)))</formula>
    </cfRule>
    <cfRule type="containsText" dxfId="3543" priority="169" operator="containsText" text="habilitando">
      <formula>NOT(ISERROR(SEARCH("habilitando",BB79)))</formula>
    </cfRule>
    <cfRule type="containsText" dxfId="3542" priority="170" operator="containsText" text="licitando">
      <formula>NOT(ISERROR(SEARCH("licitando",BB79)))</formula>
    </cfRule>
    <cfRule type="cellIs" dxfId="3541" priority="172" operator="equal">
      <formula>"edital"</formula>
    </cfRule>
    <cfRule type="cellIs" dxfId="3540" priority="174" operator="equal">
      <formula>"procuradoria"</formula>
    </cfRule>
    <cfRule type="cellIs" dxfId="3539" priority="175" operator="equal">
      <formula>"abrir"</formula>
    </cfRule>
    <cfRule type="cellIs" dxfId="3538" priority="177" operator="equal">
      <formula>"procuradoria"</formula>
    </cfRule>
    <cfRule type="cellIs" dxfId="3537" priority="178" operator="equal">
      <formula>"edital"</formula>
    </cfRule>
    <cfRule type="cellIs" dxfId="3536" priority="181" operator="equal">
      <formula>"abrir"</formula>
    </cfRule>
    <cfRule type="containsText" dxfId="3535" priority="185" operator="containsText" text="habilitando">
      <formula>NOT(ISERROR(SEARCH("habilitando",BB79)))</formula>
    </cfRule>
    <cfRule type="containsText" dxfId="3534" priority="186" operator="containsText" text="licitando">
      <formula>NOT(ISERROR(SEARCH("licitando",BB79)))</formula>
    </cfRule>
    <cfRule type="cellIs" dxfId="3533" priority="187" operator="equal">
      <formula>"edital"</formula>
    </cfRule>
    <cfRule type="containsText" dxfId="3532" priority="188" operator="containsText" text="habilitando">
      <formula>NOT(ISERROR(SEARCH("habilitando",BB79)))</formula>
    </cfRule>
    <cfRule type="containsText" dxfId="3531" priority="198" operator="containsText" text="pesquisa de preço">
      <formula>NOT(ISERROR(SEARCH("pesquisa de preço",BB79)))</formula>
    </cfRule>
    <cfRule type="cellIs" dxfId="3530" priority="199" operator="equal">
      <formula>"edital"</formula>
    </cfRule>
    <cfRule type="cellIs" dxfId="3529" priority="201" operator="equal">
      <formula>"procuradoria"</formula>
    </cfRule>
    <cfRule type="containsText" dxfId="3528" priority="204" operator="containsText" text="habilitando">
      <formula>NOT(ISERROR(SEARCH("habilitando",BB79)))</formula>
    </cfRule>
    <cfRule type="containsText" dxfId="3527" priority="205" operator="containsText" text="licitando">
      <formula>NOT(ISERROR(SEARCH("licitando",BB79)))</formula>
    </cfRule>
    <cfRule type="containsText" dxfId="3526" priority="206" operator="containsText" text="cancelado">
      <formula>NOT(ISERROR(SEARCH("cancelado",BB79)))</formula>
    </cfRule>
    <cfRule type="containsText" dxfId="3525" priority="207" operator="containsText" text="consolidada">
      <formula>NOT(ISERROR(SEARCH("consolidada",BB79)))</formula>
    </cfRule>
    <cfRule type="containsText" dxfId="3524" priority="208" operator="containsText" text="finalizado">
      <formula>NOT(ISERROR(SEARCH("finalizado",BB79)))</formula>
    </cfRule>
    <cfRule type="containsText" dxfId="3523" priority="209" operator="containsText" text="empenhando">
      <formula>NOT(ISERROR(SEARCH("empenhando",BB79)))</formula>
    </cfRule>
    <cfRule type="containsText" dxfId="3522" priority="210" operator="containsText" text="licitado">
      <formula>NOT(ISERROR(SEARCH("licitado",BB79)))</formula>
    </cfRule>
    <cfRule type="containsText" dxfId="3521" priority="211" operator="containsText" text="licitando">
      <formula>NOT(ISERROR(SEARCH("licitando",BB79)))</formula>
    </cfRule>
    <cfRule type="containsText" dxfId="3520" priority="212" operator="containsText" text="Aberta">
      <formula>NOT(ISERROR(SEARCH("Aberta",BB79)))</formula>
    </cfRule>
    <cfRule type="cellIs" dxfId="3519" priority="213" operator="equal">
      <formula>"deserto"</formula>
    </cfRule>
    <cfRule type="cellIs" dxfId="3518" priority="214" operator="equal">
      <formula>"fracassado"</formula>
    </cfRule>
  </conditionalFormatting>
  <conditionalFormatting sqref="BB80:BB82 BB107 BB138 BB241:BB242">
    <cfRule type="cellIs" dxfId="3517" priority="1298" operator="equal">
      <formula>"abrir"</formula>
    </cfRule>
    <cfRule type="cellIs" dxfId="3516" priority="1299" operator="equal">
      <formula>"pesquisa de mercado"</formula>
    </cfRule>
    <cfRule type="cellIs" dxfId="3515" priority="1303" operator="equal">
      <formula>"edital"</formula>
    </cfRule>
  </conditionalFormatting>
  <conditionalFormatting sqref="BB81 BB107 BB138 BB242">
    <cfRule type="cellIs" dxfId="3514" priority="1274" operator="equal">
      <formula>"procuradoria"</formula>
    </cfRule>
    <cfRule type="containsText" dxfId="3513" priority="1276" operator="containsText" text="pesquisa de preço">
      <formula>NOT(ISERROR(SEARCH("pesquisa de preço",BB81)))</formula>
    </cfRule>
    <cfRule type="containsText" dxfId="3512" priority="1277" operator="containsText" text="habilitando">
      <formula>NOT(ISERROR(SEARCH("habilitando",BB81)))</formula>
    </cfRule>
    <cfRule type="containsText" dxfId="3511" priority="1278" operator="containsText" text="licitando">
      <formula>NOT(ISERROR(SEARCH("licitando",BB81)))</formula>
    </cfRule>
    <cfRule type="containsText" dxfId="3510" priority="1279" operator="containsText" text="cancelado">
      <formula>NOT(ISERROR(SEARCH("cancelado",BB81)))</formula>
    </cfRule>
    <cfRule type="containsText" dxfId="3509" priority="1280" operator="containsText" text="consolidada">
      <formula>NOT(ISERROR(SEARCH("consolidada",BB81)))</formula>
    </cfRule>
    <cfRule type="containsText" dxfId="3508" priority="1281" operator="containsText" text="finalizado">
      <formula>NOT(ISERROR(SEARCH("finalizado",BB81)))</formula>
    </cfRule>
    <cfRule type="containsText" dxfId="3507" priority="1282" operator="containsText" text="empenhando">
      <formula>NOT(ISERROR(SEARCH("empenhando",BB81)))</formula>
    </cfRule>
    <cfRule type="containsText" dxfId="3506" priority="1283" operator="containsText" text="licitado">
      <formula>NOT(ISERROR(SEARCH("licitado",BB81)))</formula>
    </cfRule>
    <cfRule type="containsText" dxfId="3505" priority="1284" operator="containsText" text="licitando">
      <formula>NOT(ISERROR(SEARCH("licitando",BB81)))</formula>
    </cfRule>
    <cfRule type="containsText" dxfId="3504" priority="1285" operator="containsText" text="Aberta">
      <formula>NOT(ISERROR(SEARCH("Aberta",BB81)))</formula>
    </cfRule>
    <cfRule type="cellIs" dxfId="3503" priority="1286" operator="equal">
      <formula>"deserto"</formula>
    </cfRule>
    <cfRule type="cellIs" dxfId="3502" priority="1287" operator="equal">
      <formula>"fracassado"</formula>
    </cfRule>
    <cfRule type="cellIs" dxfId="3501" priority="1288" operator="equal">
      <formula>"edital"</formula>
    </cfRule>
    <cfRule type="containsText" dxfId="3500" priority="1289" operator="containsText" text="habilitando">
      <formula>NOT(ISERROR(SEARCH("habilitando",BB81)))</formula>
    </cfRule>
    <cfRule type="containsText" dxfId="3499" priority="1290" operator="containsText" text="licitando">
      <formula>NOT(ISERROR(SEARCH("licitando",BB81)))</formula>
    </cfRule>
    <cfRule type="cellIs" dxfId="3498" priority="1291" operator="equal">
      <formula>"edital"</formula>
    </cfRule>
    <cfRule type="containsText" dxfId="3497" priority="1292" operator="containsText" text="habilitando">
      <formula>NOT(ISERROR(SEARCH("habilitando",BB81)))</formula>
    </cfRule>
    <cfRule type="containsText" dxfId="3496" priority="1293" operator="containsText" text="licitando">
      <formula>NOT(ISERROR(SEARCH("licitando",BB81)))</formula>
    </cfRule>
    <cfRule type="containsText" dxfId="3495" priority="1294" operator="containsText" text="habilitando">
      <formula>NOT(ISERROR(SEARCH("habilitando",BB81)))</formula>
    </cfRule>
    <cfRule type="containsText" dxfId="3494" priority="1295" operator="containsText" text="licitando">
      <formula>NOT(ISERROR(SEARCH("licitando",BB81)))</formula>
    </cfRule>
    <cfRule type="cellIs" dxfId="3493" priority="1296" operator="equal">
      <formula>"procuradoria"</formula>
    </cfRule>
    <cfRule type="cellIs" dxfId="3492" priority="1297" operator="equal">
      <formula>"edital"</formula>
    </cfRule>
    <cfRule type="containsText" dxfId="3491" priority="1300" operator="containsText" text="habilitando">
      <formula>NOT(ISERROR(SEARCH("habilitando",BB81)))</formula>
    </cfRule>
    <cfRule type="containsText" dxfId="3490" priority="1301" operator="containsText" text="licitando">
      <formula>NOT(ISERROR(SEARCH("licitando",BB81)))</formula>
    </cfRule>
    <cfRule type="cellIs" dxfId="3489" priority="1302" operator="equal">
      <formula>"procuradoria"</formula>
    </cfRule>
    <cfRule type="containsText" dxfId="3488" priority="1304" operator="containsText" text="habilitando">
      <formula>NOT(ISERROR(SEARCH("habilitando",BB81)))</formula>
    </cfRule>
    <cfRule type="containsText" dxfId="3487" priority="1305" operator="containsText" text="licitando">
      <formula>NOT(ISERROR(SEARCH("licitando",BB81)))</formula>
    </cfRule>
  </conditionalFormatting>
  <conditionalFormatting sqref="BB82:BB95">
    <cfRule type="cellIs" dxfId="3486" priority="3040" operator="equal">
      <formula>"edital"</formula>
    </cfRule>
  </conditionalFormatting>
  <conditionalFormatting sqref="BB84">
    <cfRule type="cellIs" dxfId="3485" priority="2766" operator="equal">
      <formula>"procuradoria"</formula>
    </cfRule>
    <cfRule type="cellIs" dxfId="3484" priority="2767" operator="equal">
      <formula>"edital"</formula>
    </cfRule>
    <cfRule type="cellIs" dxfId="3483" priority="2768" operator="equal">
      <formula>"abrir"</formula>
    </cfRule>
    <cfRule type="cellIs" dxfId="3482" priority="2769" operator="equal">
      <formula>"pesquisa de mercado"</formula>
    </cfRule>
    <cfRule type="containsText" dxfId="3481" priority="2770" operator="containsText" text="habilitando">
      <formula>NOT(ISERROR(SEARCH("habilitando",BB84)))</formula>
    </cfRule>
    <cfRule type="containsText" dxfId="3480" priority="2771" operator="containsText" text="licitando">
      <formula>NOT(ISERROR(SEARCH("licitando",BB84)))</formula>
    </cfRule>
    <cfRule type="cellIs" dxfId="3479" priority="2772" operator="equal">
      <formula>"abrir"</formula>
    </cfRule>
    <cfRule type="cellIs" dxfId="3478" priority="2773" operator="equal">
      <formula>"pesquisa de mercado"</formula>
    </cfRule>
    <cfRule type="cellIs" dxfId="3477" priority="2774" operator="equal">
      <formula>"edital"</formula>
    </cfRule>
    <cfRule type="containsText" dxfId="3476" priority="2775" operator="containsText" text="habilitando">
      <formula>NOT(ISERROR(SEARCH("habilitando",BB84)))</formula>
    </cfRule>
    <cfRule type="containsText" dxfId="3475" priority="2776" operator="containsText" text="licitando">
      <formula>NOT(ISERROR(SEARCH("licitando",BB84)))</formula>
    </cfRule>
    <cfRule type="cellIs" dxfId="3474" priority="2777" operator="equal">
      <formula>"abrir"</formula>
    </cfRule>
    <cfRule type="cellIs" dxfId="3473" priority="2778" operator="equal">
      <formula>"pesquisa de mercado"</formula>
    </cfRule>
    <cfRule type="cellIs" dxfId="3472" priority="2779" operator="equal">
      <formula>"procuradoria"</formula>
    </cfRule>
    <cfRule type="cellIs" dxfId="3471" priority="2780" operator="equal">
      <formula>"edital"</formula>
    </cfRule>
    <cfRule type="containsText" dxfId="3470" priority="2781" operator="containsText" text="habilitando">
      <formula>NOT(ISERROR(SEARCH("habilitando",BB84)))</formula>
    </cfRule>
    <cfRule type="containsText" dxfId="3469" priority="2782" operator="containsText" text="licitando">
      <formula>NOT(ISERROR(SEARCH("licitando",BB84)))</formula>
    </cfRule>
    <cfRule type="cellIs" dxfId="3468" priority="2783" operator="equal">
      <formula>"edital"</formula>
    </cfRule>
    <cfRule type="cellIs" dxfId="3467" priority="2784" operator="equal">
      <formula>"procuradoria"</formula>
    </cfRule>
    <cfRule type="cellIs" dxfId="3466" priority="2785" operator="equal">
      <formula>"abrir"</formula>
    </cfRule>
    <cfRule type="cellIs" dxfId="3465" priority="2786" operator="equal">
      <formula>"pesquisa de mercado"</formula>
    </cfRule>
    <cfRule type="containsText" dxfId="3464" priority="2787" operator="containsText" text="habilitando">
      <formula>NOT(ISERROR(SEARCH("habilitando",BB84)))</formula>
    </cfRule>
    <cfRule type="containsText" dxfId="3463" priority="2788" operator="containsText" text="licitando">
      <formula>NOT(ISERROR(SEARCH("licitando",BB84)))</formula>
    </cfRule>
    <cfRule type="cellIs" dxfId="3462" priority="2789" operator="equal">
      <formula>"abrir"</formula>
    </cfRule>
    <cfRule type="cellIs" dxfId="3461" priority="2790" operator="equal">
      <formula>"pesquisa de mercado"</formula>
    </cfRule>
    <cfRule type="cellIs" dxfId="3460" priority="2791" operator="equal">
      <formula>"edital"</formula>
    </cfRule>
    <cfRule type="cellIs" dxfId="3459" priority="2792" operator="equal">
      <formula>"procuradoria"</formula>
    </cfRule>
    <cfRule type="containsText" dxfId="3458" priority="2793" operator="containsText" text="habilitando">
      <formula>NOT(ISERROR(SEARCH("habilitando",BB84)))</formula>
    </cfRule>
    <cfRule type="containsText" dxfId="3457" priority="2794" operator="containsText" text="licitando">
      <formula>NOT(ISERROR(SEARCH("licitando",BB84)))</formula>
    </cfRule>
    <cfRule type="cellIs" dxfId="3456" priority="2795" operator="equal">
      <formula>"edital"</formula>
    </cfRule>
    <cfRule type="cellIs" dxfId="3455" priority="2796" operator="equal">
      <formula>"procuradoria"</formula>
    </cfRule>
    <cfRule type="cellIs" dxfId="3454" priority="2797" operator="equal">
      <formula>"abrir"</formula>
    </cfRule>
    <cfRule type="cellIs" dxfId="3453" priority="2798" operator="equal">
      <formula>"pesquisa de mercado"</formula>
    </cfRule>
    <cfRule type="containsText" dxfId="3452" priority="2799" operator="containsText" text="habilitando">
      <formula>NOT(ISERROR(SEARCH("habilitando",BB84)))</formula>
    </cfRule>
    <cfRule type="containsText" dxfId="3451" priority="2800" operator="containsText" text="licitando">
      <formula>NOT(ISERROR(SEARCH("licitando",BB84)))</formula>
    </cfRule>
    <cfRule type="cellIs" dxfId="3450" priority="2801" operator="equal">
      <formula>"edital"</formula>
    </cfRule>
    <cfRule type="cellIs" dxfId="3449" priority="2802" operator="equal">
      <formula>"procuradoria"</formula>
    </cfRule>
    <cfRule type="cellIs" dxfId="3448" priority="2803" operator="equal">
      <formula>"abrir"</formula>
    </cfRule>
    <cfRule type="cellIs" dxfId="3447" priority="2804" operator="equal">
      <formula>"pesquisa de mercado"</formula>
    </cfRule>
    <cfRule type="containsText" dxfId="3446" priority="2805" operator="containsText" text="habilitando">
      <formula>NOT(ISERROR(SEARCH("habilitando",BB84)))</formula>
    </cfRule>
    <cfRule type="containsText" dxfId="3445" priority="2806" operator="containsText" text="licitando">
      <formula>NOT(ISERROR(SEARCH("licitando",BB84)))</formula>
    </cfRule>
    <cfRule type="cellIs" dxfId="3444" priority="2807" operator="equal">
      <formula>"edital"</formula>
    </cfRule>
    <cfRule type="cellIs" dxfId="3443" priority="2808" operator="equal">
      <formula>"procuradoria"</formula>
    </cfRule>
    <cfRule type="cellIs" dxfId="3442" priority="2809" operator="equal">
      <formula>"abrir"</formula>
    </cfRule>
    <cfRule type="cellIs" dxfId="3441" priority="2810" operator="equal">
      <formula>"pesquisa de mercado"</formula>
    </cfRule>
    <cfRule type="containsText" dxfId="3440" priority="2811" operator="containsText" text="habilitando">
      <formula>NOT(ISERROR(SEARCH("habilitando",BB84)))</formula>
    </cfRule>
    <cfRule type="containsText" dxfId="3439" priority="2812" operator="containsText" text="licitando">
      <formula>NOT(ISERROR(SEARCH("licitando",BB84)))</formula>
    </cfRule>
    <cfRule type="cellIs" dxfId="3438" priority="2813" operator="equal">
      <formula>"abrir"</formula>
    </cfRule>
    <cfRule type="cellIs" dxfId="3437" priority="2814" operator="equal">
      <formula>"pesquisa de mercado"</formula>
    </cfRule>
    <cfRule type="cellIs" dxfId="3436" priority="2815" operator="equal">
      <formula>"edital"</formula>
    </cfRule>
    <cfRule type="containsText" dxfId="3435" priority="2816" operator="containsText" text="habilitando">
      <formula>NOT(ISERROR(SEARCH("habilitando",BB84)))</formula>
    </cfRule>
    <cfRule type="containsText" dxfId="3434" priority="2817" operator="containsText" text="licitando">
      <formula>NOT(ISERROR(SEARCH("licitando",BB84)))</formula>
    </cfRule>
    <cfRule type="cellIs" dxfId="3433" priority="2818" operator="equal">
      <formula>"abrir"</formula>
    </cfRule>
    <cfRule type="cellIs" dxfId="3432" priority="2819" operator="equal">
      <formula>"pesquisa de mercado"</formula>
    </cfRule>
    <cfRule type="cellIs" dxfId="3431" priority="2820" operator="equal">
      <formula>"procuradoria"</formula>
    </cfRule>
    <cfRule type="cellIs" dxfId="3430" priority="2821" operator="equal">
      <formula>"edital"</formula>
    </cfRule>
    <cfRule type="containsText" dxfId="3429" priority="2822" operator="containsText" text="habilitando">
      <formula>NOT(ISERROR(SEARCH("habilitando",BB84)))</formula>
    </cfRule>
    <cfRule type="containsText" dxfId="3428" priority="2823" operator="containsText" text="licitando">
      <formula>NOT(ISERROR(SEARCH("licitando",BB84)))</formula>
    </cfRule>
    <cfRule type="cellIs" dxfId="3427" priority="2824" operator="equal">
      <formula>"edital"</formula>
    </cfRule>
    <cfRule type="cellIs" dxfId="3426" priority="2825" operator="equal">
      <formula>"procuradoria"</formula>
    </cfRule>
    <cfRule type="cellIs" dxfId="3425" priority="2826" operator="equal">
      <formula>"abrir"</formula>
    </cfRule>
    <cfRule type="cellIs" dxfId="3424" priority="2827" operator="equal">
      <formula>"pesquisa de mercado"</formula>
    </cfRule>
    <cfRule type="containsText" dxfId="3423" priority="2828" operator="containsText" text="habilitando">
      <formula>NOT(ISERROR(SEARCH("habilitando",BB84)))</formula>
    </cfRule>
    <cfRule type="containsText" dxfId="3422" priority="2829" operator="containsText" text="licitando">
      <formula>NOT(ISERROR(SEARCH("licitando",BB84)))</formula>
    </cfRule>
    <cfRule type="cellIs" dxfId="3421" priority="2830" operator="equal">
      <formula>"abrir"</formula>
    </cfRule>
    <cfRule type="cellIs" dxfId="3420" priority="2831" operator="equal">
      <formula>"pesquisa de mercado"</formula>
    </cfRule>
    <cfRule type="cellIs" dxfId="3419" priority="2832" operator="equal">
      <formula>"edital"</formula>
    </cfRule>
    <cfRule type="cellIs" dxfId="3418" priority="2833" operator="equal">
      <formula>"procuradoria"</formula>
    </cfRule>
    <cfRule type="containsText" dxfId="3417" priority="2834" operator="containsText" text="habilitando">
      <formula>NOT(ISERROR(SEARCH("habilitando",BB84)))</formula>
    </cfRule>
    <cfRule type="containsText" dxfId="3416" priority="2835" operator="containsText" text="licitando">
      <formula>NOT(ISERROR(SEARCH("licitando",BB84)))</formula>
    </cfRule>
    <cfRule type="cellIs" dxfId="3415" priority="2836" operator="equal">
      <formula>"edital"</formula>
    </cfRule>
    <cfRule type="cellIs" dxfId="3414" priority="2837" operator="equal">
      <formula>"procuradoria"</formula>
    </cfRule>
    <cfRule type="cellIs" dxfId="3413" priority="2838" operator="equal">
      <formula>"abrir"</formula>
    </cfRule>
    <cfRule type="cellIs" dxfId="3412" priority="2839" operator="equal">
      <formula>"pesquisa de mercado"</formula>
    </cfRule>
    <cfRule type="containsText" dxfId="3411" priority="2840" operator="containsText" text="habilitando">
      <formula>NOT(ISERROR(SEARCH("habilitando",BB84)))</formula>
    </cfRule>
    <cfRule type="containsText" dxfId="3410" priority="2841" operator="containsText" text="licitando">
      <formula>NOT(ISERROR(SEARCH("licitando",BB84)))</formula>
    </cfRule>
    <cfRule type="cellIs" dxfId="3409" priority="2842" operator="equal">
      <formula>"edital"</formula>
    </cfRule>
    <cfRule type="cellIs" dxfId="3408" priority="2843" operator="equal">
      <formula>"procuradoria"</formula>
    </cfRule>
    <cfRule type="cellIs" dxfId="3407" priority="2844" operator="equal">
      <formula>"abrir"</formula>
    </cfRule>
    <cfRule type="cellIs" dxfId="3406" priority="2845" operator="equal">
      <formula>"pesquisa de mercado"</formula>
    </cfRule>
    <cfRule type="containsText" dxfId="3405" priority="2846" operator="containsText" text="habilitando">
      <formula>NOT(ISERROR(SEARCH("habilitando",BB84)))</formula>
    </cfRule>
    <cfRule type="containsText" dxfId="3404" priority="2847" operator="containsText" text="licitando">
      <formula>NOT(ISERROR(SEARCH("licitando",BB84)))</formula>
    </cfRule>
    <cfRule type="cellIs" dxfId="3403" priority="2848" operator="equal">
      <formula>"edital"</formula>
    </cfRule>
    <cfRule type="cellIs" dxfId="3402" priority="2849" operator="equal">
      <formula>"procuradoria"</formula>
    </cfRule>
    <cfRule type="cellIs" dxfId="3401" priority="2850" operator="equal">
      <formula>"abrir"</formula>
    </cfRule>
    <cfRule type="cellIs" dxfId="3400" priority="2851" operator="equal">
      <formula>"pesquisa de mercado"</formula>
    </cfRule>
    <cfRule type="containsText" dxfId="3399" priority="2852" operator="containsText" text="habilitando">
      <formula>NOT(ISERROR(SEARCH("habilitando",BB84)))</formula>
    </cfRule>
    <cfRule type="containsText" dxfId="3398" priority="2853" operator="containsText" text="licitando">
      <formula>NOT(ISERROR(SEARCH("licitando",BB84)))</formula>
    </cfRule>
    <cfRule type="cellIs" dxfId="3397" priority="2854" operator="equal">
      <formula>"abrir"</formula>
    </cfRule>
    <cfRule type="cellIs" dxfId="3396" priority="2855" operator="equal">
      <formula>"pesquisa de mercado"</formula>
    </cfRule>
    <cfRule type="cellIs" dxfId="3395" priority="2856" operator="equal">
      <formula>"edital"</formula>
    </cfRule>
    <cfRule type="containsText" dxfId="3394" priority="2857" operator="containsText" text="habilitando">
      <formula>NOT(ISERROR(SEARCH("habilitando",BB84)))</formula>
    </cfRule>
    <cfRule type="containsText" dxfId="3393" priority="2858" operator="containsText" text="licitando">
      <formula>NOT(ISERROR(SEARCH("licitando",BB84)))</formula>
    </cfRule>
    <cfRule type="cellIs" dxfId="3392" priority="2859" operator="equal">
      <formula>"abrir"</formula>
    </cfRule>
    <cfRule type="cellIs" dxfId="3391" priority="2860" operator="equal">
      <formula>"pesquisa de mercado"</formula>
    </cfRule>
    <cfRule type="cellIs" dxfId="3390" priority="2861" operator="equal">
      <formula>"procuradoria"</formula>
    </cfRule>
    <cfRule type="cellIs" dxfId="3389" priority="2862" operator="equal">
      <formula>"edital"</formula>
    </cfRule>
    <cfRule type="containsText" dxfId="3388" priority="2863" operator="containsText" text="habilitando">
      <formula>NOT(ISERROR(SEARCH("habilitando",BB84)))</formula>
    </cfRule>
    <cfRule type="containsText" dxfId="3387" priority="2864" operator="containsText" text="licitando">
      <formula>NOT(ISERROR(SEARCH("licitando",BB84)))</formula>
    </cfRule>
    <cfRule type="cellIs" dxfId="3386" priority="2865" operator="equal">
      <formula>"edital"</formula>
    </cfRule>
    <cfRule type="cellIs" dxfId="3385" priority="2866" operator="equal">
      <formula>"procuradoria"</formula>
    </cfRule>
    <cfRule type="cellIs" dxfId="3384" priority="2867" operator="equal">
      <formula>"abrir"</formula>
    </cfRule>
    <cfRule type="cellIs" dxfId="3383" priority="2868" operator="equal">
      <formula>"pesquisa de mercado"</formula>
    </cfRule>
    <cfRule type="containsText" dxfId="3382" priority="2869" operator="containsText" text="habilitando">
      <formula>NOT(ISERROR(SEARCH("habilitando",BB84)))</formula>
    </cfRule>
    <cfRule type="containsText" dxfId="3381" priority="2870" operator="containsText" text="licitando">
      <formula>NOT(ISERROR(SEARCH("licitando",BB84)))</formula>
    </cfRule>
    <cfRule type="cellIs" dxfId="3380" priority="2871" operator="equal">
      <formula>"abrir"</formula>
    </cfRule>
    <cfRule type="cellIs" dxfId="3379" priority="2872" operator="equal">
      <formula>"pesquisa de mercado"</formula>
    </cfRule>
    <cfRule type="cellIs" dxfId="3378" priority="2873" operator="equal">
      <formula>"edital"</formula>
    </cfRule>
    <cfRule type="cellIs" dxfId="3377" priority="2874" operator="equal">
      <formula>"procuradoria"</formula>
    </cfRule>
    <cfRule type="containsText" dxfId="3376" priority="2875" operator="containsText" text="habilitando">
      <formula>NOT(ISERROR(SEARCH("habilitando",BB84)))</formula>
    </cfRule>
    <cfRule type="containsText" dxfId="3375" priority="2876" operator="containsText" text="licitando">
      <formula>NOT(ISERROR(SEARCH("licitando",BB84)))</formula>
    </cfRule>
    <cfRule type="cellIs" dxfId="3374" priority="2877" operator="equal">
      <formula>"edital"</formula>
    </cfRule>
    <cfRule type="cellIs" dxfId="3373" priority="2878" operator="equal">
      <formula>"procuradoria"</formula>
    </cfRule>
    <cfRule type="cellIs" dxfId="3372" priority="2879" operator="equal">
      <formula>"abrir"</formula>
    </cfRule>
    <cfRule type="cellIs" dxfId="3371" priority="2880" operator="equal">
      <formula>"pesquisa de mercado"</formula>
    </cfRule>
    <cfRule type="containsText" dxfId="3370" priority="2881" operator="containsText" text="habilitando">
      <formula>NOT(ISERROR(SEARCH("habilitando",BB84)))</formula>
    </cfRule>
    <cfRule type="containsText" dxfId="3369" priority="2882" operator="containsText" text="licitando">
      <formula>NOT(ISERROR(SEARCH("licitando",BB84)))</formula>
    </cfRule>
    <cfRule type="cellIs" dxfId="3368" priority="2883" operator="equal">
      <formula>"edital"</formula>
    </cfRule>
    <cfRule type="cellIs" dxfId="3367" priority="2884" operator="equal">
      <formula>"procuradoria"</formula>
    </cfRule>
    <cfRule type="cellIs" dxfId="3366" priority="2885" operator="equal">
      <formula>"abrir"</formula>
    </cfRule>
    <cfRule type="cellIs" dxfId="3365" priority="2886" operator="equal">
      <formula>"pesquisa de mercado"</formula>
    </cfRule>
    <cfRule type="containsText" dxfId="3364" priority="2887" operator="containsText" text="habilitando">
      <formula>NOT(ISERROR(SEARCH("habilitando",BB84)))</formula>
    </cfRule>
    <cfRule type="containsText" dxfId="3363" priority="2888" operator="containsText" text="licitando">
      <formula>NOT(ISERROR(SEARCH("licitando",BB84)))</formula>
    </cfRule>
    <cfRule type="cellIs" dxfId="3362" priority="2889" operator="equal">
      <formula>"abrir"</formula>
    </cfRule>
    <cfRule type="cellIs" dxfId="3361" priority="2890" operator="equal">
      <formula>"pesquisa de mercado"</formula>
    </cfRule>
    <cfRule type="cellIs" dxfId="3360" priority="2891" operator="equal">
      <formula>"edital"</formula>
    </cfRule>
    <cfRule type="containsText" dxfId="3359" priority="2892" operator="containsText" text="habilitando">
      <formula>NOT(ISERROR(SEARCH("habilitando",BB84)))</formula>
    </cfRule>
    <cfRule type="containsText" dxfId="3358" priority="2893" operator="containsText" text="licitando">
      <formula>NOT(ISERROR(SEARCH("licitando",BB84)))</formula>
    </cfRule>
    <cfRule type="cellIs" dxfId="3357" priority="2894" operator="equal">
      <formula>"abrir"</formula>
    </cfRule>
    <cfRule type="cellIs" dxfId="3356" priority="2895" operator="equal">
      <formula>"pesquisa de mercado"</formula>
    </cfRule>
    <cfRule type="cellIs" dxfId="3355" priority="2896" operator="equal">
      <formula>"procuradoria"</formula>
    </cfRule>
    <cfRule type="cellIs" dxfId="3354" priority="2897" operator="equal">
      <formula>"edital"</formula>
    </cfRule>
    <cfRule type="containsText" dxfId="3353" priority="2898" operator="containsText" text="habilitando">
      <formula>NOT(ISERROR(SEARCH("habilitando",BB84)))</formula>
    </cfRule>
    <cfRule type="containsText" dxfId="3352" priority="2899" operator="containsText" text="licitando">
      <formula>NOT(ISERROR(SEARCH("licitando",BB84)))</formula>
    </cfRule>
    <cfRule type="cellIs" dxfId="3351" priority="2900" operator="equal">
      <formula>"edital"</formula>
    </cfRule>
    <cfRule type="cellIs" dxfId="3350" priority="2901" operator="equal">
      <formula>"procuradoria"</formula>
    </cfRule>
    <cfRule type="cellIs" dxfId="3349" priority="2902" operator="equal">
      <formula>"abrir"</formula>
    </cfRule>
    <cfRule type="cellIs" dxfId="3348" priority="2903" operator="equal">
      <formula>"pesquisa de mercado"</formula>
    </cfRule>
    <cfRule type="containsText" dxfId="3347" priority="2904" operator="containsText" text="habilitando">
      <formula>NOT(ISERROR(SEARCH("habilitando",BB84)))</formula>
    </cfRule>
    <cfRule type="containsText" dxfId="3346" priority="2905" operator="containsText" text="licitando">
      <formula>NOT(ISERROR(SEARCH("licitando",BB84)))</formula>
    </cfRule>
    <cfRule type="cellIs" dxfId="3345" priority="2906" operator="equal">
      <formula>"abrir"</formula>
    </cfRule>
    <cfRule type="cellIs" dxfId="3344" priority="2907" operator="equal">
      <formula>"pesquisa de mercado"</formula>
    </cfRule>
    <cfRule type="cellIs" dxfId="3343" priority="2908" operator="equal">
      <formula>"edital"</formula>
    </cfRule>
    <cfRule type="cellIs" dxfId="3342" priority="2909" operator="equal">
      <formula>"procuradoria"</formula>
    </cfRule>
    <cfRule type="containsText" dxfId="3341" priority="2910" operator="containsText" text="habilitando">
      <formula>NOT(ISERROR(SEARCH("habilitando",BB84)))</formula>
    </cfRule>
    <cfRule type="containsText" dxfId="3340" priority="2911" operator="containsText" text="licitando">
      <formula>NOT(ISERROR(SEARCH("licitando",BB84)))</formula>
    </cfRule>
    <cfRule type="cellIs" dxfId="3339" priority="2912" operator="equal">
      <formula>"edital"</formula>
    </cfRule>
    <cfRule type="cellIs" dxfId="3338" priority="2913" operator="equal">
      <formula>"procuradoria"</formula>
    </cfRule>
    <cfRule type="cellIs" dxfId="3337" priority="2914" operator="equal">
      <formula>"abrir"</formula>
    </cfRule>
    <cfRule type="cellIs" dxfId="3336" priority="2915" operator="equal">
      <formula>"pesquisa de mercado"</formula>
    </cfRule>
    <cfRule type="containsText" dxfId="3335" priority="2916" operator="containsText" text="habilitando">
      <formula>NOT(ISERROR(SEARCH("habilitando",BB84)))</formula>
    </cfRule>
    <cfRule type="containsText" dxfId="3334" priority="2917" operator="containsText" text="licitando">
      <formula>NOT(ISERROR(SEARCH("licitando",BB84)))</formula>
    </cfRule>
    <cfRule type="cellIs" dxfId="3333" priority="2918" operator="equal">
      <formula>"procuradoria"</formula>
    </cfRule>
    <cfRule type="cellIs" dxfId="3332" priority="2919" operator="equal">
      <formula>"edital"</formula>
    </cfRule>
    <cfRule type="cellIs" dxfId="3331" priority="2920" operator="equal">
      <formula>"abrir"</formula>
    </cfRule>
    <cfRule type="cellIs" dxfId="3330" priority="2921" operator="equal">
      <formula>"pesquisa de mercado"</formula>
    </cfRule>
    <cfRule type="containsText" dxfId="3329" priority="2922" operator="containsText" text="habilitando">
      <formula>NOT(ISERROR(SEARCH("habilitando",BB84)))</formula>
    </cfRule>
    <cfRule type="containsText" dxfId="3328" priority="2923" operator="containsText" text="licitando">
      <formula>NOT(ISERROR(SEARCH("licitando",BB84)))</formula>
    </cfRule>
    <cfRule type="cellIs" dxfId="3327" priority="2924" operator="equal">
      <formula>"abrir"</formula>
    </cfRule>
    <cfRule type="cellIs" dxfId="3326" priority="2925" operator="equal">
      <formula>"pesquisa de mercado"</formula>
    </cfRule>
    <cfRule type="cellIs" dxfId="3325" priority="2926" operator="equal">
      <formula>"edital"</formula>
    </cfRule>
    <cfRule type="containsText" dxfId="3324" priority="2927" operator="containsText" text="habilitando">
      <formula>NOT(ISERROR(SEARCH("habilitando",BB84)))</formula>
    </cfRule>
    <cfRule type="containsText" dxfId="3323" priority="2928" operator="containsText" text="licitando">
      <formula>NOT(ISERROR(SEARCH("licitando",BB84)))</formula>
    </cfRule>
    <cfRule type="cellIs" dxfId="3322" priority="2929" operator="equal">
      <formula>"abrir"</formula>
    </cfRule>
    <cfRule type="cellIs" dxfId="3321" priority="2930" operator="equal">
      <formula>"pesquisa de mercado"</formula>
    </cfRule>
    <cfRule type="cellIs" dxfId="3320" priority="2931" operator="equal">
      <formula>"procuradoria"</formula>
    </cfRule>
    <cfRule type="cellIs" dxfId="3319" priority="2932" operator="equal">
      <formula>"edital"</formula>
    </cfRule>
    <cfRule type="containsText" dxfId="3318" priority="2933" operator="containsText" text="habilitando">
      <formula>NOT(ISERROR(SEARCH("habilitando",BB84)))</formula>
    </cfRule>
    <cfRule type="containsText" dxfId="3317" priority="2934" operator="containsText" text="licitando">
      <formula>NOT(ISERROR(SEARCH("licitando",BB84)))</formula>
    </cfRule>
    <cfRule type="cellIs" dxfId="3316" priority="2935" operator="equal">
      <formula>"edital"</formula>
    </cfRule>
    <cfRule type="cellIs" dxfId="3315" priority="2936" operator="equal">
      <formula>"procuradoria"</formula>
    </cfRule>
    <cfRule type="cellIs" dxfId="3314" priority="2937" operator="equal">
      <formula>"abrir"</formula>
    </cfRule>
    <cfRule type="cellIs" dxfId="3313" priority="2938" operator="equal">
      <formula>"pesquisa de mercado"</formula>
    </cfRule>
    <cfRule type="containsText" dxfId="3312" priority="2939" operator="containsText" text="habilitando">
      <formula>NOT(ISERROR(SEARCH("habilitando",BB84)))</formula>
    </cfRule>
    <cfRule type="containsText" dxfId="3311" priority="2940" operator="containsText" text="licitando">
      <formula>NOT(ISERROR(SEARCH("licitando",BB84)))</formula>
    </cfRule>
    <cfRule type="cellIs" dxfId="3310" priority="2941" operator="equal">
      <formula>"abrir"</formula>
    </cfRule>
    <cfRule type="cellIs" dxfId="3309" priority="2942" operator="equal">
      <formula>"pesquisa de mercado"</formula>
    </cfRule>
    <cfRule type="cellIs" dxfId="3308" priority="2943" operator="equal">
      <formula>"edital"</formula>
    </cfRule>
    <cfRule type="cellIs" dxfId="3307" priority="2944" operator="equal">
      <formula>"procuradoria"</formula>
    </cfRule>
    <cfRule type="containsText" dxfId="3306" priority="2945" operator="containsText" text="habilitando">
      <formula>NOT(ISERROR(SEARCH("habilitando",BB84)))</formula>
    </cfRule>
    <cfRule type="containsText" dxfId="3305" priority="2946" operator="containsText" text="licitando">
      <formula>NOT(ISERROR(SEARCH("licitando",BB84)))</formula>
    </cfRule>
    <cfRule type="cellIs" dxfId="3304" priority="2947" operator="equal">
      <formula>"procuradoria"</formula>
    </cfRule>
    <cfRule type="cellIs" dxfId="3303" priority="2948" operator="equal">
      <formula>"edital"</formula>
    </cfRule>
    <cfRule type="cellIs" dxfId="3302" priority="2949" operator="equal">
      <formula>"abrir"</formula>
    </cfRule>
    <cfRule type="cellIs" dxfId="3301" priority="2950" operator="equal">
      <formula>"pesquisa de mercado"</formula>
    </cfRule>
    <cfRule type="containsText" dxfId="3300" priority="2951" operator="containsText" text="habilitando">
      <formula>NOT(ISERROR(SEARCH("habilitando",BB84)))</formula>
    </cfRule>
    <cfRule type="containsText" dxfId="3299" priority="2952" operator="containsText" text="licitando">
      <formula>NOT(ISERROR(SEARCH("licitando",BB84)))</formula>
    </cfRule>
    <cfRule type="cellIs" dxfId="3298" priority="2953" operator="equal">
      <formula>"abrir"</formula>
    </cfRule>
    <cfRule type="cellIs" dxfId="3297" priority="2954" operator="equal">
      <formula>"pesquisa de mercado"</formula>
    </cfRule>
    <cfRule type="cellIs" dxfId="3296" priority="2955" operator="equal">
      <formula>"edital"</formula>
    </cfRule>
    <cfRule type="containsText" dxfId="3295" priority="2956" operator="containsText" text="habilitando">
      <formula>NOT(ISERROR(SEARCH("habilitando",BB84)))</formula>
    </cfRule>
    <cfRule type="containsText" dxfId="3294" priority="2957" operator="containsText" text="licitando">
      <formula>NOT(ISERROR(SEARCH("licitando",BB84)))</formula>
    </cfRule>
    <cfRule type="cellIs" dxfId="3293" priority="2958" operator="equal">
      <formula>"abrir"</formula>
    </cfRule>
    <cfRule type="cellIs" dxfId="3292" priority="2959" operator="equal">
      <formula>"pesquisa de mercado"</formula>
    </cfRule>
    <cfRule type="cellIs" dxfId="3291" priority="2960" operator="equal">
      <formula>"procuradoria"</formula>
    </cfRule>
    <cfRule type="cellIs" dxfId="3290" priority="2961" operator="equal">
      <formula>"edital"</formula>
    </cfRule>
    <cfRule type="containsText" dxfId="3289" priority="2962" operator="containsText" text="habilitando">
      <formula>NOT(ISERROR(SEARCH("habilitando",BB84)))</formula>
    </cfRule>
    <cfRule type="containsText" dxfId="3288" priority="2963" operator="containsText" text="licitando">
      <formula>NOT(ISERROR(SEARCH("licitando",BB84)))</formula>
    </cfRule>
    <cfRule type="cellIs" dxfId="3287" priority="2964" operator="equal">
      <formula>"edital"</formula>
    </cfRule>
    <cfRule type="cellIs" dxfId="3286" priority="2965" operator="equal">
      <formula>"procuradoria"</formula>
    </cfRule>
    <cfRule type="cellIs" dxfId="3285" priority="2966" operator="equal">
      <formula>"abrir"</formula>
    </cfRule>
    <cfRule type="cellIs" dxfId="3284" priority="2967" operator="equal">
      <formula>"pesquisa de mercado"</formula>
    </cfRule>
    <cfRule type="containsText" dxfId="3283" priority="2968" operator="containsText" text="habilitando">
      <formula>NOT(ISERROR(SEARCH("habilitando",BB84)))</formula>
    </cfRule>
    <cfRule type="containsText" dxfId="3282" priority="2969" operator="containsText" text="licitando">
      <formula>NOT(ISERROR(SEARCH("licitando",BB84)))</formula>
    </cfRule>
    <cfRule type="cellIs" dxfId="3281" priority="2970" operator="equal">
      <formula>"abrir"</formula>
    </cfRule>
    <cfRule type="cellIs" dxfId="3280" priority="2971" operator="equal">
      <formula>"pesquisa de mercado"</formula>
    </cfRule>
    <cfRule type="cellIs" dxfId="3279" priority="2972" operator="equal">
      <formula>"procuradoria"</formula>
    </cfRule>
    <cfRule type="cellIs" dxfId="3278" priority="2973" operator="equal">
      <formula>"edital"</formula>
    </cfRule>
    <cfRule type="containsText" dxfId="3277" priority="2974" operator="containsText" text="habilitando">
      <formula>NOT(ISERROR(SEARCH("habilitando",BB84)))</formula>
    </cfRule>
    <cfRule type="containsText" dxfId="3276" priority="2975" operator="containsText" text="licitando">
      <formula>NOT(ISERROR(SEARCH("licitando",BB84)))</formula>
    </cfRule>
    <cfRule type="cellIs" dxfId="3275" priority="2976" operator="equal">
      <formula>"abrir"</formula>
    </cfRule>
    <cfRule type="cellIs" dxfId="3274" priority="2977" operator="equal">
      <formula>"pesquisa de mercado"</formula>
    </cfRule>
    <cfRule type="cellIs" dxfId="3273" priority="2978" operator="equal">
      <formula>"edital"</formula>
    </cfRule>
    <cfRule type="containsText" dxfId="3272" priority="2979" operator="containsText" text="habilitando">
      <formula>NOT(ISERROR(SEARCH("habilitando",BB84)))</formula>
    </cfRule>
    <cfRule type="containsText" dxfId="3271" priority="2980" operator="containsText" text="licitando">
      <formula>NOT(ISERROR(SEARCH("licitando",BB84)))</formula>
    </cfRule>
    <cfRule type="cellIs" dxfId="3270" priority="2981" operator="equal">
      <formula>"abrir"</formula>
    </cfRule>
    <cfRule type="cellIs" dxfId="3269" priority="2982" operator="equal">
      <formula>"pesquisa de mercado"</formula>
    </cfRule>
    <cfRule type="cellIs" dxfId="3268" priority="2983" operator="equal">
      <formula>"procuradoria"</formula>
    </cfRule>
    <cfRule type="cellIs" dxfId="3267" priority="2984" operator="equal">
      <formula>"edital"</formula>
    </cfRule>
    <cfRule type="containsText" dxfId="3266" priority="2985" operator="containsText" text="habilitando">
      <formula>NOT(ISERROR(SEARCH("habilitando",BB84)))</formula>
    </cfRule>
    <cfRule type="containsText" dxfId="3265" priority="2986" operator="containsText" text="licitando">
      <formula>NOT(ISERROR(SEARCH("licitando",BB84)))</formula>
    </cfRule>
    <cfRule type="cellIs" dxfId="3264" priority="2987" operator="equal">
      <formula>"edital"</formula>
    </cfRule>
    <cfRule type="cellIs" dxfId="3263" priority="2988" operator="equal">
      <formula>"abrir"</formula>
    </cfRule>
    <cfRule type="cellIs" dxfId="3262" priority="2989" operator="equal">
      <formula>"pesquisa de mercado"</formula>
    </cfRule>
    <cfRule type="containsText" dxfId="3261" priority="2990" operator="containsText" text="habilitando">
      <formula>NOT(ISERROR(SEARCH("habilitando",BB84)))</formula>
    </cfRule>
    <cfRule type="containsText" dxfId="3260" priority="2991" operator="containsText" text="licitando">
      <formula>NOT(ISERROR(SEARCH("licitando",BB84)))</formula>
    </cfRule>
    <cfRule type="cellIs" dxfId="3259" priority="2992" operator="equal">
      <formula>"abrir"</formula>
    </cfRule>
    <cfRule type="cellIs" dxfId="3258" priority="2993" operator="equal">
      <formula>"pesquisa de mercado"</formula>
    </cfRule>
    <cfRule type="cellIs" dxfId="3257" priority="2994" operator="equal">
      <formula>"procuradoria"</formula>
    </cfRule>
    <cfRule type="cellIs" dxfId="3256" priority="2995" operator="equal">
      <formula>"edital"</formula>
    </cfRule>
    <cfRule type="containsText" dxfId="3255" priority="2996" operator="containsText" text="habilitando">
      <formula>NOT(ISERROR(SEARCH("habilitando",BB84)))</formula>
    </cfRule>
    <cfRule type="containsText" dxfId="3254" priority="2997" operator="containsText" text="licitando">
      <formula>NOT(ISERROR(SEARCH("licitando",BB84)))</formula>
    </cfRule>
    <cfRule type="cellIs" dxfId="3253" priority="2998" operator="equal">
      <formula>"abrir"</formula>
    </cfRule>
    <cfRule type="cellIs" dxfId="3252" priority="2999" operator="equal">
      <formula>"pesquisa de mercado"</formula>
    </cfRule>
    <cfRule type="cellIs" dxfId="3251" priority="3000" operator="equal">
      <formula>"procuradoria"</formula>
    </cfRule>
    <cfRule type="cellIs" dxfId="3250" priority="3001" operator="equal">
      <formula>"edital"</formula>
    </cfRule>
    <cfRule type="containsText" dxfId="3249" priority="3002" operator="containsText" text="habilitando">
      <formula>NOT(ISERROR(SEARCH("habilitando",BB84)))</formula>
    </cfRule>
    <cfRule type="containsText" dxfId="3248" priority="3003" operator="containsText" text="licitando">
      <formula>NOT(ISERROR(SEARCH("licitando",BB84)))</formula>
    </cfRule>
    <cfRule type="cellIs" dxfId="3247" priority="3004" operator="equal">
      <formula>"abrir"</formula>
    </cfRule>
    <cfRule type="cellIs" dxfId="3246" priority="3005" operator="equal">
      <formula>"pesquisa de mercado"</formula>
    </cfRule>
    <cfRule type="cellIs" dxfId="3245" priority="3006" operator="equal">
      <formula>"procuradoria"</formula>
    </cfRule>
    <cfRule type="cellIs" dxfId="3244" priority="3007" operator="equal">
      <formula>"edital"</formula>
    </cfRule>
    <cfRule type="containsText" dxfId="3243" priority="3008" operator="containsText" text="habilitando">
      <formula>NOT(ISERROR(SEARCH("habilitando",BB84)))</formula>
    </cfRule>
    <cfRule type="containsText" dxfId="3242" priority="3009" operator="containsText" text="licitando">
      <formula>NOT(ISERROR(SEARCH("licitando",BB84)))</formula>
    </cfRule>
    <cfRule type="cellIs" dxfId="3241" priority="3010" operator="equal">
      <formula>"abrir"</formula>
    </cfRule>
    <cfRule type="cellIs" dxfId="3240" priority="3011" operator="equal">
      <formula>"pesquisa de mercado"</formula>
    </cfRule>
    <cfRule type="cellIs" dxfId="3239" priority="3012" operator="equal">
      <formula>"edital"</formula>
    </cfRule>
    <cfRule type="cellIs" dxfId="3238" priority="3013" operator="equal">
      <formula>"procuradoria"</formula>
    </cfRule>
    <cfRule type="containsText" dxfId="3237" priority="3014" operator="containsText" text="habilitando">
      <formula>NOT(ISERROR(SEARCH("habilitando",BB84)))</formula>
    </cfRule>
    <cfRule type="cellIs" dxfId="3236" priority="3015" operator="equal">
      <formula>"procuradoria"</formula>
    </cfRule>
    <cfRule type="containsText" dxfId="3235" priority="3016" operator="containsText" text="licitando">
      <formula>NOT(ISERROR(SEARCH("licitando",BB84)))</formula>
    </cfRule>
    <cfRule type="cellIs" dxfId="3234" priority="3017" operator="equal">
      <formula>"abrir"</formula>
    </cfRule>
    <cfRule type="cellIs" dxfId="3233" priority="3018" operator="equal">
      <formula>"pesquisa de mercado"</formula>
    </cfRule>
    <cfRule type="cellIs" dxfId="3232" priority="3019" operator="equal">
      <formula>"procuradoria"</formula>
    </cfRule>
    <cfRule type="cellIs" dxfId="3231" priority="3020" operator="equal">
      <formula>"edital"</formula>
    </cfRule>
    <cfRule type="containsText" dxfId="3230" priority="3021" operator="containsText" text="habilitando">
      <formula>NOT(ISERROR(SEARCH("habilitando",BB84)))</formula>
    </cfRule>
    <cfRule type="containsText" dxfId="3229" priority="3022" operator="containsText" text="licitando">
      <formula>NOT(ISERROR(SEARCH("licitando",BB84)))</formula>
    </cfRule>
    <cfRule type="cellIs" dxfId="3228" priority="3023" operator="equal">
      <formula>"edital"</formula>
    </cfRule>
    <cfRule type="cellIs" dxfId="3227" priority="3024" operator="equal">
      <formula>"procuradoria"</formula>
    </cfRule>
    <cfRule type="cellIs" dxfId="3226" priority="3025" operator="equal">
      <formula>"abrir"</formula>
    </cfRule>
    <cfRule type="cellIs" dxfId="3225" priority="3026" operator="equal">
      <formula>"pesquisa de mercado"</formula>
    </cfRule>
    <cfRule type="containsText" dxfId="3224" priority="3027" operator="containsText" text="habilitando">
      <formula>NOT(ISERROR(SEARCH("habilitando",BB84)))</formula>
    </cfRule>
    <cfRule type="containsText" dxfId="3223" priority="3028" operator="containsText" text="licitando">
      <formula>NOT(ISERROR(SEARCH("licitando",BB84)))</formula>
    </cfRule>
    <cfRule type="cellIs" dxfId="3222" priority="3029" operator="equal">
      <formula>"procuradoria"</formula>
    </cfRule>
    <cfRule type="cellIs" dxfId="3221" priority="3030" operator="equal">
      <formula>"edital"</formula>
    </cfRule>
    <cfRule type="containsText" dxfId="3220" priority="3031" operator="containsText" text="habilitando">
      <formula>NOT(ISERROR(SEARCH("habilitando",BB84)))</formula>
    </cfRule>
    <cfRule type="cellIs" dxfId="3219" priority="3032" operator="equal">
      <formula>"edital"</formula>
    </cfRule>
    <cfRule type="cellIs" dxfId="3218" priority="3033" operator="equal">
      <formula>"procuradoria"</formula>
    </cfRule>
    <cfRule type="cellIs" dxfId="3217" priority="3034" operator="equal">
      <formula>"abrir"</formula>
    </cfRule>
    <cfRule type="cellIs" dxfId="3216" priority="3035" operator="equal">
      <formula>"pesquisa de mercado"</formula>
    </cfRule>
    <cfRule type="containsText" dxfId="3215" priority="3036" operator="containsText" text="habilitando">
      <formula>NOT(ISERROR(SEARCH("habilitando",BB84)))</formula>
    </cfRule>
    <cfRule type="containsText" dxfId="3214" priority="3037" operator="containsText" text="licitando">
      <formula>NOT(ISERROR(SEARCH("licitando",BB84)))</formula>
    </cfRule>
    <cfRule type="containsText" dxfId="3213" priority="3038" operator="containsText" text="habilitando">
      <formula>NOT(ISERROR(SEARCH("habilitando",BB84)))</formula>
    </cfRule>
    <cfRule type="containsText" dxfId="3212" priority="3039" operator="containsText" text="licitando">
      <formula>NOT(ISERROR(SEARCH("licitando",BB84)))</formula>
    </cfRule>
    <cfRule type="cellIs" dxfId="3211" priority="3041" operator="equal">
      <formula>"abrir"</formula>
    </cfRule>
    <cfRule type="cellIs" dxfId="3210" priority="3042" operator="equal">
      <formula>"pesquisa de mercado"</formula>
    </cfRule>
  </conditionalFormatting>
  <conditionalFormatting sqref="BB90 BB102:BB103">
    <cfRule type="cellIs" dxfId="3209" priority="1389" operator="equal">
      <formula>"pesquisa de mercado"</formula>
    </cfRule>
  </conditionalFormatting>
  <conditionalFormatting sqref="BB105 BB116 BB123">
    <cfRule type="cellIs" dxfId="3208" priority="1384" operator="equal">
      <formula>"procuradoria"</formula>
    </cfRule>
    <cfRule type="cellIs" dxfId="3207" priority="1385" operator="equal">
      <formula>"abrir"</formula>
    </cfRule>
    <cfRule type="cellIs" dxfId="3206" priority="1386" operator="equal">
      <formula>"pesquisa de mercado"</formula>
    </cfRule>
  </conditionalFormatting>
  <conditionalFormatting sqref="BB107:BB108">
    <cfRule type="cellIs" priority="621" operator="equal">
      <formula>"edital"</formula>
    </cfRule>
  </conditionalFormatting>
  <conditionalFormatting sqref="BB108">
    <cfRule type="cellIs" dxfId="3205" priority="620" operator="equal">
      <formula>"procuradoria"</formula>
    </cfRule>
  </conditionalFormatting>
  <conditionalFormatting sqref="BB110">
    <cfRule type="cellIs" dxfId="3204" priority="427" operator="equal">
      <formula>"edital"</formula>
    </cfRule>
    <cfRule type="cellIs" dxfId="3203" priority="428" operator="equal">
      <formula>"procuradoria"</formula>
    </cfRule>
  </conditionalFormatting>
  <conditionalFormatting sqref="BB128:BB131 BB163:BB165 BB168:BB169 BB176:BB180 BB182 BB184 BB187 BB195:BB196 BB199:BB200 BB204:BB212 BB214:BB215 BB442">
    <cfRule type="cellIs" priority="1383" operator="equal">
      <formula>"edital"</formula>
    </cfRule>
  </conditionalFormatting>
  <conditionalFormatting sqref="BB130:BB131 BB133 BB163 BB168:BB169 BB178 BB182 BB184 BB187 BB195:BB196 BB199 BB212 BB214">
    <cfRule type="cellIs" dxfId="3202" priority="1380" operator="equal">
      <formula>"procuradoria"</formula>
    </cfRule>
  </conditionalFormatting>
  <conditionalFormatting sqref="BB130:BB131 BB163 BB168:BB170 BB178 BB182 BB184 BB187:BB189 BB195:BB197 BB199:BB200 BB212 BB214">
    <cfRule type="cellIs" dxfId="3201" priority="1381" operator="equal">
      <formula>"abrir"</formula>
    </cfRule>
    <cfRule type="cellIs" dxfId="3200" priority="1382" operator="equal">
      <formula>"pesquisa de mercado"</formula>
    </cfRule>
  </conditionalFormatting>
  <conditionalFormatting sqref="BB133">
    <cfRule type="cellIs" dxfId="3199" priority="1377" operator="equal">
      <formula>"procuradoria"</formula>
    </cfRule>
    <cfRule type="cellIs" dxfId="3198" priority="1378" operator="equal">
      <formula>"abrir"</formula>
    </cfRule>
    <cfRule type="cellIs" dxfId="3197" priority="1379" operator="equal">
      <formula>"pesquisa de mercado"</formula>
    </cfRule>
  </conditionalFormatting>
  <conditionalFormatting sqref="BB133:BB143 BB237:BB244">
    <cfRule type="cellIs" priority="1275" operator="equal">
      <formula>"edital"</formula>
    </cfRule>
  </conditionalFormatting>
  <conditionalFormatting sqref="BB138 BB242 BB107">
    <cfRule type="cellIs" dxfId="3196" priority="1273" operator="equal">
      <formula>"edital"</formula>
    </cfRule>
  </conditionalFormatting>
  <conditionalFormatting sqref="BB138 BB242">
    <cfRule type="containsText" dxfId="3195" priority="676" operator="containsText" text="habilitando">
      <formula>NOT(ISERROR(SEARCH("habilitando",BB138)))</formula>
    </cfRule>
    <cfRule type="cellIs" dxfId="3194" priority="678" operator="equal">
      <formula>"edital"</formula>
    </cfRule>
    <cfRule type="containsText" dxfId="3193" priority="679" operator="containsText" text="habilitando">
      <formula>NOT(ISERROR(SEARCH("habilitando",BB138)))</formula>
    </cfRule>
    <cfRule type="containsText" dxfId="3192" priority="681" operator="containsText" text="habilitando">
      <formula>NOT(ISERROR(SEARCH("habilitando",BB138)))</formula>
    </cfRule>
    <cfRule type="cellIs" dxfId="3191" priority="684" operator="equal">
      <formula>"edital"</formula>
    </cfRule>
    <cfRule type="cellIs" dxfId="3190" priority="685" operator="equal">
      <formula>"abrir"</formula>
    </cfRule>
    <cfRule type="cellIs" dxfId="3189" priority="686" operator="equal">
      <formula>"pesquisa de mercado"</formula>
    </cfRule>
    <cfRule type="containsText" dxfId="3188" priority="687" operator="containsText" text="habilitando">
      <formula>NOT(ISERROR(SEARCH("habilitando",BB138)))</formula>
    </cfRule>
    <cfRule type="cellIs" dxfId="3187" priority="689" operator="equal">
      <formula>"abrir"</formula>
    </cfRule>
    <cfRule type="cellIs" dxfId="3186" priority="690" operator="equal">
      <formula>"pesquisa de mercado"</formula>
    </cfRule>
    <cfRule type="cellIs" dxfId="3185" priority="691" operator="equal">
      <formula>"edital"</formula>
    </cfRule>
    <cfRule type="containsText" dxfId="3184" priority="692" operator="containsText" text="habilitando">
      <formula>NOT(ISERROR(SEARCH("habilitando",BB138)))</formula>
    </cfRule>
    <cfRule type="cellIs" dxfId="3183" priority="694" operator="equal">
      <formula>"abrir"</formula>
    </cfRule>
    <cfRule type="cellIs" dxfId="3182" priority="695" operator="equal">
      <formula>"pesquisa de mercado"</formula>
    </cfRule>
    <cfRule type="cellIs" dxfId="3181" priority="697" operator="equal">
      <formula>"edital"</formula>
    </cfRule>
    <cfRule type="containsText" dxfId="3180" priority="698" operator="containsText" text="habilitando">
      <formula>NOT(ISERROR(SEARCH("habilitando",BB138)))</formula>
    </cfRule>
    <cfRule type="cellIs" dxfId="3179" priority="700" operator="equal">
      <formula>"edital"</formula>
    </cfRule>
    <cfRule type="cellIs" dxfId="3178" priority="702" operator="equal">
      <formula>"abrir"</formula>
    </cfRule>
    <cfRule type="cellIs" dxfId="3177" priority="703" operator="equal">
      <formula>"pesquisa de mercado"</formula>
    </cfRule>
    <cfRule type="containsText" dxfId="3176" priority="704" operator="containsText" text="habilitando">
      <formula>NOT(ISERROR(SEARCH("habilitando",BB138)))</formula>
    </cfRule>
    <cfRule type="cellIs" dxfId="3175" priority="706" operator="equal">
      <formula>"abrir"</formula>
    </cfRule>
    <cfRule type="cellIs" dxfId="3174" priority="707" operator="equal">
      <formula>"pesquisa de mercado"</formula>
    </cfRule>
    <cfRule type="cellIs" dxfId="3173" priority="708" operator="equal">
      <formula>"edital"</formula>
    </cfRule>
    <cfRule type="containsText" dxfId="3172" priority="710" operator="containsText" text="habilitando">
      <formula>NOT(ISERROR(SEARCH("habilitando",BB138)))</formula>
    </cfRule>
    <cfRule type="cellIs" dxfId="3171" priority="712" operator="equal">
      <formula>"edital"</formula>
    </cfRule>
    <cfRule type="cellIs" dxfId="3170" priority="714" operator="equal">
      <formula>"abrir"</formula>
    </cfRule>
    <cfRule type="cellIs" dxfId="3169" priority="715" operator="equal">
      <formula>"pesquisa de mercado"</formula>
    </cfRule>
    <cfRule type="containsText" dxfId="3168" priority="716" operator="containsText" text="habilitando">
      <formula>NOT(ISERROR(SEARCH("habilitando",BB138)))</formula>
    </cfRule>
    <cfRule type="cellIs" dxfId="3167" priority="718" operator="equal">
      <formula>"edital"</formula>
    </cfRule>
    <cfRule type="cellIs" dxfId="3166" priority="720" operator="equal">
      <formula>"abrir"</formula>
    </cfRule>
    <cfRule type="cellIs" dxfId="3165" priority="721" operator="equal">
      <formula>"pesquisa de mercado"</formula>
    </cfRule>
    <cfRule type="containsText" dxfId="3164" priority="722" operator="containsText" text="habilitando">
      <formula>NOT(ISERROR(SEARCH("habilitando",BB138)))</formula>
    </cfRule>
    <cfRule type="cellIs" dxfId="3163" priority="724" operator="equal">
      <formula>"edital"</formula>
    </cfRule>
    <cfRule type="cellIs" dxfId="3162" priority="726" operator="equal">
      <formula>"abrir"</formula>
    </cfRule>
    <cfRule type="cellIs" dxfId="3161" priority="727" operator="equal">
      <formula>"pesquisa de mercado"</formula>
    </cfRule>
    <cfRule type="containsText" dxfId="3160" priority="728" operator="containsText" text="habilitando">
      <formula>NOT(ISERROR(SEARCH("habilitando",BB138)))</formula>
    </cfRule>
    <cfRule type="cellIs" dxfId="3159" priority="730" operator="equal">
      <formula>"abrir"</formula>
    </cfRule>
    <cfRule type="cellIs" dxfId="3158" priority="731" operator="equal">
      <formula>"pesquisa de mercado"</formula>
    </cfRule>
    <cfRule type="cellIs" dxfId="3157" priority="732" operator="equal">
      <formula>"edital"</formula>
    </cfRule>
    <cfRule type="containsText" dxfId="3156" priority="733" operator="containsText" text="habilitando">
      <formula>NOT(ISERROR(SEARCH("habilitando",BB138)))</formula>
    </cfRule>
    <cfRule type="cellIs" dxfId="3155" priority="735" operator="equal">
      <formula>"abrir"</formula>
    </cfRule>
    <cfRule type="cellIs" dxfId="3154" priority="736" operator="equal">
      <formula>"pesquisa de mercado"</formula>
    </cfRule>
    <cfRule type="cellIs" dxfId="3153" priority="738" operator="equal">
      <formula>"edital"</formula>
    </cfRule>
    <cfRule type="containsText" dxfId="3152" priority="739" operator="containsText" text="habilitando">
      <formula>NOT(ISERROR(SEARCH("habilitando",BB138)))</formula>
    </cfRule>
    <cfRule type="cellIs" dxfId="3151" priority="741" operator="equal">
      <formula>"edital"</formula>
    </cfRule>
    <cfRule type="cellIs" dxfId="3150" priority="743" operator="equal">
      <formula>"abrir"</formula>
    </cfRule>
    <cfRule type="cellIs" dxfId="3149" priority="744" operator="equal">
      <formula>"pesquisa de mercado"</formula>
    </cfRule>
    <cfRule type="containsText" dxfId="3148" priority="745" operator="containsText" text="habilitando">
      <formula>NOT(ISERROR(SEARCH("habilitando",BB138)))</formula>
    </cfRule>
    <cfRule type="cellIs" dxfId="3147" priority="747" operator="equal">
      <formula>"abrir"</formula>
    </cfRule>
    <cfRule type="cellIs" dxfId="3146" priority="748" operator="equal">
      <formula>"pesquisa de mercado"</formula>
    </cfRule>
    <cfRule type="cellIs" dxfId="3145" priority="749" operator="equal">
      <formula>"edital"</formula>
    </cfRule>
    <cfRule type="containsText" dxfId="3144" priority="751" operator="containsText" text="habilitando">
      <formula>NOT(ISERROR(SEARCH("habilitando",BB138)))</formula>
    </cfRule>
    <cfRule type="cellIs" dxfId="3143" priority="753" operator="equal">
      <formula>"edital"</formula>
    </cfRule>
    <cfRule type="cellIs" dxfId="3142" priority="755" operator="equal">
      <formula>"abrir"</formula>
    </cfRule>
    <cfRule type="cellIs" dxfId="3141" priority="756" operator="equal">
      <formula>"pesquisa de mercado"</formula>
    </cfRule>
    <cfRule type="containsText" dxfId="3140" priority="757" operator="containsText" text="habilitando">
      <formula>NOT(ISERROR(SEARCH("habilitando",BB138)))</formula>
    </cfRule>
    <cfRule type="cellIs" dxfId="3139" priority="759" operator="equal">
      <formula>"edital"</formula>
    </cfRule>
    <cfRule type="cellIs" dxfId="3138" priority="761" operator="equal">
      <formula>"abrir"</formula>
    </cfRule>
    <cfRule type="cellIs" dxfId="3137" priority="762" operator="equal">
      <formula>"pesquisa de mercado"</formula>
    </cfRule>
    <cfRule type="containsText" dxfId="3136" priority="763" operator="containsText" text="habilitando">
      <formula>NOT(ISERROR(SEARCH("habilitando",BB138)))</formula>
    </cfRule>
    <cfRule type="cellIs" dxfId="3135" priority="765" operator="equal">
      <formula>"edital"</formula>
    </cfRule>
    <cfRule type="cellIs" dxfId="3134" priority="767" operator="equal">
      <formula>"abrir"</formula>
    </cfRule>
    <cfRule type="cellIs" dxfId="3133" priority="768" operator="equal">
      <formula>"pesquisa de mercado"</formula>
    </cfRule>
    <cfRule type="containsText" dxfId="3132" priority="769" operator="containsText" text="habilitando">
      <formula>NOT(ISERROR(SEARCH("habilitando",BB138)))</formula>
    </cfRule>
    <cfRule type="cellIs" dxfId="3131" priority="771" operator="equal">
      <formula>"abrir"</formula>
    </cfRule>
    <cfRule type="cellIs" dxfId="3130" priority="772" operator="equal">
      <formula>"pesquisa de mercado"</formula>
    </cfRule>
    <cfRule type="cellIs" dxfId="3129" priority="773" operator="equal">
      <formula>"edital"</formula>
    </cfRule>
    <cfRule type="containsText" dxfId="3128" priority="774" operator="containsText" text="habilitando">
      <formula>NOT(ISERROR(SEARCH("habilitando",BB138)))</formula>
    </cfRule>
    <cfRule type="cellIs" dxfId="3127" priority="776" operator="equal">
      <formula>"abrir"</formula>
    </cfRule>
    <cfRule type="cellIs" dxfId="3126" priority="777" operator="equal">
      <formula>"pesquisa de mercado"</formula>
    </cfRule>
    <cfRule type="cellIs" dxfId="3125" priority="779" operator="equal">
      <formula>"edital"</formula>
    </cfRule>
    <cfRule type="containsText" dxfId="3124" priority="780" operator="containsText" text="habilitando">
      <formula>NOT(ISERROR(SEARCH("habilitando",BB138)))</formula>
    </cfRule>
    <cfRule type="cellIs" dxfId="3123" priority="782" operator="equal">
      <formula>"edital"</formula>
    </cfRule>
    <cfRule type="cellIs" dxfId="3122" priority="784" operator="equal">
      <formula>"abrir"</formula>
    </cfRule>
    <cfRule type="cellIs" dxfId="3121" priority="785" operator="equal">
      <formula>"pesquisa de mercado"</formula>
    </cfRule>
    <cfRule type="containsText" dxfId="3120" priority="786" operator="containsText" text="habilitando">
      <formula>NOT(ISERROR(SEARCH("habilitando",BB138)))</formula>
    </cfRule>
    <cfRule type="cellIs" dxfId="3119" priority="788" operator="equal">
      <formula>"abrir"</formula>
    </cfRule>
    <cfRule type="cellIs" dxfId="3118" priority="789" operator="equal">
      <formula>"pesquisa de mercado"</formula>
    </cfRule>
    <cfRule type="cellIs" dxfId="3117" priority="790" operator="equal">
      <formula>"edital"</formula>
    </cfRule>
    <cfRule type="containsText" dxfId="3116" priority="792" operator="containsText" text="habilitando">
      <formula>NOT(ISERROR(SEARCH("habilitando",BB138)))</formula>
    </cfRule>
    <cfRule type="cellIs" dxfId="3115" priority="794" operator="equal">
      <formula>"edital"</formula>
    </cfRule>
    <cfRule type="cellIs" dxfId="3114" priority="796" operator="equal">
      <formula>"abrir"</formula>
    </cfRule>
    <cfRule type="cellIs" dxfId="3113" priority="797" operator="equal">
      <formula>"pesquisa de mercado"</formula>
    </cfRule>
    <cfRule type="containsText" dxfId="3112" priority="798" operator="containsText" text="habilitando">
      <formula>NOT(ISERROR(SEARCH("habilitando",BB138)))</formula>
    </cfRule>
    <cfRule type="cellIs" dxfId="3111" priority="800" operator="equal">
      <formula>"edital"</formula>
    </cfRule>
    <cfRule type="cellIs" dxfId="3110" priority="802" operator="equal">
      <formula>"abrir"</formula>
    </cfRule>
    <cfRule type="cellIs" dxfId="3109" priority="803" operator="equal">
      <formula>"pesquisa de mercado"</formula>
    </cfRule>
    <cfRule type="containsText" dxfId="3108" priority="804" operator="containsText" text="habilitando">
      <formula>NOT(ISERROR(SEARCH("habilitando",BB138)))</formula>
    </cfRule>
    <cfRule type="cellIs" dxfId="3107" priority="806" operator="equal">
      <formula>"abrir"</formula>
    </cfRule>
    <cfRule type="cellIs" dxfId="3106" priority="807" operator="equal">
      <formula>"pesquisa de mercado"</formula>
    </cfRule>
    <cfRule type="cellIs" dxfId="3105" priority="808" operator="equal">
      <formula>"edital"</formula>
    </cfRule>
    <cfRule type="containsText" dxfId="3104" priority="809" operator="containsText" text="habilitando">
      <formula>NOT(ISERROR(SEARCH("habilitando",BB138)))</formula>
    </cfRule>
    <cfRule type="cellIs" dxfId="3103" priority="811" operator="equal">
      <formula>"abrir"</formula>
    </cfRule>
    <cfRule type="cellIs" dxfId="3102" priority="812" operator="equal">
      <formula>"pesquisa de mercado"</formula>
    </cfRule>
    <cfRule type="cellIs" dxfId="3101" priority="814" operator="equal">
      <formula>"edital"</formula>
    </cfRule>
    <cfRule type="containsText" dxfId="3100" priority="815" operator="containsText" text="habilitando">
      <formula>NOT(ISERROR(SEARCH("habilitando",BB138)))</formula>
    </cfRule>
    <cfRule type="cellIs" dxfId="3099" priority="817" operator="equal">
      <formula>"edital"</formula>
    </cfRule>
    <cfRule type="cellIs" dxfId="3098" priority="819" operator="equal">
      <formula>"abrir"</formula>
    </cfRule>
    <cfRule type="cellIs" dxfId="3097" priority="820" operator="equal">
      <formula>"pesquisa de mercado"</formula>
    </cfRule>
    <cfRule type="containsText" dxfId="3096" priority="821" operator="containsText" text="habilitando">
      <formula>NOT(ISERROR(SEARCH("habilitando",BB138)))</formula>
    </cfRule>
    <cfRule type="cellIs" dxfId="3095" priority="823" operator="equal">
      <formula>"abrir"</formula>
    </cfRule>
    <cfRule type="cellIs" dxfId="3094" priority="824" operator="equal">
      <formula>"pesquisa de mercado"</formula>
    </cfRule>
    <cfRule type="cellIs" dxfId="3093" priority="825" operator="equal">
      <formula>"edital"</formula>
    </cfRule>
    <cfRule type="containsText" dxfId="3092" priority="827" operator="containsText" text="habilitando">
      <formula>NOT(ISERROR(SEARCH("habilitando",BB138)))</formula>
    </cfRule>
    <cfRule type="cellIs" dxfId="3091" priority="829" operator="equal">
      <formula>"edital"</formula>
    </cfRule>
    <cfRule type="cellIs" dxfId="3090" priority="831" operator="equal">
      <formula>"abrir"</formula>
    </cfRule>
    <cfRule type="cellIs" dxfId="3089" priority="832" operator="equal">
      <formula>"pesquisa de mercado"</formula>
    </cfRule>
    <cfRule type="containsText" dxfId="3088" priority="833" operator="containsText" text="habilitando">
      <formula>NOT(ISERROR(SEARCH("habilitando",BB138)))</formula>
    </cfRule>
    <cfRule type="cellIs" dxfId="3087" priority="836" operator="equal">
      <formula>"edital"</formula>
    </cfRule>
    <cfRule type="cellIs" dxfId="3086" priority="837" operator="equal">
      <formula>"abrir"</formula>
    </cfRule>
    <cfRule type="cellIs" dxfId="3085" priority="838" operator="equal">
      <formula>"pesquisa de mercado"</formula>
    </cfRule>
    <cfRule type="containsText" dxfId="3084" priority="839" operator="containsText" text="habilitando">
      <formula>NOT(ISERROR(SEARCH("habilitando",BB138)))</formula>
    </cfRule>
    <cfRule type="cellIs" dxfId="3083" priority="841" operator="equal">
      <formula>"abrir"</formula>
    </cfRule>
    <cfRule type="cellIs" dxfId="3082" priority="842" operator="equal">
      <formula>"pesquisa de mercado"</formula>
    </cfRule>
    <cfRule type="cellIs" dxfId="3081" priority="843" operator="equal">
      <formula>"edital"</formula>
    </cfRule>
    <cfRule type="containsText" dxfId="3080" priority="844" operator="containsText" text="habilitando">
      <formula>NOT(ISERROR(SEARCH("habilitando",BB138)))</formula>
    </cfRule>
    <cfRule type="cellIs" dxfId="3079" priority="846" operator="equal">
      <formula>"abrir"</formula>
    </cfRule>
    <cfRule type="cellIs" dxfId="3078" priority="847" operator="equal">
      <formula>"pesquisa de mercado"</formula>
    </cfRule>
    <cfRule type="cellIs" dxfId="3077" priority="849" operator="equal">
      <formula>"edital"</formula>
    </cfRule>
    <cfRule type="containsText" dxfId="3076" priority="850" operator="containsText" text="habilitando">
      <formula>NOT(ISERROR(SEARCH("habilitando",BB138)))</formula>
    </cfRule>
    <cfRule type="cellIs" dxfId="3075" priority="852" operator="equal">
      <formula>"edital"</formula>
    </cfRule>
    <cfRule type="cellIs" dxfId="3074" priority="854" operator="equal">
      <formula>"abrir"</formula>
    </cfRule>
    <cfRule type="cellIs" dxfId="3073" priority="855" operator="equal">
      <formula>"pesquisa de mercado"</formula>
    </cfRule>
    <cfRule type="containsText" dxfId="3072" priority="856" operator="containsText" text="habilitando">
      <formula>NOT(ISERROR(SEARCH("habilitando",BB138)))</formula>
    </cfRule>
    <cfRule type="cellIs" dxfId="3071" priority="858" operator="equal">
      <formula>"abrir"</formula>
    </cfRule>
    <cfRule type="cellIs" dxfId="3070" priority="859" operator="equal">
      <formula>"pesquisa de mercado"</formula>
    </cfRule>
    <cfRule type="cellIs" dxfId="3069" priority="860" operator="equal">
      <formula>"edital"</formula>
    </cfRule>
    <cfRule type="containsText" dxfId="3068" priority="862" operator="containsText" text="habilitando">
      <formula>NOT(ISERROR(SEARCH("habilitando",BB138)))</formula>
    </cfRule>
    <cfRule type="cellIs" dxfId="3067" priority="865" operator="equal">
      <formula>"edital"</formula>
    </cfRule>
    <cfRule type="cellIs" dxfId="3066" priority="866" operator="equal">
      <formula>"abrir"</formula>
    </cfRule>
    <cfRule type="cellIs" dxfId="3065" priority="867" operator="equal">
      <formula>"pesquisa de mercado"</formula>
    </cfRule>
    <cfRule type="containsText" dxfId="3064" priority="868" operator="containsText" text="habilitando">
      <formula>NOT(ISERROR(SEARCH("habilitando",BB138)))</formula>
    </cfRule>
    <cfRule type="cellIs" dxfId="3063" priority="870" operator="equal">
      <formula>"abrir"</formula>
    </cfRule>
    <cfRule type="cellIs" dxfId="3062" priority="871" operator="equal">
      <formula>"pesquisa de mercado"</formula>
    </cfRule>
    <cfRule type="cellIs" dxfId="3061" priority="872" operator="equal">
      <formula>"edital"</formula>
    </cfRule>
    <cfRule type="containsText" dxfId="3060" priority="873" operator="containsText" text="habilitando">
      <formula>NOT(ISERROR(SEARCH("habilitando",BB138)))</formula>
    </cfRule>
    <cfRule type="cellIs" dxfId="3059" priority="875" operator="equal">
      <formula>"abrir"</formula>
    </cfRule>
    <cfRule type="cellIs" dxfId="3058" priority="876" operator="equal">
      <formula>"pesquisa de mercado"</formula>
    </cfRule>
    <cfRule type="cellIs" dxfId="3057" priority="878" operator="equal">
      <formula>"edital"</formula>
    </cfRule>
    <cfRule type="containsText" dxfId="3056" priority="879" operator="containsText" text="habilitando">
      <formula>NOT(ISERROR(SEARCH("habilitando",BB138)))</formula>
    </cfRule>
    <cfRule type="cellIs" dxfId="3055" priority="881" operator="equal">
      <formula>"edital"</formula>
    </cfRule>
    <cfRule type="cellIs" dxfId="3054" priority="883" operator="equal">
      <formula>"abrir"</formula>
    </cfRule>
    <cfRule type="cellIs" dxfId="3053" priority="884" operator="equal">
      <formula>"pesquisa de mercado"</formula>
    </cfRule>
    <cfRule type="containsText" dxfId="3052" priority="885" operator="containsText" text="habilitando">
      <formula>NOT(ISERROR(SEARCH("habilitando",BB138)))</formula>
    </cfRule>
    <cfRule type="cellIs" dxfId="3051" priority="887" operator="equal">
      <formula>"abrir"</formula>
    </cfRule>
    <cfRule type="cellIs" dxfId="3050" priority="888" operator="equal">
      <formula>"pesquisa de mercado"</formula>
    </cfRule>
    <cfRule type="cellIs" dxfId="3049" priority="890" operator="equal">
      <formula>"edital"</formula>
    </cfRule>
    <cfRule type="containsText" dxfId="3048" priority="891" operator="containsText" text="habilitando">
      <formula>NOT(ISERROR(SEARCH("habilitando",BB138)))</formula>
    </cfRule>
    <cfRule type="cellIs" dxfId="3047" priority="893" operator="equal">
      <formula>"abrir"</formula>
    </cfRule>
    <cfRule type="cellIs" dxfId="3046" priority="894" operator="equal">
      <formula>"pesquisa de mercado"</formula>
    </cfRule>
    <cfRule type="cellIs" dxfId="3045" priority="895" operator="equal">
      <formula>"edital"</formula>
    </cfRule>
    <cfRule type="containsText" dxfId="3044" priority="896" operator="containsText" text="habilitando">
      <formula>NOT(ISERROR(SEARCH("habilitando",BB138)))</formula>
    </cfRule>
    <cfRule type="cellIs" dxfId="3043" priority="898" operator="equal">
      <formula>"abrir"</formula>
    </cfRule>
    <cfRule type="cellIs" dxfId="3042" priority="899" operator="equal">
      <formula>"pesquisa de mercado"</formula>
    </cfRule>
    <cfRule type="cellIs" dxfId="3041" priority="901" operator="equal">
      <formula>"edital"</formula>
    </cfRule>
    <cfRule type="containsText" dxfId="3040" priority="902" operator="containsText" text="habilitando">
      <formula>NOT(ISERROR(SEARCH("habilitando",BB138)))</formula>
    </cfRule>
    <cfRule type="cellIs" dxfId="3039" priority="904" operator="equal">
      <formula>"edital"</formula>
    </cfRule>
    <cfRule type="cellIs" dxfId="3038" priority="905" operator="equal">
      <formula>"abrir"</formula>
    </cfRule>
    <cfRule type="cellIs" dxfId="3037" priority="906" operator="equal">
      <formula>"pesquisa de mercado"</formula>
    </cfRule>
    <cfRule type="containsText" dxfId="3036" priority="907" operator="containsText" text="habilitando">
      <formula>NOT(ISERROR(SEARCH("habilitando",BB138)))</formula>
    </cfRule>
    <cfRule type="cellIs" dxfId="3035" priority="909" operator="equal">
      <formula>"abrir"</formula>
    </cfRule>
    <cfRule type="cellIs" dxfId="3034" priority="910" operator="equal">
      <formula>"pesquisa de mercado"</formula>
    </cfRule>
    <cfRule type="cellIs" dxfId="3033" priority="912" operator="equal">
      <formula>"edital"</formula>
    </cfRule>
    <cfRule type="containsText" dxfId="3032" priority="913" operator="containsText" text="habilitando">
      <formula>NOT(ISERROR(SEARCH("habilitando",BB138)))</formula>
    </cfRule>
    <cfRule type="cellIs" dxfId="3031" priority="915" operator="equal">
      <formula>"abrir"</formula>
    </cfRule>
    <cfRule type="cellIs" dxfId="3030" priority="916" operator="equal">
      <formula>"pesquisa de mercado"</formula>
    </cfRule>
    <cfRule type="cellIs" dxfId="3029" priority="918" operator="equal">
      <formula>"edital"</formula>
    </cfRule>
    <cfRule type="containsText" dxfId="3028" priority="919" operator="containsText" text="habilitando">
      <formula>NOT(ISERROR(SEARCH("habilitando",BB138)))</formula>
    </cfRule>
    <cfRule type="cellIs" dxfId="3027" priority="921" operator="equal">
      <formula>"abrir"</formula>
    </cfRule>
    <cfRule type="cellIs" dxfId="3026" priority="922" operator="equal">
      <formula>"pesquisa de mercado"</formula>
    </cfRule>
    <cfRule type="cellIs" dxfId="3025" priority="924" operator="equal">
      <formula>"edital"</formula>
    </cfRule>
    <cfRule type="containsText" dxfId="3024" priority="925" operator="containsText" text="habilitando">
      <formula>NOT(ISERROR(SEARCH("habilitando",BB138)))</formula>
    </cfRule>
    <cfRule type="cellIs" dxfId="3023" priority="927" operator="equal">
      <formula>"abrir"</formula>
    </cfRule>
    <cfRule type="cellIs" dxfId="3022" priority="928" operator="equal">
      <formula>"pesquisa de mercado"</formula>
    </cfRule>
    <cfRule type="cellIs" dxfId="3021" priority="929" operator="equal">
      <formula>"edital"</formula>
    </cfRule>
    <cfRule type="containsText" dxfId="3020" priority="931" operator="containsText" text="habilitando">
      <formula>NOT(ISERROR(SEARCH("habilitando",BB138)))</formula>
    </cfRule>
    <cfRule type="cellIs" dxfId="3019" priority="933" operator="equal">
      <formula>"edital"</formula>
    </cfRule>
    <cfRule type="cellIs" dxfId="3018" priority="935" operator="equal">
      <formula>"abrir"</formula>
    </cfRule>
    <cfRule type="cellIs" dxfId="3017" priority="936" operator="equal">
      <formula>"pesquisa de mercado"</formula>
    </cfRule>
    <cfRule type="containsText" dxfId="3016" priority="937" operator="containsText" text="habilitando">
      <formula>NOT(ISERROR(SEARCH("habilitando",BB138)))</formula>
    </cfRule>
    <cfRule type="cellIs" dxfId="3015" priority="940" operator="equal">
      <formula>"edital"</formula>
    </cfRule>
    <cfRule type="containsText" dxfId="3014" priority="941" operator="containsText" text="habilitando">
      <formula>NOT(ISERROR(SEARCH("habilitando",BB138)))</formula>
    </cfRule>
    <cfRule type="cellIs" dxfId="3013" priority="942" operator="equal">
      <formula>"edital"</formula>
    </cfRule>
    <cfRule type="cellIs" dxfId="3012" priority="944" operator="equal">
      <formula>"abrir"</formula>
    </cfRule>
    <cfRule type="cellIs" dxfId="3011" priority="945" operator="equal">
      <formula>"pesquisa de mercado"</formula>
    </cfRule>
    <cfRule type="containsText" dxfId="3010" priority="946" operator="containsText" text="habilitando">
      <formula>NOT(ISERROR(SEARCH("habilitando",BB138)))</formula>
    </cfRule>
    <cfRule type="containsText" dxfId="3009" priority="948" operator="containsText" text="habilitando">
      <formula>NOT(ISERROR(SEARCH("habilitando",BB138)))</formula>
    </cfRule>
    <cfRule type="containsText" dxfId="3008" priority="950" operator="containsText" text="habilitando">
      <formula>NOT(ISERROR(SEARCH("habilitando",BB138)))</formula>
    </cfRule>
  </conditionalFormatting>
  <conditionalFormatting sqref="BB138">
    <cfRule type="cellIs" dxfId="3007" priority="675" operator="equal">
      <formula>"edital"</formula>
    </cfRule>
    <cfRule type="cellIs" dxfId="3006" priority="952" operator="equal">
      <formula>"abrir"</formula>
    </cfRule>
    <cfRule type="cellIs" dxfId="3005" priority="953" operator="equal">
      <formula>"pesquisa de mercado"</formula>
    </cfRule>
    <cfRule type="cellIs" dxfId="3004" priority="954" operator="equal">
      <formula>"edital"</formula>
    </cfRule>
    <cfRule type="containsText" dxfId="3003" priority="955" operator="containsText" text="habilitando">
      <formula>NOT(ISERROR(SEARCH("habilitando",BB138)))</formula>
    </cfRule>
    <cfRule type="containsText" dxfId="3002" priority="956" operator="containsText" text="licitando">
      <formula>NOT(ISERROR(SEARCH("licitando",BB138)))</formula>
    </cfRule>
    <cfRule type="cellIs" dxfId="3001" priority="957" operator="equal">
      <formula>"edital"</formula>
    </cfRule>
    <cfRule type="containsText" dxfId="3000" priority="958" operator="containsText" text="habilitando">
      <formula>NOT(ISERROR(SEARCH("habilitando",BB138)))</formula>
    </cfRule>
    <cfRule type="containsText" dxfId="2999" priority="959" operator="containsText" text="licitando">
      <formula>NOT(ISERROR(SEARCH("licitando",BB138)))</formula>
    </cfRule>
    <cfRule type="containsText" dxfId="2998" priority="960" operator="containsText" text="habilitando">
      <formula>NOT(ISERROR(SEARCH("habilitando",BB138)))</formula>
    </cfRule>
    <cfRule type="containsText" dxfId="2997" priority="961" operator="containsText" text="licitando">
      <formula>NOT(ISERROR(SEARCH("licitando",BB138)))</formula>
    </cfRule>
    <cfRule type="cellIs" dxfId="2996" priority="962" operator="equal">
      <formula>"procuradoria"</formula>
    </cfRule>
    <cfRule type="cellIs" dxfId="2995" priority="963" operator="equal">
      <formula>"edital"</formula>
    </cfRule>
    <cfRule type="cellIs" dxfId="2994" priority="964" operator="equal">
      <formula>"abrir"</formula>
    </cfRule>
    <cfRule type="cellIs" dxfId="2993" priority="965" operator="equal">
      <formula>"pesquisa de mercado"</formula>
    </cfRule>
    <cfRule type="containsText" dxfId="2992" priority="966" operator="containsText" text="habilitando">
      <formula>NOT(ISERROR(SEARCH("habilitando",BB138)))</formula>
    </cfRule>
    <cfRule type="containsText" dxfId="2991" priority="967" operator="containsText" text="licitando">
      <formula>NOT(ISERROR(SEARCH("licitando",BB138)))</formula>
    </cfRule>
    <cfRule type="cellIs" dxfId="2990" priority="968" operator="equal">
      <formula>"abrir"</formula>
    </cfRule>
    <cfRule type="cellIs" dxfId="2989" priority="969" operator="equal">
      <formula>"pesquisa de mercado"</formula>
    </cfRule>
    <cfRule type="cellIs" dxfId="2988" priority="970" operator="equal">
      <formula>"edital"</formula>
    </cfRule>
    <cfRule type="containsText" dxfId="2987" priority="971" operator="containsText" text="habilitando">
      <formula>NOT(ISERROR(SEARCH("habilitando",BB138)))</formula>
    </cfRule>
    <cfRule type="containsText" dxfId="2986" priority="972" operator="containsText" text="licitando">
      <formula>NOT(ISERROR(SEARCH("licitando",BB138)))</formula>
    </cfRule>
    <cfRule type="cellIs" dxfId="2985" priority="973" operator="equal">
      <formula>"abrir"</formula>
    </cfRule>
    <cfRule type="cellIs" dxfId="2984" priority="974" operator="equal">
      <formula>"pesquisa de mercado"</formula>
    </cfRule>
    <cfRule type="cellIs" dxfId="2983" priority="975" operator="equal">
      <formula>"procuradoria"</formula>
    </cfRule>
    <cfRule type="cellIs" dxfId="2982" priority="976" operator="equal">
      <formula>"edital"</formula>
    </cfRule>
    <cfRule type="containsText" dxfId="2981" priority="977" operator="containsText" text="habilitando">
      <formula>NOT(ISERROR(SEARCH("habilitando",BB138)))</formula>
    </cfRule>
    <cfRule type="containsText" dxfId="2980" priority="978" operator="containsText" text="licitando">
      <formula>NOT(ISERROR(SEARCH("licitando",BB138)))</formula>
    </cfRule>
    <cfRule type="cellIs" dxfId="2979" priority="979" operator="equal">
      <formula>"edital"</formula>
    </cfRule>
    <cfRule type="cellIs" dxfId="2978" priority="980" operator="equal">
      <formula>"procuradoria"</formula>
    </cfRule>
    <cfRule type="cellIs" dxfId="2977" priority="981" operator="equal">
      <formula>"abrir"</formula>
    </cfRule>
    <cfRule type="cellIs" dxfId="2976" priority="982" operator="equal">
      <formula>"pesquisa de mercado"</formula>
    </cfRule>
    <cfRule type="containsText" dxfId="2975" priority="983" operator="containsText" text="habilitando">
      <formula>NOT(ISERROR(SEARCH("habilitando",BB138)))</formula>
    </cfRule>
    <cfRule type="containsText" dxfId="2974" priority="984" operator="containsText" text="licitando">
      <formula>NOT(ISERROR(SEARCH("licitando",BB138)))</formula>
    </cfRule>
    <cfRule type="cellIs" dxfId="2973" priority="985" operator="equal">
      <formula>"abrir"</formula>
    </cfRule>
    <cfRule type="cellIs" dxfId="2972" priority="986" operator="equal">
      <formula>"pesquisa de mercado"</formula>
    </cfRule>
    <cfRule type="cellIs" dxfId="2971" priority="987" operator="equal">
      <formula>"edital"</formula>
    </cfRule>
    <cfRule type="cellIs" dxfId="2970" priority="988" operator="equal">
      <formula>"procuradoria"</formula>
    </cfRule>
    <cfRule type="containsText" dxfId="2969" priority="989" operator="containsText" text="habilitando">
      <formula>NOT(ISERROR(SEARCH("habilitando",BB138)))</formula>
    </cfRule>
    <cfRule type="containsText" dxfId="2968" priority="990" operator="containsText" text="licitando">
      <formula>NOT(ISERROR(SEARCH("licitando",BB138)))</formula>
    </cfRule>
    <cfRule type="cellIs" dxfId="2967" priority="991" operator="equal">
      <formula>"edital"</formula>
    </cfRule>
    <cfRule type="cellIs" dxfId="2966" priority="992" operator="equal">
      <formula>"procuradoria"</formula>
    </cfRule>
    <cfRule type="cellIs" dxfId="2965" priority="993" operator="equal">
      <formula>"abrir"</formula>
    </cfRule>
    <cfRule type="cellIs" dxfId="2964" priority="994" operator="equal">
      <formula>"pesquisa de mercado"</formula>
    </cfRule>
    <cfRule type="containsText" dxfId="2963" priority="995" operator="containsText" text="habilitando">
      <formula>NOT(ISERROR(SEARCH("habilitando",BB138)))</formula>
    </cfRule>
    <cfRule type="containsText" dxfId="2962" priority="996" operator="containsText" text="licitando">
      <formula>NOT(ISERROR(SEARCH("licitando",BB138)))</formula>
    </cfRule>
    <cfRule type="cellIs" dxfId="2961" priority="997" operator="equal">
      <formula>"edital"</formula>
    </cfRule>
    <cfRule type="cellIs" dxfId="2960" priority="998" operator="equal">
      <formula>"procuradoria"</formula>
    </cfRule>
    <cfRule type="cellIs" dxfId="2959" priority="999" operator="equal">
      <formula>"abrir"</formula>
    </cfRule>
    <cfRule type="cellIs" dxfId="2958" priority="1000" operator="equal">
      <formula>"pesquisa de mercado"</formula>
    </cfRule>
    <cfRule type="containsText" dxfId="2957" priority="1001" operator="containsText" text="habilitando">
      <formula>NOT(ISERROR(SEARCH("habilitando",BB138)))</formula>
    </cfRule>
    <cfRule type="containsText" dxfId="2956" priority="1002" operator="containsText" text="licitando">
      <formula>NOT(ISERROR(SEARCH("licitando",BB138)))</formula>
    </cfRule>
    <cfRule type="cellIs" dxfId="2955" priority="1003" operator="equal">
      <formula>"edital"</formula>
    </cfRule>
    <cfRule type="cellIs" dxfId="2954" priority="1004" operator="equal">
      <formula>"procuradoria"</formula>
    </cfRule>
    <cfRule type="cellIs" dxfId="2953" priority="1005" operator="equal">
      <formula>"abrir"</formula>
    </cfRule>
    <cfRule type="cellIs" dxfId="2952" priority="1006" operator="equal">
      <formula>"pesquisa de mercado"</formula>
    </cfRule>
    <cfRule type="containsText" dxfId="2951" priority="1007" operator="containsText" text="habilitando">
      <formula>NOT(ISERROR(SEARCH("habilitando",BB138)))</formula>
    </cfRule>
    <cfRule type="containsText" dxfId="2950" priority="1008" operator="containsText" text="licitando">
      <formula>NOT(ISERROR(SEARCH("licitando",BB138)))</formula>
    </cfRule>
    <cfRule type="cellIs" dxfId="2949" priority="1009" operator="equal">
      <formula>"abrir"</formula>
    </cfRule>
    <cfRule type="cellIs" dxfId="2948" priority="1010" operator="equal">
      <formula>"pesquisa de mercado"</formula>
    </cfRule>
    <cfRule type="cellIs" dxfId="2947" priority="1011" operator="equal">
      <formula>"edital"</formula>
    </cfRule>
    <cfRule type="containsText" dxfId="2946" priority="1012" operator="containsText" text="habilitando">
      <formula>NOT(ISERROR(SEARCH("habilitando",BB138)))</formula>
    </cfRule>
    <cfRule type="containsText" dxfId="2945" priority="1013" operator="containsText" text="licitando">
      <formula>NOT(ISERROR(SEARCH("licitando",BB138)))</formula>
    </cfRule>
    <cfRule type="cellIs" dxfId="2944" priority="1014" operator="equal">
      <formula>"abrir"</formula>
    </cfRule>
    <cfRule type="cellIs" dxfId="2943" priority="1015" operator="equal">
      <formula>"pesquisa de mercado"</formula>
    </cfRule>
    <cfRule type="cellIs" dxfId="2942" priority="1016" operator="equal">
      <formula>"procuradoria"</formula>
    </cfRule>
    <cfRule type="cellIs" dxfId="2941" priority="1017" operator="equal">
      <formula>"edital"</formula>
    </cfRule>
    <cfRule type="containsText" dxfId="2940" priority="1018" operator="containsText" text="habilitando">
      <formula>NOT(ISERROR(SEARCH("habilitando",BB138)))</formula>
    </cfRule>
    <cfRule type="containsText" dxfId="2939" priority="1019" operator="containsText" text="licitando">
      <formula>NOT(ISERROR(SEARCH("licitando",BB138)))</formula>
    </cfRule>
    <cfRule type="cellIs" dxfId="2938" priority="1020" operator="equal">
      <formula>"edital"</formula>
    </cfRule>
    <cfRule type="cellIs" dxfId="2937" priority="1021" operator="equal">
      <formula>"procuradoria"</formula>
    </cfRule>
    <cfRule type="cellIs" dxfId="2936" priority="1022" operator="equal">
      <formula>"abrir"</formula>
    </cfRule>
    <cfRule type="cellIs" dxfId="2935" priority="1023" operator="equal">
      <formula>"pesquisa de mercado"</formula>
    </cfRule>
    <cfRule type="containsText" dxfId="2934" priority="1024" operator="containsText" text="habilitando">
      <formula>NOT(ISERROR(SEARCH("habilitando",BB138)))</formula>
    </cfRule>
    <cfRule type="containsText" dxfId="2933" priority="1025" operator="containsText" text="licitando">
      <formula>NOT(ISERROR(SEARCH("licitando",BB138)))</formula>
    </cfRule>
    <cfRule type="cellIs" dxfId="2932" priority="1026" operator="equal">
      <formula>"abrir"</formula>
    </cfRule>
    <cfRule type="cellIs" dxfId="2931" priority="1027" operator="equal">
      <formula>"pesquisa de mercado"</formula>
    </cfRule>
    <cfRule type="cellIs" dxfId="2930" priority="1028" operator="equal">
      <formula>"edital"</formula>
    </cfRule>
    <cfRule type="cellIs" dxfId="2929" priority="1029" operator="equal">
      <formula>"procuradoria"</formula>
    </cfRule>
    <cfRule type="containsText" dxfId="2928" priority="1030" operator="containsText" text="habilitando">
      <formula>NOT(ISERROR(SEARCH("habilitando",BB138)))</formula>
    </cfRule>
    <cfRule type="containsText" dxfId="2927" priority="1031" operator="containsText" text="licitando">
      <formula>NOT(ISERROR(SEARCH("licitando",BB138)))</formula>
    </cfRule>
    <cfRule type="cellIs" dxfId="2926" priority="1032" operator="equal">
      <formula>"edital"</formula>
    </cfRule>
    <cfRule type="cellIs" dxfId="2925" priority="1033" operator="equal">
      <formula>"procuradoria"</formula>
    </cfRule>
    <cfRule type="cellIs" dxfId="2924" priority="1034" operator="equal">
      <formula>"abrir"</formula>
    </cfRule>
    <cfRule type="cellIs" dxfId="2923" priority="1035" operator="equal">
      <formula>"pesquisa de mercado"</formula>
    </cfRule>
    <cfRule type="containsText" dxfId="2922" priority="1036" operator="containsText" text="habilitando">
      <formula>NOT(ISERROR(SEARCH("habilitando",BB138)))</formula>
    </cfRule>
    <cfRule type="containsText" dxfId="2921" priority="1037" operator="containsText" text="licitando">
      <formula>NOT(ISERROR(SEARCH("licitando",BB138)))</formula>
    </cfRule>
    <cfRule type="cellIs" dxfId="2920" priority="1038" operator="equal">
      <formula>"edital"</formula>
    </cfRule>
    <cfRule type="cellIs" dxfId="2919" priority="1039" operator="equal">
      <formula>"procuradoria"</formula>
    </cfRule>
    <cfRule type="cellIs" dxfId="2918" priority="1040" operator="equal">
      <formula>"abrir"</formula>
    </cfRule>
    <cfRule type="cellIs" dxfId="2917" priority="1041" operator="equal">
      <formula>"pesquisa de mercado"</formula>
    </cfRule>
    <cfRule type="containsText" dxfId="2916" priority="1042" operator="containsText" text="habilitando">
      <formula>NOT(ISERROR(SEARCH("habilitando",BB138)))</formula>
    </cfRule>
    <cfRule type="containsText" dxfId="2915" priority="1043" operator="containsText" text="licitando">
      <formula>NOT(ISERROR(SEARCH("licitando",BB138)))</formula>
    </cfRule>
    <cfRule type="cellIs" dxfId="2914" priority="1044" operator="equal">
      <formula>"edital"</formula>
    </cfRule>
    <cfRule type="cellIs" dxfId="2913" priority="1045" operator="equal">
      <formula>"procuradoria"</formula>
    </cfRule>
    <cfRule type="cellIs" dxfId="2912" priority="1046" operator="equal">
      <formula>"abrir"</formula>
    </cfRule>
    <cfRule type="cellIs" dxfId="2911" priority="1047" operator="equal">
      <formula>"pesquisa de mercado"</formula>
    </cfRule>
    <cfRule type="containsText" dxfId="2910" priority="1048" operator="containsText" text="habilitando">
      <formula>NOT(ISERROR(SEARCH("habilitando",BB138)))</formula>
    </cfRule>
    <cfRule type="containsText" dxfId="2909" priority="1049" operator="containsText" text="licitando">
      <formula>NOT(ISERROR(SEARCH("licitando",BB138)))</formula>
    </cfRule>
    <cfRule type="cellIs" dxfId="2908" priority="1050" operator="equal">
      <formula>"abrir"</formula>
    </cfRule>
    <cfRule type="cellIs" dxfId="2907" priority="1051" operator="equal">
      <formula>"pesquisa de mercado"</formula>
    </cfRule>
    <cfRule type="cellIs" dxfId="2906" priority="1052" operator="equal">
      <formula>"edital"</formula>
    </cfRule>
    <cfRule type="containsText" dxfId="2905" priority="1053" operator="containsText" text="habilitando">
      <formula>NOT(ISERROR(SEARCH("habilitando",BB138)))</formula>
    </cfRule>
    <cfRule type="containsText" dxfId="2904" priority="1054" operator="containsText" text="licitando">
      <formula>NOT(ISERROR(SEARCH("licitando",BB138)))</formula>
    </cfRule>
    <cfRule type="cellIs" dxfId="2903" priority="1055" operator="equal">
      <formula>"abrir"</formula>
    </cfRule>
    <cfRule type="cellIs" dxfId="2902" priority="1056" operator="equal">
      <formula>"pesquisa de mercado"</formula>
    </cfRule>
    <cfRule type="cellIs" dxfId="2901" priority="1057" operator="equal">
      <formula>"procuradoria"</formula>
    </cfRule>
    <cfRule type="cellIs" dxfId="2900" priority="1058" operator="equal">
      <formula>"edital"</formula>
    </cfRule>
    <cfRule type="containsText" dxfId="2899" priority="1059" operator="containsText" text="habilitando">
      <formula>NOT(ISERROR(SEARCH("habilitando",BB138)))</formula>
    </cfRule>
    <cfRule type="containsText" dxfId="2898" priority="1060" operator="containsText" text="licitando">
      <formula>NOT(ISERROR(SEARCH("licitando",BB138)))</formula>
    </cfRule>
    <cfRule type="cellIs" dxfId="2897" priority="1061" operator="equal">
      <formula>"edital"</formula>
    </cfRule>
    <cfRule type="cellIs" dxfId="2896" priority="1062" operator="equal">
      <formula>"procuradoria"</formula>
    </cfRule>
    <cfRule type="cellIs" dxfId="2895" priority="1063" operator="equal">
      <formula>"abrir"</formula>
    </cfRule>
    <cfRule type="cellIs" dxfId="2894" priority="1064" operator="equal">
      <formula>"pesquisa de mercado"</formula>
    </cfRule>
    <cfRule type="containsText" dxfId="2893" priority="1065" operator="containsText" text="habilitando">
      <formula>NOT(ISERROR(SEARCH("habilitando",BB138)))</formula>
    </cfRule>
    <cfRule type="containsText" dxfId="2892" priority="1066" operator="containsText" text="licitando">
      <formula>NOT(ISERROR(SEARCH("licitando",BB138)))</formula>
    </cfRule>
    <cfRule type="cellIs" dxfId="2891" priority="1067" operator="equal">
      <formula>"abrir"</formula>
    </cfRule>
    <cfRule type="cellIs" dxfId="2890" priority="1068" operator="equal">
      <formula>"pesquisa de mercado"</formula>
    </cfRule>
    <cfRule type="cellIs" dxfId="2889" priority="1069" operator="equal">
      <formula>"edital"</formula>
    </cfRule>
    <cfRule type="cellIs" dxfId="2888" priority="1070" operator="equal">
      <formula>"procuradoria"</formula>
    </cfRule>
    <cfRule type="containsText" dxfId="2887" priority="1071" operator="containsText" text="habilitando">
      <formula>NOT(ISERROR(SEARCH("habilitando",BB138)))</formula>
    </cfRule>
    <cfRule type="containsText" dxfId="2886" priority="1072" operator="containsText" text="licitando">
      <formula>NOT(ISERROR(SEARCH("licitando",BB138)))</formula>
    </cfRule>
    <cfRule type="cellIs" dxfId="2885" priority="1073" operator="equal">
      <formula>"edital"</formula>
    </cfRule>
    <cfRule type="cellIs" dxfId="2884" priority="1074" operator="equal">
      <formula>"procuradoria"</formula>
    </cfRule>
    <cfRule type="cellIs" dxfId="2883" priority="1075" operator="equal">
      <formula>"abrir"</formula>
    </cfRule>
    <cfRule type="cellIs" dxfId="2882" priority="1076" operator="equal">
      <formula>"pesquisa de mercado"</formula>
    </cfRule>
    <cfRule type="containsText" dxfId="2881" priority="1077" operator="containsText" text="habilitando">
      <formula>NOT(ISERROR(SEARCH("habilitando",BB138)))</formula>
    </cfRule>
    <cfRule type="containsText" dxfId="2880" priority="1078" operator="containsText" text="licitando">
      <formula>NOT(ISERROR(SEARCH("licitando",BB138)))</formula>
    </cfRule>
    <cfRule type="cellIs" dxfId="2879" priority="1079" operator="equal">
      <formula>"edital"</formula>
    </cfRule>
    <cfRule type="cellIs" dxfId="2878" priority="1080" operator="equal">
      <formula>"procuradoria"</formula>
    </cfRule>
    <cfRule type="cellIs" dxfId="2877" priority="1081" operator="equal">
      <formula>"abrir"</formula>
    </cfRule>
    <cfRule type="cellIs" dxfId="2876" priority="1082" operator="equal">
      <formula>"pesquisa de mercado"</formula>
    </cfRule>
    <cfRule type="containsText" dxfId="2875" priority="1083" operator="containsText" text="habilitando">
      <formula>NOT(ISERROR(SEARCH("habilitando",BB138)))</formula>
    </cfRule>
    <cfRule type="containsText" dxfId="2874" priority="1084" operator="containsText" text="licitando">
      <formula>NOT(ISERROR(SEARCH("licitando",BB138)))</formula>
    </cfRule>
    <cfRule type="cellIs" dxfId="2873" priority="1085" operator="equal">
      <formula>"abrir"</formula>
    </cfRule>
    <cfRule type="cellIs" dxfId="2872" priority="1086" operator="equal">
      <formula>"pesquisa de mercado"</formula>
    </cfRule>
    <cfRule type="cellIs" dxfId="2871" priority="1087" operator="equal">
      <formula>"edital"</formula>
    </cfRule>
    <cfRule type="containsText" dxfId="2870" priority="1088" operator="containsText" text="habilitando">
      <formula>NOT(ISERROR(SEARCH("habilitando",BB138)))</formula>
    </cfRule>
    <cfRule type="containsText" dxfId="2869" priority="1089" operator="containsText" text="licitando">
      <formula>NOT(ISERROR(SEARCH("licitando",BB138)))</formula>
    </cfRule>
    <cfRule type="cellIs" dxfId="2868" priority="1090" operator="equal">
      <formula>"abrir"</formula>
    </cfRule>
    <cfRule type="cellIs" dxfId="2867" priority="1091" operator="equal">
      <formula>"pesquisa de mercado"</formula>
    </cfRule>
    <cfRule type="cellIs" dxfId="2866" priority="1092" operator="equal">
      <formula>"procuradoria"</formula>
    </cfRule>
    <cfRule type="cellIs" dxfId="2865" priority="1093" operator="equal">
      <formula>"edital"</formula>
    </cfRule>
    <cfRule type="containsText" dxfId="2864" priority="1094" operator="containsText" text="habilitando">
      <formula>NOT(ISERROR(SEARCH("habilitando",BB138)))</formula>
    </cfRule>
    <cfRule type="containsText" dxfId="2863" priority="1095" operator="containsText" text="licitando">
      <formula>NOT(ISERROR(SEARCH("licitando",BB138)))</formula>
    </cfRule>
    <cfRule type="cellIs" dxfId="2862" priority="1096" operator="equal">
      <formula>"edital"</formula>
    </cfRule>
    <cfRule type="cellIs" dxfId="2861" priority="1097" operator="equal">
      <formula>"procuradoria"</formula>
    </cfRule>
    <cfRule type="cellIs" dxfId="2860" priority="1098" operator="equal">
      <formula>"abrir"</formula>
    </cfRule>
    <cfRule type="cellIs" dxfId="2859" priority="1099" operator="equal">
      <formula>"pesquisa de mercado"</formula>
    </cfRule>
    <cfRule type="containsText" dxfId="2858" priority="1100" operator="containsText" text="habilitando">
      <formula>NOT(ISERROR(SEARCH("habilitando",BB138)))</formula>
    </cfRule>
    <cfRule type="containsText" dxfId="2857" priority="1101" operator="containsText" text="licitando">
      <formula>NOT(ISERROR(SEARCH("licitando",BB138)))</formula>
    </cfRule>
    <cfRule type="cellIs" dxfId="2856" priority="1102" operator="equal">
      <formula>"abrir"</formula>
    </cfRule>
    <cfRule type="cellIs" dxfId="2855" priority="1103" operator="equal">
      <formula>"pesquisa de mercado"</formula>
    </cfRule>
    <cfRule type="cellIs" dxfId="2854" priority="1104" operator="equal">
      <formula>"edital"</formula>
    </cfRule>
    <cfRule type="cellIs" dxfId="2853" priority="1105" operator="equal">
      <formula>"procuradoria"</formula>
    </cfRule>
    <cfRule type="containsText" dxfId="2852" priority="1106" operator="containsText" text="habilitando">
      <formula>NOT(ISERROR(SEARCH("habilitando",BB138)))</formula>
    </cfRule>
    <cfRule type="containsText" dxfId="2851" priority="1107" operator="containsText" text="licitando">
      <formula>NOT(ISERROR(SEARCH("licitando",BB138)))</formula>
    </cfRule>
    <cfRule type="cellIs" dxfId="2850" priority="1108" operator="equal">
      <formula>"edital"</formula>
    </cfRule>
    <cfRule type="cellIs" dxfId="2849" priority="1109" operator="equal">
      <formula>"procuradoria"</formula>
    </cfRule>
    <cfRule type="cellIs" dxfId="2848" priority="1110" operator="equal">
      <formula>"abrir"</formula>
    </cfRule>
    <cfRule type="cellIs" dxfId="2847" priority="1111" operator="equal">
      <formula>"pesquisa de mercado"</formula>
    </cfRule>
    <cfRule type="containsText" dxfId="2846" priority="1112" operator="containsText" text="habilitando">
      <formula>NOT(ISERROR(SEARCH("habilitando",BB138)))</formula>
    </cfRule>
    <cfRule type="containsText" dxfId="2845" priority="1113" operator="containsText" text="licitando">
      <formula>NOT(ISERROR(SEARCH("licitando",BB138)))</formula>
    </cfRule>
    <cfRule type="cellIs" dxfId="2844" priority="1114" operator="equal">
      <formula>"procuradoria"</formula>
    </cfRule>
    <cfRule type="cellIs" dxfId="2843" priority="1115" operator="equal">
      <formula>"edital"</formula>
    </cfRule>
    <cfRule type="cellIs" dxfId="2842" priority="1116" operator="equal">
      <formula>"abrir"</formula>
    </cfRule>
    <cfRule type="cellIs" dxfId="2841" priority="1117" operator="equal">
      <formula>"pesquisa de mercado"</formula>
    </cfRule>
    <cfRule type="containsText" dxfId="2840" priority="1118" operator="containsText" text="habilitando">
      <formula>NOT(ISERROR(SEARCH("habilitando",BB138)))</formula>
    </cfRule>
    <cfRule type="containsText" dxfId="2839" priority="1119" operator="containsText" text="licitando">
      <formula>NOT(ISERROR(SEARCH("licitando",BB138)))</formula>
    </cfRule>
    <cfRule type="cellIs" dxfId="2838" priority="1120" operator="equal">
      <formula>"abrir"</formula>
    </cfRule>
    <cfRule type="cellIs" dxfId="2837" priority="1121" operator="equal">
      <formula>"pesquisa de mercado"</formula>
    </cfRule>
    <cfRule type="cellIs" dxfId="2836" priority="1122" operator="equal">
      <formula>"edital"</formula>
    </cfRule>
    <cfRule type="containsText" dxfId="2835" priority="1123" operator="containsText" text="habilitando">
      <formula>NOT(ISERROR(SEARCH("habilitando",BB138)))</formula>
    </cfRule>
    <cfRule type="containsText" dxfId="2834" priority="1124" operator="containsText" text="licitando">
      <formula>NOT(ISERROR(SEARCH("licitando",BB138)))</formula>
    </cfRule>
    <cfRule type="cellIs" dxfId="2833" priority="1125" operator="equal">
      <formula>"abrir"</formula>
    </cfRule>
    <cfRule type="cellIs" dxfId="2832" priority="1126" operator="equal">
      <formula>"pesquisa de mercado"</formula>
    </cfRule>
    <cfRule type="cellIs" dxfId="2831" priority="1127" operator="equal">
      <formula>"procuradoria"</formula>
    </cfRule>
    <cfRule type="cellIs" dxfId="2830" priority="1128" operator="equal">
      <formula>"edital"</formula>
    </cfRule>
    <cfRule type="containsText" dxfId="2829" priority="1129" operator="containsText" text="habilitando">
      <formula>NOT(ISERROR(SEARCH("habilitando",BB138)))</formula>
    </cfRule>
    <cfRule type="containsText" dxfId="2828" priority="1130" operator="containsText" text="licitando">
      <formula>NOT(ISERROR(SEARCH("licitando",BB138)))</formula>
    </cfRule>
    <cfRule type="cellIs" dxfId="2827" priority="1131" operator="equal">
      <formula>"edital"</formula>
    </cfRule>
    <cfRule type="cellIs" dxfId="2826" priority="1132" operator="equal">
      <formula>"procuradoria"</formula>
    </cfRule>
    <cfRule type="cellIs" dxfId="2825" priority="1133" operator="equal">
      <formula>"abrir"</formula>
    </cfRule>
    <cfRule type="cellIs" dxfId="2824" priority="1134" operator="equal">
      <formula>"pesquisa de mercado"</formula>
    </cfRule>
    <cfRule type="containsText" dxfId="2823" priority="1135" operator="containsText" text="habilitando">
      <formula>NOT(ISERROR(SEARCH("habilitando",BB138)))</formula>
    </cfRule>
    <cfRule type="containsText" dxfId="2822" priority="1136" operator="containsText" text="licitando">
      <formula>NOT(ISERROR(SEARCH("licitando",BB138)))</formula>
    </cfRule>
    <cfRule type="cellIs" dxfId="2821" priority="1137" operator="equal">
      <formula>"abrir"</formula>
    </cfRule>
    <cfRule type="cellIs" dxfId="2820" priority="1138" operator="equal">
      <formula>"pesquisa de mercado"</formula>
    </cfRule>
    <cfRule type="cellIs" dxfId="2819" priority="1139" operator="equal">
      <formula>"edital"</formula>
    </cfRule>
    <cfRule type="cellIs" dxfId="2818" priority="1140" operator="equal">
      <formula>"procuradoria"</formula>
    </cfRule>
    <cfRule type="containsText" dxfId="2817" priority="1141" operator="containsText" text="habilitando">
      <formula>NOT(ISERROR(SEARCH("habilitando",BB138)))</formula>
    </cfRule>
    <cfRule type="containsText" dxfId="2816" priority="1142" operator="containsText" text="licitando">
      <formula>NOT(ISERROR(SEARCH("licitando",BB138)))</formula>
    </cfRule>
    <cfRule type="cellIs" dxfId="2815" priority="1143" operator="equal">
      <formula>"procuradoria"</formula>
    </cfRule>
    <cfRule type="cellIs" dxfId="2814" priority="1144" operator="equal">
      <formula>"edital"</formula>
    </cfRule>
    <cfRule type="cellIs" dxfId="2813" priority="1145" operator="equal">
      <formula>"abrir"</formula>
    </cfRule>
    <cfRule type="cellIs" dxfId="2812" priority="1146" operator="equal">
      <formula>"pesquisa de mercado"</formula>
    </cfRule>
    <cfRule type="containsText" dxfId="2811" priority="1147" operator="containsText" text="habilitando">
      <formula>NOT(ISERROR(SEARCH("habilitando",BB138)))</formula>
    </cfRule>
    <cfRule type="containsText" dxfId="2810" priority="1148" operator="containsText" text="licitando">
      <formula>NOT(ISERROR(SEARCH("licitando",BB138)))</formula>
    </cfRule>
    <cfRule type="cellIs" dxfId="2809" priority="1149" operator="equal">
      <formula>"abrir"</formula>
    </cfRule>
    <cfRule type="cellIs" dxfId="2808" priority="1150" operator="equal">
      <formula>"pesquisa de mercado"</formula>
    </cfRule>
    <cfRule type="cellIs" dxfId="2807" priority="1151" operator="equal">
      <formula>"edital"</formula>
    </cfRule>
    <cfRule type="containsText" dxfId="2806" priority="1152" operator="containsText" text="habilitando">
      <formula>NOT(ISERROR(SEARCH("habilitando",BB138)))</formula>
    </cfRule>
    <cfRule type="containsText" dxfId="2805" priority="1153" operator="containsText" text="licitando">
      <formula>NOT(ISERROR(SEARCH("licitando",BB138)))</formula>
    </cfRule>
    <cfRule type="cellIs" dxfId="2804" priority="1154" operator="equal">
      <formula>"abrir"</formula>
    </cfRule>
    <cfRule type="cellIs" dxfId="2803" priority="1155" operator="equal">
      <formula>"pesquisa de mercado"</formula>
    </cfRule>
    <cfRule type="cellIs" dxfId="2802" priority="1156" operator="equal">
      <formula>"procuradoria"</formula>
    </cfRule>
    <cfRule type="cellIs" dxfId="2801" priority="1157" operator="equal">
      <formula>"edital"</formula>
    </cfRule>
    <cfRule type="containsText" dxfId="2800" priority="1158" operator="containsText" text="habilitando">
      <formula>NOT(ISERROR(SEARCH("habilitando",BB138)))</formula>
    </cfRule>
    <cfRule type="containsText" dxfId="2799" priority="1159" operator="containsText" text="licitando">
      <formula>NOT(ISERROR(SEARCH("licitando",BB138)))</formula>
    </cfRule>
    <cfRule type="cellIs" dxfId="2798" priority="1160" operator="equal">
      <formula>"edital"</formula>
    </cfRule>
    <cfRule type="cellIs" dxfId="2797" priority="1161" operator="equal">
      <formula>"procuradoria"</formula>
    </cfRule>
    <cfRule type="cellIs" dxfId="2796" priority="1162" operator="equal">
      <formula>"abrir"</formula>
    </cfRule>
    <cfRule type="cellIs" dxfId="2795" priority="1163" operator="equal">
      <formula>"pesquisa de mercado"</formula>
    </cfRule>
    <cfRule type="containsText" dxfId="2794" priority="1164" operator="containsText" text="habilitando">
      <formula>NOT(ISERROR(SEARCH("habilitando",BB138)))</formula>
    </cfRule>
    <cfRule type="containsText" dxfId="2793" priority="1165" operator="containsText" text="licitando">
      <formula>NOT(ISERROR(SEARCH("licitando",BB138)))</formula>
    </cfRule>
    <cfRule type="cellIs" dxfId="2792" priority="1166" operator="equal">
      <formula>"abrir"</formula>
    </cfRule>
    <cfRule type="cellIs" dxfId="2791" priority="1167" operator="equal">
      <formula>"pesquisa de mercado"</formula>
    </cfRule>
    <cfRule type="cellIs" dxfId="2790" priority="1168" operator="equal">
      <formula>"procuradoria"</formula>
    </cfRule>
    <cfRule type="cellIs" dxfId="2789" priority="1169" operator="equal">
      <formula>"edital"</formula>
    </cfRule>
    <cfRule type="containsText" dxfId="2788" priority="1170" operator="containsText" text="habilitando">
      <formula>NOT(ISERROR(SEARCH("habilitando",BB138)))</formula>
    </cfRule>
    <cfRule type="containsText" dxfId="2787" priority="1171" operator="containsText" text="licitando">
      <formula>NOT(ISERROR(SEARCH("licitando",BB138)))</formula>
    </cfRule>
    <cfRule type="cellIs" dxfId="2786" priority="1172" operator="equal">
      <formula>"abrir"</formula>
    </cfRule>
    <cfRule type="cellIs" dxfId="2785" priority="1173" operator="equal">
      <formula>"pesquisa de mercado"</formula>
    </cfRule>
    <cfRule type="cellIs" dxfId="2784" priority="1174" operator="equal">
      <formula>"edital"</formula>
    </cfRule>
    <cfRule type="containsText" dxfId="2783" priority="1175" operator="containsText" text="habilitando">
      <formula>NOT(ISERROR(SEARCH("habilitando",BB138)))</formula>
    </cfRule>
    <cfRule type="containsText" dxfId="2782" priority="1176" operator="containsText" text="licitando">
      <formula>NOT(ISERROR(SEARCH("licitando",BB138)))</formula>
    </cfRule>
    <cfRule type="cellIs" dxfId="2781" priority="1177" operator="equal">
      <formula>"abrir"</formula>
    </cfRule>
    <cfRule type="cellIs" dxfId="2780" priority="1178" operator="equal">
      <formula>"pesquisa de mercado"</formula>
    </cfRule>
    <cfRule type="cellIs" dxfId="2779" priority="1179" operator="equal">
      <formula>"procuradoria"</formula>
    </cfRule>
    <cfRule type="cellIs" dxfId="2778" priority="1180" operator="equal">
      <formula>"edital"</formula>
    </cfRule>
    <cfRule type="containsText" dxfId="2777" priority="1181" operator="containsText" text="habilitando">
      <formula>NOT(ISERROR(SEARCH("habilitando",BB138)))</formula>
    </cfRule>
    <cfRule type="containsText" dxfId="2776" priority="1182" operator="containsText" text="licitando">
      <formula>NOT(ISERROR(SEARCH("licitando",BB138)))</formula>
    </cfRule>
    <cfRule type="cellIs" dxfId="2775" priority="1183" operator="equal">
      <formula>"edital"</formula>
    </cfRule>
    <cfRule type="cellIs" dxfId="2774" priority="1184" operator="equal">
      <formula>"abrir"</formula>
    </cfRule>
    <cfRule type="cellIs" dxfId="2773" priority="1185" operator="equal">
      <formula>"pesquisa de mercado"</formula>
    </cfRule>
    <cfRule type="containsText" dxfId="2772" priority="1186" operator="containsText" text="habilitando">
      <formula>NOT(ISERROR(SEARCH("habilitando",BB138)))</formula>
    </cfRule>
    <cfRule type="containsText" dxfId="2771" priority="1187" operator="containsText" text="licitando">
      <formula>NOT(ISERROR(SEARCH("licitando",BB138)))</formula>
    </cfRule>
    <cfRule type="cellIs" dxfId="2770" priority="1188" operator="equal">
      <formula>"abrir"</formula>
    </cfRule>
    <cfRule type="cellIs" dxfId="2769" priority="1189" operator="equal">
      <formula>"pesquisa de mercado"</formula>
    </cfRule>
    <cfRule type="cellIs" dxfId="2768" priority="1190" operator="equal">
      <formula>"procuradoria"</formula>
    </cfRule>
    <cfRule type="cellIs" dxfId="2767" priority="1191" operator="equal">
      <formula>"edital"</formula>
    </cfRule>
    <cfRule type="containsText" dxfId="2766" priority="1192" operator="containsText" text="habilitando">
      <formula>NOT(ISERROR(SEARCH("habilitando",BB138)))</formula>
    </cfRule>
    <cfRule type="containsText" dxfId="2765" priority="1193" operator="containsText" text="licitando">
      <formula>NOT(ISERROR(SEARCH("licitando",BB138)))</formula>
    </cfRule>
    <cfRule type="cellIs" dxfId="2764" priority="1194" operator="equal">
      <formula>"abrir"</formula>
    </cfRule>
    <cfRule type="cellIs" dxfId="2763" priority="1195" operator="equal">
      <formula>"pesquisa de mercado"</formula>
    </cfRule>
    <cfRule type="cellIs" dxfId="2762" priority="1196" operator="equal">
      <formula>"procuradoria"</formula>
    </cfRule>
    <cfRule type="cellIs" dxfId="2761" priority="1197" operator="equal">
      <formula>"edital"</formula>
    </cfRule>
    <cfRule type="containsText" dxfId="2760" priority="1198" operator="containsText" text="habilitando">
      <formula>NOT(ISERROR(SEARCH("habilitando",BB138)))</formula>
    </cfRule>
    <cfRule type="containsText" dxfId="2759" priority="1199" operator="containsText" text="licitando">
      <formula>NOT(ISERROR(SEARCH("licitando",BB138)))</formula>
    </cfRule>
    <cfRule type="cellIs" dxfId="2758" priority="1200" operator="equal">
      <formula>"abrir"</formula>
    </cfRule>
    <cfRule type="cellIs" dxfId="2757" priority="1201" operator="equal">
      <formula>"pesquisa de mercado"</formula>
    </cfRule>
    <cfRule type="cellIs" dxfId="2756" priority="1202" operator="equal">
      <formula>"procuradoria"</formula>
    </cfRule>
    <cfRule type="cellIs" dxfId="2755" priority="1203" operator="equal">
      <formula>"edital"</formula>
    </cfRule>
    <cfRule type="containsText" dxfId="2754" priority="1204" operator="containsText" text="habilitando">
      <formula>NOT(ISERROR(SEARCH("habilitando",BB138)))</formula>
    </cfRule>
    <cfRule type="containsText" dxfId="2753" priority="1205" operator="containsText" text="licitando">
      <formula>NOT(ISERROR(SEARCH("licitando",BB138)))</formula>
    </cfRule>
    <cfRule type="cellIs" dxfId="2752" priority="1206" operator="equal">
      <formula>"abrir"</formula>
    </cfRule>
    <cfRule type="cellIs" dxfId="2751" priority="1207" operator="equal">
      <formula>"pesquisa de mercado"</formula>
    </cfRule>
    <cfRule type="cellIs" dxfId="2750" priority="1208" operator="equal">
      <formula>"edital"</formula>
    </cfRule>
    <cfRule type="cellIs" dxfId="2749" priority="1209" operator="equal">
      <formula>"procuradoria"</formula>
    </cfRule>
    <cfRule type="containsText" dxfId="2748" priority="1210" operator="containsText" text="habilitando">
      <formula>NOT(ISERROR(SEARCH("habilitando",BB138)))</formula>
    </cfRule>
    <cfRule type="containsText" dxfId="2747" priority="1211" operator="containsText" text="licitando">
      <formula>NOT(ISERROR(SEARCH("licitando",BB138)))</formula>
    </cfRule>
    <cfRule type="cellIs" dxfId="2746" priority="1212" operator="equal">
      <formula>"edital"</formula>
    </cfRule>
    <cfRule type="cellIs" dxfId="2745" priority="1213" operator="equal">
      <formula>"procuradoria"</formula>
    </cfRule>
    <cfRule type="cellIs" dxfId="2744" priority="1214" operator="equal">
      <formula>"abrir"</formula>
    </cfRule>
    <cfRule type="cellIs" dxfId="2743" priority="1215" operator="equal">
      <formula>"pesquisa de mercado"</formula>
    </cfRule>
    <cfRule type="containsText" dxfId="2742" priority="1216" operator="containsText" text="habilitando">
      <formula>NOT(ISERROR(SEARCH("habilitando",BB138)))</formula>
    </cfRule>
    <cfRule type="containsText" dxfId="2741" priority="1217" operator="containsText" text="licitando">
      <formula>NOT(ISERROR(SEARCH("licitando",BB138)))</formula>
    </cfRule>
    <cfRule type="cellIs" dxfId="2740" priority="1218" operator="equal">
      <formula>"procuradoria"</formula>
    </cfRule>
    <cfRule type="cellIs" dxfId="2739" priority="1219" operator="equal">
      <formula>"edital"</formula>
    </cfRule>
    <cfRule type="containsText" dxfId="2738" priority="1220" operator="containsText" text="habilitando">
      <formula>NOT(ISERROR(SEARCH("habilitando",BB138)))</formula>
    </cfRule>
    <cfRule type="cellIs" dxfId="2737" priority="1221" operator="equal">
      <formula>"edital"</formula>
    </cfRule>
    <cfRule type="cellIs" dxfId="2736" priority="1222" operator="equal">
      <formula>"procuradoria"</formula>
    </cfRule>
    <cfRule type="cellIs" dxfId="2735" priority="1223" operator="equal">
      <formula>"abrir"</formula>
    </cfRule>
    <cfRule type="cellIs" dxfId="2734" priority="1224" operator="equal">
      <formula>"pesquisa de mercado"</formula>
    </cfRule>
    <cfRule type="containsText" dxfId="2733" priority="1225" operator="containsText" text="habilitando">
      <formula>NOT(ISERROR(SEARCH("habilitando",BB138)))</formula>
    </cfRule>
    <cfRule type="containsText" dxfId="2732" priority="1226" operator="containsText" text="licitando">
      <formula>NOT(ISERROR(SEARCH("licitando",BB138)))</formula>
    </cfRule>
    <cfRule type="containsText" dxfId="2731" priority="1227" operator="containsText" text="habilitando">
      <formula>NOT(ISERROR(SEARCH("habilitando",BB138)))</formula>
    </cfRule>
    <cfRule type="containsText" dxfId="2730" priority="1228" operator="containsText" text="licitando">
      <formula>NOT(ISERROR(SEARCH("licitando",BB138)))</formula>
    </cfRule>
    <cfRule type="containsText" dxfId="2729" priority="1229" operator="containsText" text="habilitando">
      <formula>NOT(ISERROR(SEARCH("habilitando",BB138)))</formula>
    </cfRule>
    <cfRule type="containsText" dxfId="2728" priority="1230" operator="containsText" text="licitando">
      <formula>NOT(ISERROR(SEARCH("licitando",BB138)))</formula>
    </cfRule>
    <cfRule type="cellIs" dxfId="2727" priority="1231" operator="equal">
      <formula>"abrir"</formula>
    </cfRule>
    <cfRule type="cellIs" dxfId="2726" priority="1232" operator="equal">
      <formula>"pesquisa de mercado"</formula>
    </cfRule>
  </conditionalFormatting>
  <conditionalFormatting sqref="BB143 BB157:BB165">
    <cfRule type="cellIs" dxfId="2725" priority="4003" operator="equal">
      <formula>"edital"</formula>
    </cfRule>
  </conditionalFormatting>
  <conditionalFormatting sqref="BB143">
    <cfRule type="cellIs" dxfId="2724" priority="3998" operator="equal">
      <formula>"edital"</formula>
    </cfRule>
    <cfRule type="cellIs" dxfId="2723" priority="3999" operator="equal">
      <formula>"abrir"</formula>
    </cfRule>
    <cfRule type="cellIs" dxfId="2722" priority="4000" operator="equal">
      <formula>"pesquisa de mercado"</formula>
    </cfRule>
    <cfRule type="containsText" dxfId="2721" priority="4001" operator="containsText" text="habilitando">
      <formula>NOT(ISERROR(SEARCH("habilitando",BB143)))</formula>
    </cfRule>
    <cfRule type="containsText" dxfId="2720" priority="4002" operator="containsText" text="licitando">
      <formula>NOT(ISERROR(SEARCH("licitando",BB143)))</formula>
    </cfRule>
  </conditionalFormatting>
  <conditionalFormatting sqref="BB143:BB146 BB163:BB166">
    <cfRule type="cellIs" dxfId="2719" priority="4004" operator="equal">
      <formula>"abrir"</formula>
    </cfRule>
    <cfRule type="cellIs" dxfId="2718" priority="4005" operator="equal">
      <formula>"pesquisa de mercado"</formula>
    </cfRule>
  </conditionalFormatting>
  <conditionalFormatting sqref="BB143:BB157 BB178 BB200 BB235 BB297 BB327 BB398">
    <cfRule type="containsText" dxfId="2717" priority="4756" operator="containsText" text="licitando">
      <formula>NOT(ISERROR(SEARCH("licitando",BB143)))</formula>
    </cfRule>
  </conditionalFormatting>
  <conditionalFormatting sqref="BB143:BB157">
    <cfRule type="cellIs" dxfId="2716" priority="4414" operator="equal">
      <formula>"edital"</formula>
    </cfRule>
  </conditionalFormatting>
  <conditionalFormatting sqref="BB147">
    <cfRule type="containsText" dxfId="2715" priority="4412" operator="containsText" text="habilitando">
      <formula>NOT(ISERROR(SEARCH("habilitando",BB147)))</formula>
    </cfRule>
    <cfRule type="containsText" dxfId="2714" priority="4413" operator="containsText" text="licitando">
      <formula>NOT(ISERROR(SEARCH("licitando",BB147)))</formula>
    </cfRule>
  </conditionalFormatting>
  <conditionalFormatting sqref="BB147:BB148 BB96 BB219:BB220 BB247:BB248 BB309 BB445:BB449 BB457:BC457 BB44 BB54 BB128:BB129 BB134 BB137 BB140 BB143 BB152:BB154 BB164:BB165 BB172:BB174 BB176:BB177 BB205:BB211 BB276:BB277 BB320:BB323 BB325:BB326 BB330:BB332 BB336 BB361 BB366 BB371 BB378:BB380 BB390 BB394 BB396 BB399 BB411 BB442 BB452:BB453 BB303:BB304">
    <cfRule type="containsText" dxfId="2713" priority="4846" operator="containsText" text="pesquisa de preço">
      <formula>NOT(ISERROR(SEARCH("pesquisa de preço",BB44)))</formula>
    </cfRule>
  </conditionalFormatting>
  <conditionalFormatting sqref="BB147:BB148 BB366">
    <cfRule type="cellIs" priority="4843" operator="equal">
      <formula>"edital"</formula>
    </cfRule>
  </conditionalFormatting>
  <conditionalFormatting sqref="BB147:BB148">
    <cfRule type="cellIs" dxfId="2712" priority="4411" operator="equal">
      <formula>"edital"</formula>
    </cfRule>
    <cfRule type="cellIs" dxfId="2711" priority="4841" operator="equal">
      <formula>"procuradoria"</formula>
    </cfRule>
    <cfRule type="cellIs" dxfId="2710" priority="4842" operator="equal">
      <formula>"edital"</formula>
    </cfRule>
  </conditionalFormatting>
  <conditionalFormatting sqref="BB148">
    <cfRule type="cellIs" dxfId="2709" priority="4408" operator="equal">
      <formula>"edital"</formula>
    </cfRule>
    <cfRule type="containsText" dxfId="2708" priority="4409" operator="containsText" text="habilitando">
      <formula>NOT(ISERROR(SEARCH("habilitando",BB148)))</formula>
    </cfRule>
    <cfRule type="containsText" dxfId="2707" priority="4410" operator="containsText" text="licitando">
      <formula>NOT(ISERROR(SEARCH("licitando",BB148)))</formula>
    </cfRule>
  </conditionalFormatting>
  <conditionalFormatting sqref="BB150:BB151 BB157 BB251:BB252 BB373 BB72 BB339 BB14 BB41 BB173 BB235 BB266:BB271 BB327 BB398">
    <cfRule type="cellIs" dxfId="2706" priority="3830" operator="equal">
      <formula>"abrir"</formula>
    </cfRule>
  </conditionalFormatting>
  <conditionalFormatting sqref="BB150:BB151 BB157 BB251:BB252 BB373 BB72 BB339 BB266:BB271 BB14 BB41 BB173 BB235 BB327 BB398">
    <cfRule type="cellIs" dxfId="2705" priority="3831" operator="equal">
      <formula>"pesquisa de mercado"</formula>
    </cfRule>
  </conditionalFormatting>
  <conditionalFormatting sqref="BB151 BB157">
    <cfRule type="cellIs" dxfId="2704" priority="663" operator="equal">
      <formula>"edital"</formula>
    </cfRule>
    <cfRule type="cellIs" dxfId="2703" priority="664" operator="equal">
      <formula>"procuradoria"</formula>
    </cfRule>
    <cfRule type="containsText" dxfId="2702" priority="665" operator="containsText" text="habilitando">
      <formula>NOT(ISERROR(SEARCH("habilitando",BB151)))</formula>
    </cfRule>
    <cfRule type="containsText" dxfId="2701" priority="666" operator="containsText" text="licitando">
      <formula>NOT(ISERROR(SEARCH("licitando",BB151)))</formula>
    </cfRule>
    <cfRule type="containsText" dxfId="2700" priority="667" operator="containsText" text="cancelado">
      <formula>NOT(ISERROR(SEARCH("cancelado",BB151)))</formula>
    </cfRule>
    <cfRule type="containsText" dxfId="2699" priority="668" operator="containsText" text="finalizado">
      <formula>NOT(ISERROR(SEARCH("finalizado",BB151)))</formula>
    </cfRule>
    <cfRule type="containsText" dxfId="2698" priority="669" operator="containsText" text="empenhando">
      <formula>NOT(ISERROR(SEARCH("empenhando",BB151)))</formula>
    </cfRule>
    <cfRule type="containsText" dxfId="2697" priority="670" operator="containsText" text="licitado">
      <formula>NOT(ISERROR(SEARCH("licitado",BB151)))</formula>
    </cfRule>
    <cfRule type="containsText" dxfId="2696" priority="671" operator="containsText" text="licitando">
      <formula>NOT(ISERROR(SEARCH("licitando",BB151)))</formula>
    </cfRule>
    <cfRule type="containsText" dxfId="2695" priority="672" operator="containsText" text="Aberta">
      <formula>NOT(ISERROR(SEARCH("Aberta",BB151)))</formula>
    </cfRule>
    <cfRule type="cellIs" dxfId="2694" priority="673" operator="equal">
      <formula>"deserto"</formula>
    </cfRule>
    <cfRule type="cellIs" dxfId="2693" priority="674" operator="equal">
      <formula>"fracassado"</formula>
    </cfRule>
  </conditionalFormatting>
  <conditionalFormatting sqref="BB157:BB171">
    <cfRule type="containsText" dxfId="2692" priority="4760" operator="containsText" text="habilitando">
      <formula>NOT(ISERROR(SEARCH("habilitando",BB157)))</formula>
    </cfRule>
    <cfRule type="containsText" dxfId="2691" priority="4761" operator="containsText" text="licitando">
      <formula>NOT(ISERROR(SEARCH("licitando",BB157)))</formula>
    </cfRule>
  </conditionalFormatting>
  <conditionalFormatting sqref="BB163:BB169">
    <cfRule type="cellIs" dxfId="2690" priority="4757" operator="equal">
      <formula>"edital"</formula>
    </cfRule>
    <cfRule type="cellIs" dxfId="2689" priority="4758" operator="equal">
      <formula>"abrir"</formula>
    </cfRule>
    <cfRule type="cellIs" dxfId="2688" priority="4759" operator="equal">
      <formula>"pesquisa de mercado"</formula>
    </cfRule>
  </conditionalFormatting>
  <conditionalFormatting sqref="BB164:BB165 BB413:BB416">
    <cfRule type="cellIs" dxfId="2687" priority="3982" operator="equal">
      <formula>"edital"</formula>
    </cfRule>
  </conditionalFormatting>
  <conditionalFormatting sqref="BB164:BB165 BB416">
    <cfRule type="cellIs" dxfId="2686" priority="3983" operator="equal">
      <formula>"abrir"</formula>
    </cfRule>
    <cfRule type="cellIs" dxfId="2685" priority="3984" operator="equal">
      <formula>"pesquisa de mercado"</formula>
    </cfRule>
    <cfRule type="containsText" dxfId="2684" priority="3987" operator="containsText" text="habilitando">
      <formula>NOT(ISERROR(SEARCH("habilitando",BB164)))</formula>
    </cfRule>
    <cfRule type="containsText" dxfId="2683" priority="3994" operator="containsText" text="licitando">
      <formula>NOT(ISERROR(SEARCH("licitando",BB164)))</formula>
    </cfRule>
  </conditionalFormatting>
  <conditionalFormatting sqref="BB165 BB416">
    <cfRule type="cellIs" dxfId="2682" priority="3978" operator="equal">
      <formula>"abrir"</formula>
    </cfRule>
    <cfRule type="containsText" dxfId="2681" priority="3980" operator="containsText" text="habilitando">
      <formula>NOT(ISERROR(SEARCH("habilitando",BB165)))</formula>
    </cfRule>
    <cfRule type="containsText" dxfId="2680" priority="3981" operator="containsText" text="licitando">
      <formula>NOT(ISERROR(SEARCH("licitando",BB165)))</formula>
    </cfRule>
    <cfRule type="cellIs" dxfId="2679" priority="3985" operator="equal">
      <formula>"procuradoria"</formula>
    </cfRule>
    <cfRule type="containsText" dxfId="2678" priority="3986" operator="containsText" text="pesquisa de preço">
      <formula>NOT(ISERROR(SEARCH("pesquisa de preço",BB165)))</formula>
    </cfRule>
    <cfRule type="containsText" dxfId="2677" priority="3988" operator="containsText" text="licitando">
      <formula>NOT(ISERROR(SEARCH("licitando",BB165)))</formula>
    </cfRule>
    <cfRule type="containsText" dxfId="2676" priority="3989" operator="containsText" text="cancelado">
      <formula>NOT(ISERROR(SEARCH("cancelado",BB165)))</formula>
    </cfRule>
    <cfRule type="containsText" dxfId="2675" priority="3990" operator="containsText" text="consolidada">
      <formula>NOT(ISERROR(SEARCH("consolidada",BB165)))</formula>
    </cfRule>
    <cfRule type="containsText" dxfId="2674" priority="3991" operator="containsText" text="finalizado">
      <formula>NOT(ISERROR(SEARCH("finalizado",BB165)))</formula>
    </cfRule>
    <cfRule type="containsText" dxfId="2673" priority="3992" operator="containsText" text="empenhando">
      <formula>NOT(ISERROR(SEARCH("empenhando",BB165)))</formula>
    </cfRule>
    <cfRule type="containsText" dxfId="2672" priority="3993" operator="containsText" text="licitado">
      <formula>NOT(ISERROR(SEARCH("licitado",BB165)))</formula>
    </cfRule>
    <cfRule type="containsText" dxfId="2671" priority="3995" operator="containsText" text="Aberta">
      <formula>NOT(ISERROR(SEARCH("Aberta",BB165)))</formula>
    </cfRule>
    <cfRule type="cellIs" dxfId="2670" priority="3996" operator="equal">
      <formula>"deserto"</formula>
    </cfRule>
    <cfRule type="cellIs" dxfId="2669" priority="3997" operator="equal">
      <formula>"fracassado"</formula>
    </cfRule>
  </conditionalFormatting>
  <conditionalFormatting sqref="BB165 BB418:BB425 BB434 BB416">
    <cfRule type="containsText" dxfId="2668" priority="4449" operator="containsText" text="habilitando">
      <formula>NOT(ISERROR(SEARCH("habilitando",BB165)))</formula>
    </cfRule>
  </conditionalFormatting>
  <conditionalFormatting sqref="BB165 BB436:BB438 BB440:BB444">
    <cfRule type="cellIs" dxfId="2667" priority="4448" operator="equal">
      <formula>"procuradoria"</formula>
    </cfRule>
  </conditionalFormatting>
  <conditionalFormatting sqref="BB165">
    <cfRule type="cellIs" dxfId="2666" priority="3977" operator="equal">
      <formula>"edital"</formula>
    </cfRule>
  </conditionalFormatting>
  <conditionalFormatting sqref="BB168:BB170 BB199:BB200 BB125:BB133 BB178 BB207">
    <cfRule type="cellIs" dxfId="2665" priority="4382" operator="equal">
      <formula>"abrir"</formula>
    </cfRule>
    <cfRule type="cellIs" dxfId="2664" priority="4383" operator="equal">
      <formula>"pesquisa de mercado"</formula>
    </cfRule>
  </conditionalFormatting>
  <conditionalFormatting sqref="BB168:BB178 BB191:BB196 BB211:BB218 BB223:BB228 BB230 BB238 BB241 BB245:BB248 BB250:BB252 BB260:BB262 BB275 BB305:BB314 BB316:BB327 BB329:BB339 BB343:BB344 BB346:BB347 BB349:BB352 BB357:BB358 BB385:BB391 BB393:BB398 BB400:BB402 BB405:BB406 BB417:BB419 BB426 BB436 BB439:BB444 BB454 BB456:BB457 BB199:BB200 BB125:BB133 BB207:BB208 BB181:BB189">
    <cfRule type="cellIs" dxfId="2663" priority="4381" operator="equal">
      <formula>"edital"</formula>
    </cfRule>
  </conditionalFormatting>
  <conditionalFormatting sqref="BB173">
    <cfRule type="cellIs" dxfId="2662" priority="1369" operator="equal">
      <formula>"procuradoria"</formula>
    </cfRule>
  </conditionalFormatting>
  <conditionalFormatting sqref="BB181:BB187 BB198:BB203">
    <cfRule type="cellIs" dxfId="2661" priority="4543" operator="equal">
      <formula>"abrir"</formula>
    </cfRule>
    <cfRule type="cellIs" dxfId="2660" priority="4544" operator="equal">
      <formula>"pesquisa de mercado"</formula>
    </cfRule>
  </conditionalFormatting>
  <conditionalFormatting sqref="BB186">
    <cfRule type="containsText" dxfId="2659" priority="4533" operator="containsText" text="habilitando">
      <formula>NOT(ISERROR(SEARCH("habilitando",BB186)))</formula>
    </cfRule>
    <cfRule type="containsText" dxfId="2658" priority="4534" operator="containsText" text="licitando">
      <formula>NOT(ISERROR(SEARCH("licitando",BB186)))</formula>
    </cfRule>
    <cfRule type="containsText" dxfId="2657" priority="4535" operator="containsText" text="cancelado">
      <formula>NOT(ISERROR(SEARCH("cancelado",BB186)))</formula>
    </cfRule>
    <cfRule type="containsText" dxfId="2656" priority="4536" operator="containsText" text="finalizado">
      <formula>NOT(ISERROR(SEARCH("finalizado",BB186)))</formula>
    </cfRule>
    <cfRule type="containsText" dxfId="2655" priority="4537" operator="containsText" text="empenhando">
      <formula>NOT(ISERROR(SEARCH("empenhando",BB186)))</formula>
    </cfRule>
    <cfRule type="containsText" dxfId="2654" priority="4538" operator="containsText" text="licitado">
      <formula>NOT(ISERROR(SEARCH("licitado",BB186)))</formula>
    </cfRule>
    <cfRule type="containsText" dxfId="2653" priority="4539" operator="containsText" text="licitando">
      <formula>NOT(ISERROR(SEARCH("licitando",BB186)))</formula>
    </cfRule>
    <cfRule type="containsText" dxfId="2652" priority="4540" operator="containsText" text="Aberta">
      <formula>NOT(ISERROR(SEARCH("Aberta",BB186)))</formula>
    </cfRule>
    <cfRule type="cellIs" dxfId="2651" priority="4541" operator="equal">
      <formula>"deserto"</formula>
    </cfRule>
    <cfRule type="cellIs" dxfId="2650" priority="4542" operator="equal">
      <formula>"fracassado"</formula>
    </cfRule>
  </conditionalFormatting>
  <conditionalFormatting sqref="BB187:BB189">
    <cfRule type="cellIs" dxfId="2649" priority="3296" operator="equal">
      <formula>"abrir"</formula>
    </cfRule>
    <cfRule type="cellIs" dxfId="2648" priority="3297" operator="equal">
      <formula>"pesquisa de mercado"</formula>
    </cfRule>
  </conditionalFormatting>
  <conditionalFormatting sqref="BB187:BB192 BB195 BB218 BB223 BB230 BB238 BB241 BB246 BB251 BB261 BB266:BB267 BB270:BB271 BB275 BB308 BB310 BB313 BB318:BB319 BB334 BB344 BB346:BB347 BB349:BB350 BB357 BB360 BB364 BB381:BB382 BB387:BB388 BB393 BB400:BB401 BB405:BB406 BB408 BB418:BB419 BB426 BB434 BB436 BB444 BB454 BB456">
    <cfRule type="containsText" dxfId="2647" priority="4776" operator="containsText" text="licitando">
      <formula>NOT(ISERROR(SEARCH("licitando",BB187)))</formula>
    </cfRule>
  </conditionalFormatting>
  <conditionalFormatting sqref="BB187:BB192 BB195 BB266:BB267 BB270:BB271 BB275 BB308 BB310 BB313 BB318:BB319 BB334 BB344 BB346:BB347 BB349:BB350 BB357 BB360 BB364 BB381:BB382 BB387:BB388 BB393 BB400:BB401 BB405:BB406 BB408 BB418:BB419 BB426 BB434 BB436 BB444 BB454 BB456 BB230 BB238 BB261 BB218 BB223 BB241 BB246 BB251">
    <cfRule type="containsText" dxfId="2646" priority="4769" operator="containsText" text="habilitando">
      <formula>NOT(ISERROR(SEARCH("habilitando",BB187)))</formula>
    </cfRule>
  </conditionalFormatting>
  <conditionalFormatting sqref="BB187:BB203 BB266:BB271 BB275 BB308 BB310 BB318:BB319 BB334 BB344 BB346:BB347 BB349:BB350 BB357 BB360 BB364 BB381:BB382 BB387:BB388 BB393 BB400:BB402 BB405:BB406 BB408 BB418:BB419 BB426 BB434 BB436 BB444 BB454 BB456">
    <cfRule type="cellIs" dxfId="2645" priority="4764" operator="equal">
      <formula>"edital"</formula>
    </cfRule>
  </conditionalFormatting>
  <conditionalFormatting sqref="BB187:BB204 BB266:BB267 BB270:BB271 BB275 BB334 BB360 BB408 BB434 BB377 BB308 BB310 BB313 BB318:BB319 BB344 BB346:BB347 BB349:BB350 BB357 BB364 BB381:BB382 BB387:BB388 BB393 BB400:BB402 BB405:BB406 BB418:BB419 BB426 BB436 BB444 BB454 BB456">
    <cfRule type="cellIs" dxfId="2644" priority="4766" operator="equal">
      <formula>"procuradoria"</formula>
    </cfRule>
  </conditionalFormatting>
  <conditionalFormatting sqref="BB189 BB193:BB196 BB212:BB218 BB223:BB225 BB228:BB230 BB238 BB241 BB246 BB250:BB252 BB261 BB266:BB271 BB275 BB308 BB310:BB314 BB316:BB319 BB333:BB339 BB344 BB346:BB347 BB349:BB353 BB357 BB382:BB383 BB387:BB388 BB393:BB394 BB400:BB401 BB403:BB408 BB416:BB423 BB426 BB434 BB436 BB441:BB444 BB452:BB454 BB456:BB457">
    <cfRule type="cellIs" dxfId="2643" priority="4378" operator="equal">
      <formula>"abrir"</formula>
    </cfRule>
    <cfRule type="cellIs" dxfId="2642" priority="4379" operator="equal">
      <formula>"pesquisa de mercado"</formula>
    </cfRule>
  </conditionalFormatting>
  <conditionalFormatting sqref="BB189 BB195 BB218 BB223 BB228 BB230 BB238 BB241 BB246 BB251 BB261 BB266:BB267 BB270:BB271 BB275 BB308 BB310 BB313 BB318:BB319 BB334 BB344 BB346:BB347 BB349:BB350 BB357 BB360 BB364 BB381:BB382 BB387:BB388 BB393 BB400:BB401 BB405:BB406 BB408 BB418:BB419 BB426 BB434 BB436 BB444 BB454 BB456">
    <cfRule type="cellIs" dxfId="2641" priority="4372" operator="equal">
      <formula>"abrir"</formula>
    </cfRule>
    <cfRule type="cellIs" dxfId="2640" priority="4373" operator="equal">
      <formula>"pesquisa de mercado"</formula>
    </cfRule>
    <cfRule type="cellIs" dxfId="2639" priority="4375" operator="equal">
      <formula>"edital"</formula>
    </cfRule>
    <cfRule type="containsText" dxfId="2638" priority="4376" operator="containsText" text="habilitando">
      <formula>NOT(ISERROR(SEARCH("habilitando",BB189)))</formula>
    </cfRule>
  </conditionalFormatting>
  <conditionalFormatting sqref="BB189 BB195 BB223 BB261 BB275 BB334 BB360 BB408 BB434 BB218 BB228 BB230 BB238 BB241 BB246 BB251 BB266:BB267 BB270:BB271 BB308 BB310 BB313 BB318:BB319 BB344 BB346:BB347 BB349:BB350 BB357 BB364 BB381:BB382 BB387:BB388 BB393 BB400:BB401 BB405:BB406 BB418:BB419 BB426 BB436 BB444 BB454 BB456">
    <cfRule type="containsText" dxfId="2637" priority="4371" operator="containsText" text="licitando">
      <formula>NOT(ISERROR(SEARCH("licitando",BB189)))</formula>
    </cfRule>
    <cfRule type="cellIs" dxfId="2636" priority="4374" operator="equal">
      <formula>"procuradoria"</formula>
    </cfRule>
    <cfRule type="containsText" dxfId="2635" priority="4377" operator="containsText" text="licitando">
      <formula>NOT(ISERROR(SEARCH("licitando",BB189)))</formula>
    </cfRule>
  </conditionalFormatting>
  <conditionalFormatting sqref="BB189 BB195 BB270:BB271 BB275 BB308 BB310 BB313 BB318:BB319 BB334 BB344 BB346:BB347 BB349:BB350 BB357 BB360 BB364 BB381:BB382 BB387:BB388 BB393 BB400:BB401 BB405:BB406 BB408 BB418:BB419 BB426 BB434 BB436 BB444 BB454 BB456 BB218 BB223 BB228 BB230 BB238 BB241 BB246 BB251 BB266:BB267 BB261">
    <cfRule type="containsText" dxfId="2634" priority="4370" operator="containsText" text="habilitando">
      <formula>NOT(ISERROR(SEARCH("habilitando",BB189)))</formula>
    </cfRule>
  </conditionalFormatting>
  <conditionalFormatting sqref="BB189">
    <cfRule type="cellIs" dxfId="2633" priority="3043" operator="equal">
      <formula>"procuradoria"</formula>
    </cfRule>
    <cfRule type="containsText" dxfId="2632" priority="3044" operator="containsText" text="habilitando">
      <formula>NOT(ISERROR(SEARCH("habilitando",BB189)))</formula>
    </cfRule>
    <cfRule type="containsText" dxfId="2631" priority="3045" operator="containsText" text="licitando">
      <formula>NOT(ISERROR(SEARCH("licitando",BB189)))</formula>
    </cfRule>
    <cfRule type="cellIs" dxfId="2630" priority="3046" operator="equal">
      <formula>"abrir"</formula>
    </cfRule>
    <cfRule type="cellIs" dxfId="2629" priority="3047" operator="equal">
      <formula>"pesquisa de mercado"</formula>
    </cfRule>
    <cfRule type="cellIs" dxfId="2628" priority="3048" operator="equal">
      <formula>"edital"</formula>
    </cfRule>
    <cfRule type="containsText" dxfId="2627" priority="3049" operator="containsText" text="habilitando">
      <formula>NOT(ISERROR(SEARCH("habilitando",BB189)))</formula>
    </cfRule>
    <cfRule type="containsText" dxfId="2626" priority="3050" operator="containsText" text="licitando">
      <formula>NOT(ISERROR(SEARCH("licitando",BB189)))</formula>
    </cfRule>
    <cfRule type="cellIs" dxfId="2625" priority="3051" operator="equal">
      <formula>"abrir"</formula>
    </cfRule>
    <cfRule type="cellIs" dxfId="2624" priority="3052" operator="equal">
      <formula>"pesquisa de mercado"</formula>
    </cfRule>
    <cfRule type="cellIs" dxfId="2623" priority="3053" operator="equal">
      <formula>"procuradoria"</formula>
    </cfRule>
    <cfRule type="cellIs" dxfId="2622" priority="3054" operator="equal">
      <formula>"edital"</formula>
    </cfRule>
    <cfRule type="containsText" dxfId="2621" priority="3055" operator="containsText" text="habilitando">
      <formula>NOT(ISERROR(SEARCH("habilitando",BB189)))</formula>
    </cfRule>
    <cfRule type="containsText" dxfId="2620" priority="3056" operator="containsText" text="licitando">
      <formula>NOT(ISERROR(SEARCH("licitando",BB189)))</formula>
    </cfRule>
    <cfRule type="cellIs" dxfId="2619" priority="3057" operator="equal">
      <formula>"edital"</formula>
    </cfRule>
    <cfRule type="cellIs" dxfId="2618" priority="3058" operator="equal">
      <formula>"procuradoria"</formula>
    </cfRule>
    <cfRule type="cellIs" dxfId="2617" priority="3059" operator="equal">
      <formula>"abrir"</formula>
    </cfRule>
    <cfRule type="cellIs" dxfId="2616" priority="3060" operator="equal">
      <formula>"pesquisa de mercado"</formula>
    </cfRule>
    <cfRule type="containsText" dxfId="2615" priority="3061" operator="containsText" text="habilitando">
      <formula>NOT(ISERROR(SEARCH("habilitando",BB189)))</formula>
    </cfRule>
    <cfRule type="containsText" dxfId="2614" priority="3062" operator="containsText" text="licitando">
      <formula>NOT(ISERROR(SEARCH("licitando",BB189)))</formula>
    </cfRule>
    <cfRule type="cellIs" dxfId="2613" priority="3063" operator="equal">
      <formula>"abrir"</formula>
    </cfRule>
    <cfRule type="cellIs" dxfId="2612" priority="3064" operator="equal">
      <formula>"pesquisa de mercado"</formula>
    </cfRule>
    <cfRule type="cellIs" dxfId="2611" priority="3065" operator="equal">
      <formula>"edital"</formula>
    </cfRule>
    <cfRule type="cellIs" dxfId="2610" priority="3066" operator="equal">
      <formula>"procuradoria"</formula>
    </cfRule>
    <cfRule type="containsText" dxfId="2609" priority="3067" operator="containsText" text="habilitando">
      <formula>NOT(ISERROR(SEARCH("habilitando",BB189)))</formula>
    </cfRule>
    <cfRule type="containsText" dxfId="2608" priority="3068" operator="containsText" text="licitando">
      <formula>NOT(ISERROR(SEARCH("licitando",BB189)))</formula>
    </cfRule>
    <cfRule type="cellIs" dxfId="2607" priority="3069" operator="equal">
      <formula>"edital"</formula>
    </cfRule>
    <cfRule type="cellIs" dxfId="2606" priority="3070" operator="equal">
      <formula>"procuradoria"</formula>
    </cfRule>
    <cfRule type="cellIs" dxfId="2605" priority="3071" operator="equal">
      <formula>"abrir"</formula>
    </cfRule>
    <cfRule type="cellIs" dxfId="2604" priority="3072" operator="equal">
      <formula>"pesquisa de mercado"</formula>
    </cfRule>
    <cfRule type="containsText" dxfId="2603" priority="3073" operator="containsText" text="habilitando">
      <formula>NOT(ISERROR(SEARCH("habilitando",BB189)))</formula>
    </cfRule>
    <cfRule type="containsText" dxfId="2602" priority="3074" operator="containsText" text="licitando">
      <formula>NOT(ISERROR(SEARCH("licitando",BB189)))</formula>
    </cfRule>
    <cfRule type="cellIs" dxfId="2601" priority="3075" operator="equal">
      <formula>"edital"</formula>
    </cfRule>
    <cfRule type="cellIs" dxfId="2600" priority="3076" operator="equal">
      <formula>"procuradoria"</formula>
    </cfRule>
    <cfRule type="cellIs" dxfId="2599" priority="3077" operator="equal">
      <formula>"abrir"</formula>
    </cfRule>
    <cfRule type="cellIs" dxfId="2598" priority="3078" operator="equal">
      <formula>"pesquisa de mercado"</formula>
    </cfRule>
    <cfRule type="containsText" dxfId="2597" priority="3079" operator="containsText" text="habilitando">
      <formula>NOT(ISERROR(SEARCH("habilitando",BB189)))</formula>
    </cfRule>
    <cfRule type="containsText" dxfId="2596" priority="3080" operator="containsText" text="licitando">
      <formula>NOT(ISERROR(SEARCH("licitando",BB189)))</formula>
    </cfRule>
    <cfRule type="cellIs" dxfId="2595" priority="3081" operator="equal">
      <formula>"edital"</formula>
    </cfRule>
    <cfRule type="cellIs" dxfId="2594" priority="3082" operator="equal">
      <formula>"procuradoria"</formula>
    </cfRule>
    <cfRule type="cellIs" dxfId="2593" priority="3083" operator="equal">
      <formula>"abrir"</formula>
    </cfRule>
    <cfRule type="cellIs" dxfId="2592" priority="3084" operator="equal">
      <formula>"pesquisa de mercado"</formula>
    </cfRule>
    <cfRule type="containsText" dxfId="2591" priority="3085" operator="containsText" text="habilitando">
      <formula>NOT(ISERROR(SEARCH("habilitando",BB189)))</formula>
    </cfRule>
    <cfRule type="containsText" dxfId="2590" priority="3086" operator="containsText" text="licitando">
      <formula>NOT(ISERROR(SEARCH("licitando",BB189)))</formula>
    </cfRule>
    <cfRule type="cellIs" dxfId="2589" priority="3087" operator="equal">
      <formula>"abrir"</formula>
    </cfRule>
    <cfRule type="cellIs" dxfId="2588" priority="3088" operator="equal">
      <formula>"pesquisa de mercado"</formula>
    </cfRule>
    <cfRule type="cellIs" dxfId="2587" priority="3089" operator="equal">
      <formula>"edital"</formula>
    </cfRule>
    <cfRule type="containsText" dxfId="2586" priority="3090" operator="containsText" text="habilitando">
      <formula>NOT(ISERROR(SEARCH("habilitando",BB189)))</formula>
    </cfRule>
    <cfRule type="containsText" dxfId="2585" priority="3091" operator="containsText" text="licitando">
      <formula>NOT(ISERROR(SEARCH("licitando",BB189)))</formula>
    </cfRule>
    <cfRule type="cellIs" dxfId="2584" priority="3092" operator="equal">
      <formula>"abrir"</formula>
    </cfRule>
    <cfRule type="cellIs" dxfId="2583" priority="3093" operator="equal">
      <formula>"pesquisa de mercado"</formula>
    </cfRule>
    <cfRule type="cellIs" dxfId="2582" priority="3094" operator="equal">
      <formula>"procuradoria"</formula>
    </cfRule>
    <cfRule type="cellIs" dxfId="2581" priority="3095" operator="equal">
      <formula>"edital"</formula>
    </cfRule>
    <cfRule type="containsText" dxfId="2580" priority="3096" operator="containsText" text="habilitando">
      <formula>NOT(ISERROR(SEARCH("habilitando",BB189)))</formula>
    </cfRule>
    <cfRule type="containsText" dxfId="2579" priority="3097" operator="containsText" text="licitando">
      <formula>NOT(ISERROR(SEARCH("licitando",BB189)))</formula>
    </cfRule>
    <cfRule type="cellIs" dxfId="2578" priority="3098" operator="equal">
      <formula>"edital"</formula>
    </cfRule>
    <cfRule type="cellIs" dxfId="2577" priority="3099" operator="equal">
      <formula>"procuradoria"</formula>
    </cfRule>
    <cfRule type="cellIs" dxfId="2576" priority="3100" operator="equal">
      <formula>"abrir"</formula>
    </cfRule>
    <cfRule type="cellIs" dxfId="2575" priority="3101" operator="equal">
      <formula>"pesquisa de mercado"</formula>
    </cfRule>
    <cfRule type="containsText" dxfId="2574" priority="3102" operator="containsText" text="habilitando">
      <formula>NOT(ISERROR(SEARCH("habilitando",BB189)))</formula>
    </cfRule>
    <cfRule type="containsText" dxfId="2573" priority="3103" operator="containsText" text="licitando">
      <formula>NOT(ISERROR(SEARCH("licitando",BB189)))</formula>
    </cfRule>
    <cfRule type="cellIs" dxfId="2572" priority="3104" operator="equal">
      <formula>"abrir"</formula>
    </cfRule>
    <cfRule type="cellIs" dxfId="2571" priority="3105" operator="equal">
      <formula>"pesquisa de mercado"</formula>
    </cfRule>
    <cfRule type="cellIs" dxfId="2570" priority="3106" operator="equal">
      <formula>"edital"</formula>
    </cfRule>
    <cfRule type="cellIs" dxfId="2569" priority="3107" operator="equal">
      <formula>"procuradoria"</formula>
    </cfRule>
    <cfRule type="containsText" dxfId="2568" priority="3108" operator="containsText" text="habilitando">
      <formula>NOT(ISERROR(SEARCH("habilitando",BB189)))</formula>
    </cfRule>
    <cfRule type="containsText" dxfId="2567" priority="3109" operator="containsText" text="licitando">
      <formula>NOT(ISERROR(SEARCH("licitando",BB189)))</formula>
    </cfRule>
    <cfRule type="cellIs" dxfId="2566" priority="3110" operator="equal">
      <formula>"edital"</formula>
    </cfRule>
    <cfRule type="cellIs" dxfId="2565" priority="3111" operator="equal">
      <formula>"procuradoria"</formula>
    </cfRule>
    <cfRule type="cellIs" dxfId="2564" priority="3112" operator="equal">
      <formula>"abrir"</formula>
    </cfRule>
    <cfRule type="cellIs" dxfId="2563" priority="3113" operator="equal">
      <formula>"pesquisa de mercado"</formula>
    </cfRule>
    <cfRule type="containsText" dxfId="2562" priority="3114" operator="containsText" text="habilitando">
      <formula>NOT(ISERROR(SEARCH("habilitando",BB189)))</formula>
    </cfRule>
    <cfRule type="containsText" dxfId="2561" priority="3115" operator="containsText" text="licitando">
      <formula>NOT(ISERROR(SEARCH("licitando",BB189)))</formula>
    </cfRule>
    <cfRule type="cellIs" dxfId="2560" priority="3116" operator="equal">
      <formula>"edital"</formula>
    </cfRule>
    <cfRule type="cellIs" dxfId="2559" priority="3117" operator="equal">
      <formula>"procuradoria"</formula>
    </cfRule>
    <cfRule type="cellIs" dxfId="2558" priority="3118" operator="equal">
      <formula>"abrir"</formula>
    </cfRule>
    <cfRule type="cellIs" dxfId="2557" priority="3119" operator="equal">
      <formula>"pesquisa de mercado"</formula>
    </cfRule>
    <cfRule type="containsText" dxfId="2556" priority="3120" operator="containsText" text="habilitando">
      <formula>NOT(ISERROR(SEARCH("habilitando",BB189)))</formula>
    </cfRule>
    <cfRule type="containsText" dxfId="2555" priority="3121" operator="containsText" text="licitando">
      <formula>NOT(ISERROR(SEARCH("licitando",BB189)))</formula>
    </cfRule>
    <cfRule type="cellIs" dxfId="2554" priority="3122" operator="equal">
      <formula>"edital"</formula>
    </cfRule>
    <cfRule type="cellIs" dxfId="2553" priority="3123" operator="equal">
      <formula>"procuradoria"</formula>
    </cfRule>
    <cfRule type="cellIs" dxfId="2552" priority="3124" operator="equal">
      <formula>"abrir"</formula>
    </cfRule>
    <cfRule type="cellIs" dxfId="2551" priority="3125" operator="equal">
      <formula>"pesquisa de mercado"</formula>
    </cfRule>
    <cfRule type="containsText" dxfId="2550" priority="3126" operator="containsText" text="habilitando">
      <formula>NOT(ISERROR(SEARCH("habilitando",BB189)))</formula>
    </cfRule>
    <cfRule type="containsText" dxfId="2549" priority="3127" operator="containsText" text="licitando">
      <formula>NOT(ISERROR(SEARCH("licitando",BB189)))</formula>
    </cfRule>
    <cfRule type="cellIs" dxfId="2548" priority="3128" operator="equal">
      <formula>"abrir"</formula>
    </cfRule>
    <cfRule type="cellIs" dxfId="2547" priority="3129" operator="equal">
      <formula>"pesquisa de mercado"</formula>
    </cfRule>
    <cfRule type="cellIs" dxfId="2546" priority="3130" operator="equal">
      <formula>"edital"</formula>
    </cfRule>
    <cfRule type="containsText" dxfId="2545" priority="3131" operator="containsText" text="habilitando">
      <formula>NOT(ISERROR(SEARCH("habilitando",BB189)))</formula>
    </cfRule>
    <cfRule type="containsText" dxfId="2544" priority="3132" operator="containsText" text="licitando">
      <formula>NOT(ISERROR(SEARCH("licitando",BB189)))</formula>
    </cfRule>
    <cfRule type="cellIs" dxfId="2543" priority="3133" operator="equal">
      <formula>"abrir"</formula>
    </cfRule>
    <cfRule type="cellIs" dxfId="2542" priority="3134" operator="equal">
      <formula>"pesquisa de mercado"</formula>
    </cfRule>
    <cfRule type="cellIs" dxfId="2541" priority="3135" operator="equal">
      <formula>"procuradoria"</formula>
    </cfRule>
    <cfRule type="cellIs" dxfId="2540" priority="3136" operator="equal">
      <formula>"edital"</formula>
    </cfRule>
    <cfRule type="containsText" dxfId="2539" priority="3137" operator="containsText" text="habilitando">
      <formula>NOT(ISERROR(SEARCH("habilitando",BB189)))</formula>
    </cfRule>
    <cfRule type="containsText" dxfId="2538" priority="3138" operator="containsText" text="licitando">
      <formula>NOT(ISERROR(SEARCH("licitando",BB189)))</formula>
    </cfRule>
    <cfRule type="cellIs" dxfId="2537" priority="3139" operator="equal">
      <formula>"edital"</formula>
    </cfRule>
    <cfRule type="cellIs" dxfId="2536" priority="3140" operator="equal">
      <formula>"procuradoria"</formula>
    </cfRule>
    <cfRule type="cellIs" dxfId="2535" priority="3141" operator="equal">
      <formula>"abrir"</formula>
    </cfRule>
    <cfRule type="cellIs" dxfId="2534" priority="3142" operator="equal">
      <formula>"pesquisa de mercado"</formula>
    </cfRule>
    <cfRule type="containsText" dxfId="2533" priority="3143" operator="containsText" text="habilitando">
      <formula>NOT(ISERROR(SEARCH("habilitando",BB189)))</formula>
    </cfRule>
    <cfRule type="containsText" dxfId="2532" priority="3144" operator="containsText" text="licitando">
      <formula>NOT(ISERROR(SEARCH("licitando",BB189)))</formula>
    </cfRule>
    <cfRule type="cellIs" dxfId="2531" priority="3145" operator="equal">
      <formula>"abrir"</formula>
    </cfRule>
    <cfRule type="cellIs" dxfId="2530" priority="3146" operator="equal">
      <formula>"pesquisa de mercado"</formula>
    </cfRule>
    <cfRule type="cellIs" dxfId="2529" priority="3147" operator="equal">
      <formula>"edital"</formula>
    </cfRule>
    <cfRule type="cellIs" dxfId="2528" priority="3148" operator="equal">
      <formula>"procuradoria"</formula>
    </cfRule>
    <cfRule type="containsText" dxfId="2527" priority="3149" operator="containsText" text="habilitando">
      <formula>NOT(ISERROR(SEARCH("habilitando",BB189)))</formula>
    </cfRule>
    <cfRule type="containsText" dxfId="2526" priority="3150" operator="containsText" text="licitando">
      <formula>NOT(ISERROR(SEARCH("licitando",BB189)))</formula>
    </cfRule>
    <cfRule type="cellIs" dxfId="2525" priority="3151" operator="equal">
      <formula>"edital"</formula>
    </cfRule>
    <cfRule type="cellIs" dxfId="2524" priority="3152" operator="equal">
      <formula>"procuradoria"</formula>
    </cfRule>
    <cfRule type="cellIs" dxfId="2523" priority="3153" operator="equal">
      <formula>"abrir"</formula>
    </cfRule>
    <cfRule type="cellIs" dxfId="2522" priority="3154" operator="equal">
      <formula>"pesquisa de mercado"</formula>
    </cfRule>
    <cfRule type="containsText" dxfId="2521" priority="3155" operator="containsText" text="habilitando">
      <formula>NOT(ISERROR(SEARCH("habilitando",BB189)))</formula>
    </cfRule>
    <cfRule type="containsText" dxfId="2520" priority="3156" operator="containsText" text="licitando">
      <formula>NOT(ISERROR(SEARCH("licitando",BB189)))</formula>
    </cfRule>
    <cfRule type="cellIs" dxfId="2519" priority="3157" operator="equal">
      <formula>"edital"</formula>
    </cfRule>
    <cfRule type="cellIs" dxfId="2518" priority="3158" operator="equal">
      <formula>"procuradoria"</formula>
    </cfRule>
    <cfRule type="cellIs" dxfId="2517" priority="3159" operator="equal">
      <formula>"abrir"</formula>
    </cfRule>
    <cfRule type="cellIs" dxfId="2516" priority="3160" operator="equal">
      <formula>"pesquisa de mercado"</formula>
    </cfRule>
    <cfRule type="containsText" dxfId="2515" priority="3161" operator="containsText" text="habilitando">
      <formula>NOT(ISERROR(SEARCH("habilitando",BB189)))</formula>
    </cfRule>
    <cfRule type="containsText" dxfId="2514" priority="3162" operator="containsText" text="licitando">
      <formula>NOT(ISERROR(SEARCH("licitando",BB189)))</formula>
    </cfRule>
    <cfRule type="cellIs" dxfId="2513" priority="3163" operator="equal">
      <formula>"abrir"</formula>
    </cfRule>
    <cfRule type="cellIs" dxfId="2512" priority="3164" operator="equal">
      <formula>"pesquisa de mercado"</formula>
    </cfRule>
    <cfRule type="cellIs" dxfId="2511" priority="3165" operator="equal">
      <formula>"edital"</formula>
    </cfRule>
    <cfRule type="containsText" dxfId="2510" priority="3166" operator="containsText" text="habilitando">
      <formula>NOT(ISERROR(SEARCH("habilitando",BB189)))</formula>
    </cfRule>
    <cfRule type="containsText" dxfId="2509" priority="3167" operator="containsText" text="licitando">
      <formula>NOT(ISERROR(SEARCH("licitando",BB189)))</formula>
    </cfRule>
    <cfRule type="cellIs" dxfId="2508" priority="3168" operator="equal">
      <formula>"abrir"</formula>
    </cfRule>
    <cfRule type="cellIs" dxfId="2507" priority="3169" operator="equal">
      <formula>"pesquisa de mercado"</formula>
    </cfRule>
    <cfRule type="cellIs" dxfId="2506" priority="3170" operator="equal">
      <formula>"procuradoria"</formula>
    </cfRule>
    <cfRule type="cellIs" dxfId="2505" priority="3171" operator="equal">
      <formula>"edital"</formula>
    </cfRule>
    <cfRule type="containsText" dxfId="2504" priority="3172" operator="containsText" text="habilitando">
      <formula>NOT(ISERROR(SEARCH("habilitando",BB189)))</formula>
    </cfRule>
    <cfRule type="containsText" dxfId="2503" priority="3173" operator="containsText" text="licitando">
      <formula>NOT(ISERROR(SEARCH("licitando",BB189)))</formula>
    </cfRule>
    <cfRule type="cellIs" dxfId="2502" priority="3174" operator="equal">
      <formula>"edital"</formula>
    </cfRule>
    <cfRule type="cellIs" dxfId="2501" priority="3175" operator="equal">
      <formula>"procuradoria"</formula>
    </cfRule>
    <cfRule type="cellIs" dxfId="2500" priority="3176" operator="equal">
      <formula>"abrir"</formula>
    </cfRule>
    <cfRule type="cellIs" dxfId="2499" priority="3177" operator="equal">
      <formula>"pesquisa de mercado"</formula>
    </cfRule>
    <cfRule type="containsText" dxfId="2498" priority="3178" operator="containsText" text="habilitando">
      <formula>NOT(ISERROR(SEARCH("habilitando",BB189)))</formula>
    </cfRule>
    <cfRule type="containsText" dxfId="2497" priority="3179" operator="containsText" text="licitando">
      <formula>NOT(ISERROR(SEARCH("licitando",BB189)))</formula>
    </cfRule>
    <cfRule type="cellIs" dxfId="2496" priority="3180" operator="equal">
      <formula>"abrir"</formula>
    </cfRule>
    <cfRule type="cellIs" dxfId="2495" priority="3181" operator="equal">
      <formula>"pesquisa de mercado"</formula>
    </cfRule>
    <cfRule type="cellIs" dxfId="2494" priority="3182" operator="equal">
      <formula>"edital"</formula>
    </cfRule>
    <cfRule type="cellIs" dxfId="2493" priority="3183" operator="equal">
      <formula>"procuradoria"</formula>
    </cfRule>
    <cfRule type="containsText" dxfId="2492" priority="3184" operator="containsText" text="habilitando">
      <formula>NOT(ISERROR(SEARCH("habilitando",BB189)))</formula>
    </cfRule>
    <cfRule type="containsText" dxfId="2491" priority="3185" operator="containsText" text="licitando">
      <formula>NOT(ISERROR(SEARCH("licitando",BB189)))</formula>
    </cfRule>
    <cfRule type="cellIs" dxfId="2490" priority="3186" operator="equal">
      <formula>"edital"</formula>
    </cfRule>
    <cfRule type="cellIs" dxfId="2489" priority="3187" operator="equal">
      <formula>"procuradoria"</formula>
    </cfRule>
    <cfRule type="cellIs" dxfId="2488" priority="3188" operator="equal">
      <formula>"abrir"</formula>
    </cfRule>
    <cfRule type="cellIs" dxfId="2487" priority="3189" operator="equal">
      <formula>"pesquisa de mercado"</formula>
    </cfRule>
    <cfRule type="containsText" dxfId="2486" priority="3190" operator="containsText" text="habilitando">
      <formula>NOT(ISERROR(SEARCH("habilitando",BB189)))</formula>
    </cfRule>
    <cfRule type="containsText" dxfId="2485" priority="3191" operator="containsText" text="licitando">
      <formula>NOT(ISERROR(SEARCH("licitando",BB189)))</formula>
    </cfRule>
    <cfRule type="cellIs" dxfId="2484" priority="3192" operator="equal">
      <formula>"procuradoria"</formula>
    </cfRule>
    <cfRule type="cellIs" dxfId="2483" priority="3193" operator="equal">
      <formula>"edital"</formula>
    </cfRule>
    <cfRule type="cellIs" dxfId="2482" priority="3194" operator="equal">
      <formula>"abrir"</formula>
    </cfRule>
    <cfRule type="cellIs" dxfId="2481" priority="3195" operator="equal">
      <formula>"pesquisa de mercado"</formula>
    </cfRule>
    <cfRule type="containsText" dxfId="2480" priority="3196" operator="containsText" text="habilitando">
      <formula>NOT(ISERROR(SEARCH("habilitando",BB189)))</formula>
    </cfRule>
    <cfRule type="containsText" dxfId="2479" priority="3197" operator="containsText" text="licitando">
      <formula>NOT(ISERROR(SEARCH("licitando",BB189)))</formula>
    </cfRule>
    <cfRule type="cellIs" dxfId="2478" priority="3198" operator="equal">
      <formula>"abrir"</formula>
    </cfRule>
    <cfRule type="cellIs" dxfId="2477" priority="3199" operator="equal">
      <formula>"pesquisa de mercado"</formula>
    </cfRule>
    <cfRule type="cellIs" dxfId="2476" priority="3200" operator="equal">
      <formula>"edital"</formula>
    </cfRule>
    <cfRule type="containsText" dxfId="2475" priority="3201" operator="containsText" text="habilitando">
      <formula>NOT(ISERROR(SEARCH("habilitando",BB189)))</formula>
    </cfRule>
    <cfRule type="containsText" dxfId="2474" priority="3202" operator="containsText" text="licitando">
      <formula>NOT(ISERROR(SEARCH("licitando",BB189)))</formula>
    </cfRule>
    <cfRule type="cellIs" dxfId="2473" priority="3203" operator="equal">
      <formula>"abrir"</formula>
    </cfRule>
    <cfRule type="cellIs" dxfId="2472" priority="3204" operator="equal">
      <formula>"pesquisa de mercado"</formula>
    </cfRule>
    <cfRule type="cellIs" dxfId="2471" priority="3205" operator="equal">
      <formula>"procuradoria"</formula>
    </cfRule>
    <cfRule type="cellIs" dxfId="2470" priority="3206" operator="equal">
      <formula>"edital"</formula>
    </cfRule>
    <cfRule type="containsText" dxfId="2469" priority="3207" operator="containsText" text="habilitando">
      <formula>NOT(ISERROR(SEARCH("habilitando",BB189)))</formula>
    </cfRule>
    <cfRule type="containsText" dxfId="2468" priority="3208" operator="containsText" text="licitando">
      <formula>NOT(ISERROR(SEARCH("licitando",BB189)))</formula>
    </cfRule>
    <cfRule type="cellIs" dxfId="2467" priority="3209" operator="equal">
      <formula>"edital"</formula>
    </cfRule>
    <cfRule type="cellIs" dxfId="2466" priority="3210" operator="equal">
      <formula>"procuradoria"</formula>
    </cfRule>
    <cfRule type="cellIs" dxfId="2465" priority="3211" operator="equal">
      <formula>"abrir"</formula>
    </cfRule>
    <cfRule type="cellIs" dxfId="2464" priority="3212" operator="equal">
      <formula>"pesquisa de mercado"</formula>
    </cfRule>
    <cfRule type="containsText" dxfId="2463" priority="3213" operator="containsText" text="habilitando">
      <formula>NOT(ISERROR(SEARCH("habilitando",BB189)))</formula>
    </cfRule>
    <cfRule type="containsText" dxfId="2462" priority="3214" operator="containsText" text="licitando">
      <formula>NOT(ISERROR(SEARCH("licitando",BB189)))</formula>
    </cfRule>
    <cfRule type="cellIs" dxfId="2461" priority="3215" operator="equal">
      <formula>"abrir"</formula>
    </cfRule>
    <cfRule type="cellIs" dxfId="2460" priority="3216" operator="equal">
      <formula>"pesquisa de mercado"</formula>
    </cfRule>
    <cfRule type="cellIs" dxfId="2459" priority="3217" operator="equal">
      <formula>"edital"</formula>
    </cfRule>
    <cfRule type="cellIs" dxfId="2458" priority="3218" operator="equal">
      <formula>"procuradoria"</formula>
    </cfRule>
    <cfRule type="containsText" dxfId="2457" priority="3219" operator="containsText" text="habilitando">
      <formula>NOT(ISERROR(SEARCH("habilitando",BB189)))</formula>
    </cfRule>
    <cfRule type="containsText" dxfId="2456" priority="3220" operator="containsText" text="licitando">
      <formula>NOT(ISERROR(SEARCH("licitando",BB189)))</formula>
    </cfRule>
    <cfRule type="cellIs" dxfId="2455" priority="3221" operator="equal">
      <formula>"procuradoria"</formula>
    </cfRule>
    <cfRule type="cellIs" dxfId="2454" priority="3222" operator="equal">
      <formula>"edital"</formula>
    </cfRule>
    <cfRule type="cellIs" dxfId="2453" priority="3223" operator="equal">
      <formula>"abrir"</formula>
    </cfRule>
    <cfRule type="cellIs" dxfId="2452" priority="3224" operator="equal">
      <formula>"pesquisa de mercado"</formula>
    </cfRule>
    <cfRule type="containsText" dxfId="2451" priority="3225" operator="containsText" text="habilitando">
      <formula>NOT(ISERROR(SEARCH("habilitando",BB189)))</formula>
    </cfRule>
    <cfRule type="containsText" dxfId="2450" priority="3226" operator="containsText" text="licitando">
      <formula>NOT(ISERROR(SEARCH("licitando",BB189)))</formula>
    </cfRule>
    <cfRule type="cellIs" dxfId="2449" priority="3227" operator="equal">
      <formula>"abrir"</formula>
    </cfRule>
    <cfRule type="cellIs" dxfId="2448" priority="3228" operator="equal">
      <formula>"pesquisa de mercado"</formula>
    </cfRule>
    <cfRule type="cellIs" dxfId="2447" priority="3229" operator="equal">
      <formula>"edital"</formula>
    </cfRule>
    <cfRule type="containsText" dxfId="2446" priority="3230" operator="containsText" text="habilitando">
      <formula>NOT(ISERROR(SEARCH("habilitando",BB189)))</formula>
    </cfRule>
    <cfRule type="containsText" dxfId="2445" priority="3231" operator="containsText" text="licitando">
      <formula>NOT(ISERROR(SEARCH("licitando",BB189)))</formula>
    </cfRule>
    <cfRule type="cellIs" dxfId="2444" priority="3232" operator="equal">
      <formula>"abrir"</formula>
    </cfRule>
    <cfRule type="cellIs" dxfId="2443" priority="3233" operator="equal">
      <formula>"pesquisa de mercado"</formula>
    </cfRule>
    <cfRule type="cellIs" dxfId="2442" priority="3234" operator="equal">
      <formula>"procuradoria"</formula>
    </cfRule>
    <cfRule type="cellIs" dxfId="2441" priority="3235" operator="equal">
      <formula>"edital"</formula>
    </cfRule>
    <cfRule type="containsText" dxfId="2440" priority="3236" operator="containsText" text="habilitando">
      <formula>NOT(ISERROR(SEARCH("habilitando",BB189)))</formula>
    </cfRule>
    <cfRule type="containsText" dxfId="2439" priority="3237" operator="containsText" text="licitando">
      <formula>NOT(ISERROR(SEARCH("licitando",BB189)))</formula>
    </cfRule>
    <cfRule type="cellIs" dxfId="2438" priority="3238" operator="equal">
      <formula>"edital"</formula>
    </cfRule>
    <cfRule type="cellIs" dxfId="2437" priority="3239" operator="equal">
      <formula>"procuradoria"</formula>
    </cfRule>
    <cfRule type="cellIs" dxfId="2436" priority="3240" operator="equal">
      <formula>"abrir"</formula>
    </cfRule>
    <cfRule type="cellIs" dxfId="2435" priority="3241" operator="equal">
      <formula>"pesquisa de mercado"</formula>
    </cfRule>
    <cfRule type="containsText" dxfId="2434" priority="3242" operator="containsText" text="habilitando">
      <formula>NOT(ISERROR(SEARCH("habilitando",BB189)))</formula>
    </cfRule>
    <cfRule type="containsText" dxfId="2433" priority="3243" operator="containsText" text="licitando">
      <formula>NOT(ISERROR(SEARCH("licitando",BB189)))</formula>
    </cfRule>
    <cfRule type="cellIs" dxfId="2432" priority="3244" operator="equal">
      <formula>"abrir"</formula>
    </cfRule>
    <cfRule type="cellIs" dxfId="2431" priority="3245" operator="equal">
      <formula>"pesquisa de mercado"</formula>
    </cfRule>
    <cfRule type="cellIs" dxfId="2430" priority="3246" operator="equal">
      <formula>"procuradoria"</formula>
    </cfRule>
    <cfRule type="cellIs" dxfId="2429" priority="3247" operator="equal">
      <formula>"edital"</formula>
    </cfRule>
    <cfRule type="containsText" dxfId="2428" priority="3248" operator="containsText" text="habilitando">
      <formula>NOT(ISERROR(SEARCH("habilitando",BB189)))</formula>
    </cfRule>
    <cfRule type="containsText" dxfId="2427" priority="3249" operator="containsText" text="licitando">
      <formula>NOT(ISERROR(SEARCH("licitando",BB189)))</formula>
    </cfRule>
    <cfRule type="cellIs" dxfId="2426" priority="3250" operator="equal">
      <formula>"abrir"</formula>
    </cfRule>
    <cfRule type="cellIs" dxfId="2425" priority="3251" operator="equal">
      <formula>"pesquisa de mercado"</formula>
    </cfRule>
    <cfRule type="cellIs" dxfId="2424" priority="3252" operator="equal">
      <formula>"edital"</formula>
    </cfRule>
    <cfRule type="containsText" dxfId="2423" priority="3253" operator="containsText" text="habilitando">
      <formula>NOT(ISERROR(SEARCH("habilitando",BB189)))</formula>
    </cfRule>
    <cfRule type="containsText" dxfId="2422" priority="3254" operator="containsText" text="licitando">
      <formula>NOT(ISERROR(SEARCH("licitando",BB189)))</formula>
    </cfRule>
    <cfRule type="cellIs" dxfId="2421" priority="3255" operator="equal">
      <formula>"abrir"</formula>
    </cfRule>
    <cfRule type="cellIs" dxfId="2420" priority="3256" operator="equal">
      <formula>"pesquisa de mercado"</formula>
    </cfRule>
    <cfRule type="cellIs" dxfId="2419" priority="3257" operator="equal">
      <formula>"procuradoria"</formula>
    </cfRule>
    <cfRule type="cellIs" dxfId="2418" priority="3258" operator="equal">
      <formula>"edital"</formula>
    </cfRule>
    <cfRule type="containsText" dxfId="2417" priority="3259" operator="containsText" text="habilitando">
      <formula>NOT(ISERROR(SEARCH("habilitando",BB189)))</formula>
    </cfRule>
    <cfRule type="containsText" dxfId="2416" priority="3260" operator="containsText" text="licitando">
      <formula>NOT(ISERROR(SEARCH("licitando",BB189)))</formula>
    </cfRule>
    <cfRule type="cellIs" dxfId="2415" priority="3261" operator="equal">
      <formula>"edital"</formula>
    </cfRule>
    <cfRule type="cellIs" dxfId="2414" priority="3262" operator="equal">
      <formula>"abrir"</formula>
    </cfRule>
    <cfRule type="cellIs" dxfId="2413" priority="3263" operator="equal">
      <formula>"pesquisa de mercado"</formula>
    </cfRule>
    <cfRule type="containsText" dxfId="2412" priority="3264" operator="containsText" text="habilitando">
      <formula>NOT(ISERROR(SEARCH("habilitando",BB189)))</formula>
    </cfRule>
    <cfRule type="containsText" dxfId="2411" priority="3265" operator="containsText" text="licitando">
      <formula>NOT(ISERROR(SEARCH("licitando",BB189)))</formula>
    </cfRule>
    <cfRule type="cellIs" dxfId="2410" priority="3266" operator="equal">
      <formula>"abrir"</formula>
    </cfRule>
    <cfRule type="cellIs" dxfId="2409" priority="3267" operator="equal">
      <formula>"pesquisa de mercado"</formula>
    </cfRule>
    <cfRule type="cellIs" dxfId="2408" priority="3268" operator="equal">
      <formula>"procuradoria"</formula>
    </cfRule>
    <cfRule type="cellIs" dxfId="2407" priority="3269" operator="equal">
      <formula>"edital"</formula>
    </cfRule>
    <cfRule type="containsText" dxfId="2406" priority="3270" operator="containsText" text="habilitando">
      <formula>NOT(ISERROR(SEARCH("habilitando",BB189)))</formula>
    </cfRule>
    <cfRule type="containsText" dxfId="2405" priority="3271" operator="containsText" text="licitando">
      <formula>NOT(ISERROR(SEARCH("licitando",BB189)))</formula>
    </cfRule>
    <cfRule type="cellIs" dxfId="2404" priority="3272" operator="equal">
      <formula>"abrir"</formula>
    </cfRule>
    <cfRule type="cellIs" dxfId="2403" priority="3273" operator="equal">
      <formula>"pesquisa de mercado"</formula>
    </cfRule>
    <cfRule type="cellIs" dxfId="2402" priority="3274" operator="equal">
      <formula>"procuradoria"</formula>
    </cfRule>
    <cfRule type="cellIs" dxfId="2401" priority="3275" operator="equal">
      <formula>"edital"</formula>
    </cfRule>
    <cfRule type="containsText" dxfId="2400" priority="3276" operator="containsText" text="habilitando">
      <formula>NOT(ISERROR(SEARCH("habilitando",BB189)))</formula>
    </cfRule>
    <cfRule type="cellIs" dxfId="2399" priority="3277" operator="equal">
      <formula>"procuradoria"</formula>
    </cfRule>
    <cfRule type="containsText" dxfId="2398" priority="3278" operator="containsText" text="licitando">
      <formula>NOT(ISERROR(SEARCH("licitando",BB189)))</formula>
    </cfRule>
    <cfRule type="cellIs" dxfId="2397" priority="3279" operator="equal">
      <formula>"abrir"</formula>
    </cfRule>
    <cfRule type="cellIs" dxfId="2396" priority="3280" operator="equal">
      <formula>"pesquisa de mercado"</formula>
    </cfRule>
    <cfRule type="cellIs" dxfId="2395" priority="3281" operator="equal">
      <formula>"procuradoria"</formula>
    </cfRule>
    <cfRule type="cellIs" dxfId="2394" priority="3282" operator="equal">
      <formula>"edital"</formula>
    </cfRule>
    <cfRule type="containsText" dxfId="2393" priority="3283" operator="containsText" text="habilitando">
      <formula>NOT(ISERROR(SEARCH("habilitando",BB189)))</formula>
    </cfRule>
    <cfRule type="containsText" dxfId="2392" priority="3284" operator="containsText" text="licitando">
      <formula>NOT(ISERROR(SEARCH("licitando",BB189)))</formula>
    </cfRule>
    <cfRule type="cellIs" dxfId="2391" priority="3285" operator="equal">
      <formula>"edital"</formula>
    </cfRule>
    <cfRule type="cellIs" dxfId="2390" priority="3286" operator="equal">
      <formula>"procuradoria"</formula>
    </cfRule>
    <cfRule type="cellIs" dxfId="2389" priority="3287" operator="equal">
      <formula>"abrir"</formula>
    </cfRule>
    <cfRule type="cellIs" dxfId="2388" priority="3288" operator="equal">
      <formula>"pesquisa de mercado"</formula>
    </cfRule>
    <cfRule type="containsText" dxfId="2387" priority="3289" operator="containsText" text="habilitando">
      <formula>NOT(ISERROR(SEARCH("habilitando",BB189)))</formula>
    </cfRule>
    <cfRule type="containsText" dxfId="2386" priority="3290" operator="containsText" text="licitando">
      <formula>NOT(ISERROR(SEARCH("licitando",BB189)))</formula>
    </cfRule>
    <cfRule type="cellIs" dxfId="2385" priority="3291" operator="equal">
      <formula>"procuradoria"</formula>
    </cfRule>
    <cfRule type="cellIs" dxfId="2384" priority="3292" operator="equal">
      <formula>"edital"</formula>
    </cfRule>
    <cfRule type="containsText" dxfId="2383" priority="3293" operator="containsText" text="habilitando">
      <formula>NOT(ISERROR(SEARCH("habilitando",BB189)))</formula>
    </cfRule>
    <cfRule type="containsText" dxfId="2382" priority="3294" operator="containsText" text="licitando">
      <formula>NOT(ISERROR(SEARCH("licitando",BB189)))</formula>
    </cfRule>
    <cfRule type="cellIs" dxfId="2381" priority="3295" operator="equal">
      <formula>"edital"</formula>
    </cfRule>
    <cfRule type="cellIs" dxfId="2380" priority="4369" operator="equal">
      <formula>"procuradoria"</formula>
    </cfRule>
  </conditionalFormatting>
  <conditionalFormatting sqref="BB189:BB196 BB266:BB271 BB275 BB308 BB310 BB313 BB318:BB319 BB334 BB344 BB346:BB347 BB349:BB350 BB357 BB360 BB364 BB381:BB382 BB387:BB388 BB393 BB400:BB402 BB405:BB406 BB408 BB418:BB419 BB426 BB434 BB436 BB444 BB454 BB456">
    <cfRule type="cellIs" dxfId="2379" priority="4767" operator="equal">
      <formula>"abrir"</formula>
    </cfRule>
    <cfRule type="cellIs" dxfId="2378" priority="4768" operator="equal">
      <formula>"pesquisa de mercado"</formula>
    </cfRule>
  </conditionalFormatting>
  <conditionalFormatting sqref="BB190:BB192">
    <cfRule type="cellIs" dxfId="2377" priority="4762" operator="equal">
      <formula>"procuradoria"</formula>
    </cfRule>
    <cfRule type="containsText" dxfId="2376" priority="4763" operator="containsText" text="pesquisa de preço">
      <formula>NOT(ISERROR(SEARCH("pesquisa de preço",BB190)))</formula>
    </cfRule>
    <cfRule type="cellIs" priority="4765" operator="equal">
      <formula>"edital"</formula>
    </cfRule>
    <cfRule type="containsText" dxfId="2375" priority="4770" operator="containsText" text="licitando">
      <formula>NOT(ISERROR(SEARCH("licitando",BB190)))</formula>
    </cfRule>
    <cfRule type="containsText" dxfId="2374" priority="4771" operator="containsText" text="cancelado">
      <formula>NOT(ISERROR(SEARCH("cancelado",BB190)))</formula>
    </cfRule>
    <cfRule type="containsText" dxfId="2373" priority="4772" operator="containsText" text="consolidada">
      <formula>NOT(ISERROR(SEARCH("consolidada",BB190)))</formula>
    </cfRule>
    <cfRule type="containsText" dxfId="2372" priority="4773" operator="containsText" text="finalizado">
      <formula>NOT(ISERROR(SEARCH("finalizado",BB190)))</formula>
    </cfRule>
    <cfRule type="containsText" dxfId="2371" priority="4774" operator="containsText" text="empenhando">
      <formula>NOT(ISERROR(SEARCH("empenhando",BB190)))</formula>
    </cfRule>
    <cfRule type="containsText" dxfId="2370" priority="4775" operator="containsText" text="licitado">
      <formula>NOT(ISERROR(SEARCH("licitado",BB190)))</formula>
    </cfRule>
    <cfRule type="containsText" dxfId="2369" priority="4777" operator="containsText" text="Aberta">
      <formula>NOT(ISERROR(SEARCH("Aberta",BB190)))</formula>
    </cfRule>
    <cfRule type="cellIs" dxfId="2368" priority="4778" operator="equal">
      <formula>"deserto"</formula>
    </cfRule>
    <cfRule type="cellIs" dxfId="2367" priority="4779" operator="equal">
      <formula>"fracassado"</formula>
    </cfRule>
  </conditionalFormatting>
  <conditionalFormatting sqref="BB191">
    <cfRule type="containsText" dxfId="2366" priority="4597" operator="containsText" text="habilitando">
      <formula>NOT(ISERROR(SEARCH("habilitando",BB191)))</formula>
    </cfRule>
    <cfRule type="containsText" dxfId="2365" priority="4598" operator="containsText" text="licitando">
      <formula>NOT(ISERROR(SEARCH("licitando",BB191)))</formula>
    </cfRule>
    <cfRule type="containsText" dxfId="2364" priority="4599" operator="containsText" text="cancelado">
      <formula>NOT(ISERROR(SEARCH("cancelado",BB191)))</formula>
    </cfRule>
    <cfRule type="containsText" dxfId="2363" priority="4600" operator="containsText" text="finalizado">
      <formula>NOT(ISERROR(SEARCH("finalizado",BB191)))</formula>
    </cfRule>
    <cfRule type="containsText" dxfId="2362" priority="4601" operator="containsText" text="empenhando">
      <formula>NOT(ISERROR(SEARCH("empenhando",BB191)))</formula>
    </cfRule>
    <cfRule type="containsText" dxfId="2361" priority="4602" operator="containsText" text="licitado">
      <formula>NOT(ISERROR(SEARCH("licitado",BB191)))</formula>
    </cfRule>
    <cfRule type="containsText" dxfId="2360" priority="4603" operator="containsText" text="licitando">
      <formula>NOT(ISERROR(SEARCH("licitando",BB191)))</formula>
    </cfRule>
    <cfRule type="containsText" dxfId="2359" priority="4604" operator="containsText" text="Aberta">
      <formula>NOT(ISERROR(SEARCH("Aberta",BB191)))</formula>
    </cfRule>
    <cfRule type="cellIs" dxfId="2358" priority="4605" operator="equal">
      <formula>"deserto"</formula>
    </cfRule>
    <cfRule type="cellIs" dxfId="2357" priority="4606" operator="equal">
      <formula>"fracassado"</formula>
    </cfRule>
    <cfRule type="cellIs" dxfId="2356" priority="4607" operator="equal">
      <formula>"abrir"</formula>
    </cfRule>
    <cfRule type="cellIs" dxfId="2355" priority="4608" operator="equal">
      <formula>"pesquisa de mercado"</formula>
    </cfRule>
  </conditionalFormatting>
  <conditionalFormatting sqref="BB191:BB192">
    <cfRule type="cellIs" dxfId="2354" priority="4595" operator="equal">
      <formula>"abrir"</formula>
    </cfRule>
    <cfRule type="cellIs" dxfId="2353" priority="4596" operator="equal">
      <formula>"pesquisa de mercado"</formula>
    </cfRule>
  </conditionalFormatting>
  <conditionalFormatting sqref="BB192">
    <cfRule type="containsText" dxfId="2352" priority="4585" operator="containsText" text="habilitando">
      <formula>NOT(ISERROR(SEARCH("habilitando",BB192)))</formula>
    </cfRule>
    <cfRule type="containsText" dxfId="2351" priority="4586" operator="containsText" text="licitando">
      <formula>NOT(ISERROR(SEARCH("licitando",BB192)))</formula>
    </cfRule>
    <cfRule type="containsText" dxfId="2350" priority="4587" operator="containsText" text="cancelado">
      <formula>NOT(ISERROR(SEARCH("cancelado",BB192)))</formula>
    </cfRule>
    <cfRule type="containsText" dxfId="2349" priority="4588" operator="containsText" text="finalizado">
      <formula>NOT(ISERROR(SEARCH("finalizado",BB192)))</formula>
    </cfRule>
    <cfRule type="containsText" dxfId="2348" priority="4589" operator="containsText" text="empenhando">
      <formula>NOT(ISERROR(SEARCH("empenhando",BB192)))</formula>
    </cfRule>
    <cfRule type="containsText" dxfId="2347" priority="4590" operator="containsText" text="licitado">
      <formula>NOT(ISERROR(SEARCH("licitado",BB192)))</formula>
    </cfRule>
    <cfRule type="containsText" dxfId="2346" priority="4591" operator="containsText" text="licitando">
      <formula>NOT(ISERROR(SEARCH("licitando",BB192)))</formula>
    </cfRule>
    <cfRule type="containsText" dxfId="2345" priority="4592" operator="containsText" text="Aberta">
      <formula>NOT(ISERROR(SEARCH("Aberta",BB192)))</formula>
    </cfRule>
    <cfRule type="cellIs" dxfId="2344" priority="4593" operator="equal">
      <formula>"deserto"</formula>
    </cfRule>
    <cfRule type="cellIs" dxfId="2343" priority="4594" operator="equal">
      <formula>"fracassado"</formula>
    </cfRule>
  </conditionalFormatting>
  <conditionalFormatting sqref="BB192:BB195">
    <cfRule type="cellIs" dxfId="2342" priority="4367" operator="equal">
      <formula>"abrir"</formula>
    </cfRule>
    <cfRule type="cellIs" dxfId="2341" priority="4368" operator="equal">
      <formula>"pesquisa de mercado"</formula>
    </cfRule>
  </conditionalFormatting>
  <conditionalFormatting sqref="BB197:BB198 BB398:BB412 BB452:BB454 BB456">
    <cfRule type="cellIs" dxfId="2340" priority="4407" operator="equal">
      <formula>"edital"</formula>
    </cfRule>
  </conditionalFormatting>
  <conditionalFormatting sqref="BB198 BB402">
    <cfRule type="containsText" dxfId="2339" priority="4406" operator="containsText" text="licitando">
      <formula>NOT(ISERROR(SEARCH("licitando",BB198)))</formula>
    </cfRule>
  </conditionalFormatting>
  <conditionalFormatting sqref="BB211:BB212">
    <cfRule type="containsText" dxfId="2338" priority="4751" operator="containsText" text="habilitando">
      <formula>NOT(ISERROR(SEARCH("habilitando",BB211)))</formula>
    </cfRule>
    <cfRule type="containsText" dxfId="2337" priority="4752" operator="containsText" text="licitando">
      <formula>NOT(ISERROR(SEARCH("licitando",BB211)))</formula>
    </cfRule>
  </conditionalFormatting>
  <conditionalFormatting sqref="BB211:BB214 BB187 BB189 BB195:BB196 BB216:BB218 BB223 BB230 BB238 BB241 BB246 BB251 BB261 BB266:BB267 BB270:BB271 BB275 BB308 BB310 BB313 BB318:BB319 BB334 BB344 BB346:BB347 BB349:BB350 BB357 BB360 BB364 BB381:BB382 BB387:BB388 BB393 BB400:BB401 BB405:BB406 BB408 BB418:BB419 BB426 BB434 BB436 BB444 BB454 BB456 BB199 BB163 BB168:BB169 BB228 BB50:BB53 BB56 BB60 BB62 BB77 BB80 BB82 BB90 BB102:BB103 BB105 BB116 BB123 BB130:BB131 BB133 BB75 BB84">
    <cfRule type="containsText" dxfId="2336" priority="4785" operator="containsText" text="habilitando">
      <formula>NOT(ISERROR(SEARCH("habilitando",BB50)))</formula>
    </cfRule>
  </conditionalFormatting>
  <conditionalFormatting sqref="BB211:BB214">
    <cfRule type="cellIs" dxfId="2335" priority="4417" operator="equal">
      <formula>"abrir"</formula>
    </cfRule>
    <cfRule type="cellIs" dxfId="2334" priority="4418" operator="equal">
      <formula>"pesquisa de mercado"</formula>
    </cfRule>
  </conditionalFormatting>
  <conditionalFormatting sqref="BB212 BB175">
    <cfRule type="cellIs" dxfId="2333" priority="4780" operator="equal">
      <formula>"abrir"</formula>
    </cfRule>
    <cfRule type="cellIs" dxfId="2332" priority="4781" operator="equal">
      <formula>"pesquisa de mercado"</formula>
    </cfRule>
  </conditionalFormatting>
  <conditionalFormatting sqref="BB212:BB213 BB300 BB36:BB38 BB57 BB67:BB68 BB188 BB410:BB411 BB369:BB370 BB110:BB111 BB182:BB185 BB197 BB264 BB296:BB297 BB313:BB314 BB341 BB40">
    <cfRule type="cellIs" dxfId="2331" priority="4753" operator="equal">
      <formula>"edital"</formula>
    </cfRule>
  </conditionalFormatting>
  <conditionalFormatting sqref="BB212:BB213 BB300 BB40 BB57 BB68 BB188 BB410 BB369:BB370 BB110:BB111 BB183 BB197 BB264 BB296 BB314 BB341">
    <cfRule type="cellIs" dxfId="2330" priority="4754" operator="equal">
      <formula>"procuradoria"</formula>
    </cfRule>
  </conditionalFormatting>
  <conditionalFormatting sqref="BB213">
    <cfRule type="containsText" dxfId="2329" priority="4415" operator="containsText" text="habilitando">
      <formula>NOT(ISERROR(SEARCH("habilitando",BB213)))</formula>
    </cfRule>
    <cfRule type="containsText" dxfId="2328" priority="4416" operator="containsText" text="licitando">
      <formula>NOT(ISERROR(SEARCH("licitando",BB213)))</formula>
    </cfRule>
  </conditionalFormatting>
  <conditionalFormatting sqref="BB218 BB223 BB228 BB230 BB238 BB246 BB251 BB275 BB308 BB310 BB313 BB318:BB319 BB334 BB344 BB346:BB347 BB349:BB350 BB357 BB360 BB364 BB381:BB382 BB387:BB388 BB393 BB400:BB401 BB405:BB406 BB419 BB426 BB436 BB444">
    <cfRule type="cellIs" dxfId="2327" priority="1375" operator="equal">
      <formula>"abrir"</formula>
    </cfRule>
  </conditionalFormatting>
  <conditionalFormatting sqref="BB218 BB223 BB228 BB230 BB238 BB246 BB251 BB308 BB310 BB313 BB318:BB319 BB334 BB344 BB346:BB347 BB349:BB350 BB357 BB360 BB364 BB381:BB382 BB387:BB388 BB393 BB405:BB406 BB426 BB436 BB444">
    <cfRule type="cellIs" dxfId="2326" priority="1376" operator="equal">
      <formula>"pesquisa de mercado"</formula>
    </cfRule>
  </conditionalFormatting>
  <conditionalFormatting sqref="BB221">
    <cfRule type="cellIs" dxfId="2325" priority="619" operator="equal">
      <formula>"procuradoria"</formula>
    </cfRule>
  </conditionalFormatting>
  <conditionalFormatting sqref="BB222">
    <cfRule type="cellIs" dxfId="2324" priority="618" operator="equal">
      <formula>"procuradoria"</formula>
    </cfRule>
  </conditionalFormatting>
  <conditionalFormatting sqref="BB223 BB275 BB334 BB360 BB218 BB228 BB230 BB238 BB241 BB246 BB251 BB308 BB310 BB313 BB318:BB319 BB344 BB346:BB347 BB349 BB357 BB364 BB381 BB387:BB388 BB393 BB400:BB401 BB405 BB419 BB426 BB436 BB444 BB454 BB456">
    <cfRule type="cellIs" dxfId="2323" priority="1374" operator="equal">
      <formula>"procuradoria"</formula>
    </cfRule>
  </conditionalFormatting>
  <conditionalFormatting sqref="BB226:BB228">
    <cfRule type="containsText" dxfId="2322" priority="4531" operator="containsText" text="habilitando">
      <formula>NOT(ISERROR(SEARCH("habilitando",BB226)))</formula>
    </cfRule>
    <cfRule type="containsText" dxfId="2321" priority="4532" operator="containsText" text="licitando">
      <formula>NOT(ISERROR(SEARCH("licitando",BB226)))</formula>
    </cfRule>
  </conditionalFormatting>
  <conditionalFormatting sqref="BB228:BB231 BB234:BB238">
    <cfRule type="containsText" dxfId="2320" priority="4739" operator="containsText" text="habilitando">
      <formula>NOT(ISERROR(SEARCH("habilitando",BB228)))</formula>
    </cfRule>
    <cfRule type="containsText" dxfId="2319" priority="4746" operator="containsText" text="licitando">
      <formula>NOT(ISERROR(SEARCH("licitando",BB228)))</formula>
    </cfRule>
  </conditionalFormatting>
  <conditionalFormatting sqref="BB229:BB233 BB237">
    <cfRule type="cellIs" dxfId="2318" priority="4735" operator="equal">
      <formula>"edital"</formula>
    </cfRule>
  </conditionalFormatting>
  <conditionalFormatting sqref="BB230:BB233">
    <cfRule type="cellIs" priority="605" operator="equal">
      <formula>"edital"</formula>
    </cfRule>
  </conditionalFormatting>
  <conditionalFormatting sqref="BB230:BB234 BB237">
    <cfRule type="cellIs" dxfId="2317" priority="4736" operator="equal">
      <formula>"procuradoria"</formula>
    </cfRule>
  </conditionalFormatting>
  <conditionalFormatting sqref="BB231 BB237">
    <cfRule type="cellIs" dxfId="2316" priority="4737" operator="equal">
      <formula>"abrir"</formula>
    </cfRule>
    <cfRule type="cellIs" dxfId="2315" priority="4738" operator="equal">
      <formula>"pesquisa de mercado"</formula>
    </cfRule>
    <cfRule type="containsText" dxfId="2314" priority="4740" operator="containsText" text="licitando">
      <formula>NOT(ISERROR(SEARCH("licitando",BB231)))</formula>
    </cfRule>
    <cfRule type="containsText" dxfId="2313" priority="4741" operator="containsText" text="cancelado">
      <formula>NOT(ISERROR(SEARCH("cancelado",BB231)))</formula>
    </cfRule>
    <cfRule type="containsText" dxfId="2312" priority="4742" operator="containsText" text="consolidada">
      <formula>NOT(ISERROR(SEARCH("consolidada",BB231)))</formula>
    </cfRule>
    <cfRule type="containsText" dxfId="2311" priority="4743" operator="containsText" text="finalizado">
      <formula>NOT(ISERROR(SEARCH("finalizado",BB231)))</formula>
    </cfRule>
    <cfRule type="containsText" dxfId="2310" priority="4744" operator="containsText" text="empenhando">
      <formula>NOT(ISERROR(SEARCH("empenhando",BB231)))</formula>
    </cfRule>
    <cfRule type="containsText" dxfId="2309" priority="4745" operator="containsText" text="licitado">
      <formula>NOT(ISERROR(SEARCH("licitado",BB231)))</formula>
    </cfRule>
    <cfRule type="containsText" dxfId="2308" priority="4747" operator="containsText" text="Aberta">
      <formula>NOT(ISERROR(SEARCH("Aberta",BB231)))</formula>
    </cfRule>
    <cfRule type="cellIs" dxfId="2307" priority="4748" operator="equal">
      <formula>"deserto"</formula>
    </cfRule>
    <cfRule type="cellIs" dxfId="2306" priority="4749" operator="equal">
      <formula>"fracassado"</formula>
    </cfRule>
  </conditionalFormatting>
  <conditionalFormatting sqref="BB231:BB233 BB237">
    <cfRule type="containsText" dxfId="2305" priority="4734" operator="containsText" text="pesquisa de preço">
      <formula>NOT(ISERROR(SEARCH("pesquisa de preço",BB231)))</formula>
    </cfRule>
  </conditionalFormatting>
  <conditionalFormatting sqref="BB232:BB233">
    <cfRule type="cellIs" dxfId="2304" priority="602" operator="equal">
      <formula>"procuradoria"</formula>
    </cfRule>
    <cfRule type="containsText" dxfId="2303" priority="603" operator="containsText" text="pesquisa de preço">
      <formula>NOT(ISERROR(SEARCH("pesquisa de preço",BB232)))</formula>
    </cfRule>
    <cfRule type="cellIs" dxfId="2302" priority="604" operator="equal">
      <formula>"edital"</formula>
    </cfRule>
    <cfRule type="cellIs" dxfId="2301" priority="606" operator="equal">
      <formula>"procuradoria"</formula>
    </cfRule>
    <cfRule type="containsText" dxfId="2300" priority="607" operator="containsText" text="habilitando">
      <formula>NOT(ISERROR(SEARCH("habilitando",BB232)))</formula>
    </cfRule>
    <cfRule type="containsText" dxfId="2299" priority="608" operator="containsText" text="licitando">
      <formula>NOT(ISERROR(SEARCH("licitando",BB232)))</formula>
    </cfRule>
    <cfRule type="containsText" dxfId="2298" priority="609" operator="containsText" text="cancelado">
      <formula>NOT(ISERROR(SEARCH("cancelado",BB232)))</formula>
    </cfRule>
    <cfRule type="containsText" dxfId="2297" priority="610" operator="containsText" text="consolidada">
      <formula>NOT(ISERROR(SEARCH("consolidada",BB232)))</formula>
    </cfRule>
    <cfRule type="containsText" dxfId="2296" priority="611" operator="containsText" text="finalizado">
      <formula>NOT(ISERROR(SEARCH("finalizado",BB232)))</formula>
    </cfRule>
    <cfRule type="containsText" dxfId="2295" priority="612" operator="containsText" text="empenhando">
      <formula>NOT(ISERROR(SEARCH("empenhando",BB232)))</formula>
    </cfRule>
    <cfRule type="containsText" dxfId="2294" priority="613" operator="containsText" text="licitado">
      <formula>NOT(ISERROR(SEARCH("licitado",BB232)))</formula>
    </cfRule>
    <cfRule type="containsText" dxfId="2293" priority="614" operator="containsText" text="licitando">
      <formula>NOT(ISERROR(SEARCH("licitando",BB232)))</formula>
    </cfRule>
    <cfRule type="containsText" dxfId="2292" priority="615" operator="containsText" text="Aberta">
      <formula>NOT(ISERROR(SEARCH("Aberta",BB232)))</formula>
    </cfRule>
    <cfRule type="cellIs" dxfId="2291" priority="616" operator="equal">
      <formula>"deserto"</formula>
    </cfRule>
    <cfRule type="cellIs" dxfId="2290" priority="617" operator="equal">
      <formula>"fracassado"</formula>
    </cfRule>
  </conditionalFormatting>
  <conditionalFormatting sqref="BB242 BB138">
    <cfRule type="containsText" dxfId="2289" priority="677" operator="containsText" text="licitando">
      <formula>NOT(ISERROR(SEARCH("licitando",BB138)))</formula>
    </cfRule>
    <cfRule type="containsText" dxfId="2288" priority="680" operator="containsText" text="licitando">
      <formula>NOT(ISERROR(SEARCH("licitando",BB138)))</formula>
    </cfRule>
    <cfRule type="containsText" dxfId="2287" priority="682" operator="containsText" text="licitando">
      <formula>NOT(ISERROR(SEARCH("licitando",BB138)))</formula>
    </cfRule>
    <cfRule type="cellIs" dxfId="2286" priority="683" operator="equal">
      <formula>"procuradoria"</formula>
    </cfRule>
    <cfRule type="containsText" dxfId="2285" priority="688" operator="containsText" text="licitando">
      <formula>NOT(ISERROR(SEARCH("licitando",BB138)))</formula>
    </cfRule>
    <cfRule type="containsText" dxfId="2284" priority="693" operator="containsText" text="licitando">
      <formula>NOT(ISERROR(SEARCH("licitando",BB138)))</formula>
    </cfRule>
    <cfRule type="cellIs" dxfId="2283" priority="696" operator="equal">
      <formula>"procuradoria"</formula>
    </cfRule>
    <cfRule type="containsText" dxfId="2282" priority="699" operator="containsText" text="licitando">
      <formula>NOT(ISERROR(SEARCH("licitando",BB138)))</formula>
    </cfRule>
    <cfRule type="cellIs" dxfId="2281" priority="701" operator="equal">
      <formula>"procuradoria"</formula>
    </cfRule>
    <cfRule type="containsText" dxfId="2280" priority="705" operator="containsText" text="licitando">
      <formula>NOT(ISERROR(SEARCH("licitando",BB138)))</formula>
    </cfRule>
    <cfRule type="cellIs" dxfId="2279" priority="709" operator="equal">
      <formula>"procuradoria"</formula>
    </cfRule>
    <cfRule type="containsText" dxfId="2278" priority="711" operator="containsText" text="licitando">
      <formula>NOT(ISERROR(SEARCH("licitando",BB138)))</formula>
    </cfRule>
    <cfRule type="cellIs" dxfId="2277" priority="713" operator="equal">
      <formula>"procuradoria"</formula>
    </cfRule>
    <cfRule type="containsText" dxfId="2276" priority="717" operator="containsText" text="licitando">
      <formula>NOT(ISERROR(SEARCH("licitando",BB138)))</formula>
    </cfRule>
    <cfRule type="cellIs" dxfId="2275" priority="719" operator="equal">
      <formula>"procuradoria"</formula>
    </cfRule>
    <cfRule type="containsText" dxfId="2274" priority="723" operator="containsText" text="licitando">
      <formula>NOT(ISERROR(SEARCH("licitando",BB138)))</formula>
    </cfRule>
    <cfRule type="cellIs" dxfId="2273" priority="725" operator="equal">
      <formula>"procuradoria"</formula>
    </cfRule>
    <cfRule type="containsText" dxfId="2272" priority="729" operator="containsText" text="licitando">
      <formula>NOT(ISERROR(SEARCH("licitando",BB138)))</formula>
    </cfRule>
    <cfRule type="containsText" dxfId="2271" priority="734" operator="containsText" text="licitando">
      <formula>NOT(ISERROR(SEARCH("licitando",BB138)))</formula>
    </cfRule>
    <cfRule type="cellIs" dxfId="2270" priority="737" operator="equal">
      <formula>"procuradoria"</formula>
    </cfRule>
    <cfRule type="containsText" dxfId="2269" priority="740" operator="containsText" text="licitando">
      <formula>NOT(ISERROR(SEARCH("licitando",BB138)))</formula>
    </cfRule>
    <cfRule type="cellIs" dxfId="2268" priority="742" operator="equal">
      <formula>"procuradoria"</formula>
    </cfRule>
    <cfRule type="containsText" dxfId="2267" priority="746" operator="containsText" text="licitando">
      <formula>NOT(ISERROR(SEARCH("licitando",BB138)))</formula>
    </cfRule>
    <cfRule type="cellIs" dxfId="2266" priority="750" operator="equal">
      <formula>"procuradoria"</formula>
    </cfRule>
    <cfRule type="containsText" dxfId="2265" priority="752" operator="containsText" text="licitando">
      <formula>NOT(ISERROR(SEARCH("licitando",BB138)))</formula>
    </cfRule>
    <cfRule type="cellIs" dxfId="2264" priority="754" operator="equal">
      <formula>"procuradoria"</formula>
    </cfRule>
    <cfRule type="containsText" dxfId="2263" priority="758" operator="containsText" text="licitando">
      <formula>NOT(ISERROR(SEARCH("licitando",BB138)))</formula>
    </cfRule>
    <cfRule type="cellIs" dxfId="2262" priority="760" operator="equal">
      <formula>"procuradoria"</formula>
    </cfRule>
    <cfRule type="containsText" dxfId="2261" priority="764" operator="containsText" text="licitando">
      <formula>NOT(ISERROR(SEARCH("licitando",BB138)))</formula>
    </cfRule>
    <cfRule type="cellIs" dxfId="2260" priority="766" operator="equal">
      <formula>"procuradoria"</formula>
    </cfRule>
    <cfRule type="containsText" dxfId="2259" priority="770" operator="containsText" text="licitando">
      <formula>NOT(ISERROR(SEARCH("licitando",BB138)))</formula>
    </cfRule>
    <cfRule type="containsText" dxfId="2258" priority="775" operator="containsText" text="licitando">
      <formula>NOT(ISERROR(SEARCH("licitando",BB138)))</formula>
    </cfRule>
    <cfRule type="cellIs" dxfId="2257" priority="778" operator="equal">
      <formula>"procuradoria"</formula>
    </cfRule>
    <cfRule type="containsText" dxfId="2256" priority="781" operator="containsText" text="licitando">
      <formula>NOT(ISERROR(SEARCH("licitando",BB138)))</formula>
    </cfRule>
    <cfRule type="cellIs" dxfId="2255" priority="783" operator="equal">
      <formula>"procuradoria"</formula>
    </cfRule>
    <cfRule type="containsText" dxfId="2254" priority="787" operator="containsText" text="licitando">
      <formula>NOT(ISERROR(SEARCH("licitando",BB138)))</formula>
    </cfRule>
    <cfRule type="cellIs" dxfId="2253" priority="791" operator="equal">
      <formula>"procuradoria"</formula>
    </cfRule>
    <cfRule type="containsText" dxfId="2252" priority="793" operator="containsText" text="licitando">
      <formula>NOT(ISERROR(SEARCH("licitando",BB138)))</formula>
    </cfRule>
    <cfRule type="cellIs" dxfId="2251" priority="795" operator="equal">
      <formula>"procuradoria"</formula>
    </cfRule>
    <cfRule type="containsText" dxfId="2250" priority="799" operator="containsText" text="licitando">
      <formula>NOT(ISERROR(SEARCH("licitando",BB138)))</formula>
    </cfRule>
    <cfRule type="cellIs" dxfId="2249" priority="801" operator="equal">
      <formula>"procuradoria"</formula>
    </cfRule>
    <cfRule type="containsText" dxfId="2248" priority="805" operator="containsText" text="licitando">
      <formula>NOT(ISERROR(SEARCH("licitando",BB138)))</formula>
    </cfRule>
    <cfRule type="containsText" dxfId="2247" priority="810" operator="containsText" text="licitando">
      <formula>NOT(ISERROR(SEARCH("licitando",BB138)))</formula>
    </cfRule>
    <cfRule type="cellIs" dxfId="2246" priority="813" operator="equal">
      <formula>"procuradoria"</formula>
    </cfRule>
    <cfRule type="containsText" dxfId="2245" priority="816" operator="containsText" text="licitando">
      <formula>NOT(ISERROR(SEARCH("licitando",BB138)))</formula>
    </cfRule>
    <cfRule type="cellIs" dxfId="2244" priority="818" operator="equal">
      <formula>"procuradoria"</formula>
    </cfRule>
    <cfRule type="containsText" dxfId="2243" priority="822" operator="containsText" text="licitando">
      <formula>NOT(ISERROR(SEARCH("licitando",BB138)))</formula>
    </cfRule>
    <cfRule type="cellIs" dxfId="2242" priority="826" operator="equal">
      <formula>"procuradoria"</formula>
    </cfRule>
    <cfRule type="containsText" dxfId="2241" priority="828" operator="containsText" text="licitando">
      <formula>NOT(ISERROR(SEARCH("licitando",BB138)))</formula>
    </cfRule>
    <cfRule type="cellIs" dxfId="2240" priority="830" operator="equal">
      <formula>"procuradoria"</formula>
    </cfRule>
    <cfRule type="containsText" dxfId="2239" priority="834" operator="containsText" text="licitando">
      <formula>NOT(ISERROR(SEARCH("licitando",BB138)))</formula>
    </cfRule>
    <cfRule type="cellIs" dxfId="2238" priority="835" operator="equal">
      <formula>"procuradoria"</formula>
    </cfRule>
    <cfRule type="containsText" dxfId="2237" priority="840" operator="containsText" text="licitando">
      <formula>NOT(ISERROR(SEARCH("licitando",BB138)))</formula>
    </cfRule>
    <cfRule type="containsText" dxfId="2236" priority="845" operator="containsText" text="licitando">
      <formula>NOT(ISERROR(SEARCH("licitando",BB138)))</formula>
    </cfRule>
    <cfRule type="cellIs" dxfId="2235" priority="848" operator="equal">
      <formula>"procuradoria"</formula>
    </cfRule>
    <cfRule type="containsText" dxfId="2234" priority="851" operator="containsText" text="licitando">
      <formula>NOT(ISERROR(SEARCH("licitando",BB138)))</formula>
    </cfRule>
    <cfRule type="cellIs" dxfId="2233" priority="853" operator="equal">
      <formula>"procuradoria"</formula>
    </cfRule>
    <cfRule type="containsText" dxfId="2232" priority="857" operator="containsText" text="licitando">
      <formula>NOT(ISERROR(SEARCH("licitando",BB138)))</formula>
    </cfRule>
    <cfRule type="cellIs" dxfId="2231" priority="861" operator="equal">
      <formula>"procuradoria"</formula>
    </cfRule>
    <cfRule type="containsText" dxfId="2230" priority="863" operator="containsText" text="licitando">
      <formula>NOT(ISERROR(SEARCH("licitando",BB138)))</formula>
    </cfRule>
    <cfRule type="cellIs" dxfId="2229" priority="864" operator="equal">
      <formula>"procuradoria"</formula>
    </cfRule>
    <cfRule type="containsText" dxfId="2228" priority="869" operator="containsText" text="licitando">
      <formula>NOT(ISERROR(SEARCH("licitando",BB138)))</formula>
    </cfRule>
    <cfRule type="containsText" dxfId="2227" priority="874" operator="containsText" text="licitando">
      <formula>NOT(ISERROR(SEARCH("licitando",BB138)))</formula>
    </cfRule>
    <cfRule type="cellIs" dxfId="2226" priority="877" operator="equal">
      <formula>"procuradoria"</formula>
    </cfRule>
    <cfRule type="containsText" dxfId="2225" priority="880" operator="containsText" text="licitando">
      <formula>NOT(ISERROR(SEARCH("licitando",BB138)))</formula>
    </cfRule>
    <cfRule type="cellIs" dxfId="2224" priority="882" operator="equal">
      <formula>"procuradoria"</formula>
    </cfRule>
    <cfRule type="containsText" dxfId="2223" priority="886" operator="containsText" text="licitando">
      <formula>NOT(ISERROR(SEARCH("licitando",BB138)))</formula>
    </cfRule>
    <cfRule type="cellIs" dxfId="2222" priority="889" operator="equal">
      <formula>"procuradoria"</formula>
    </cfRule>
    <cfRule type="containsText" dxfId="2221" priority="892" operator="containsText" text="licitando">
      <formula>NOT(ISERROR(SEARCH("licitando",BB138)))</formula>
    </cfRule>
    <cfRule type="containsText" dxfId="2220" priority="897" operator="containsText" text="licitando">
      <formula>NOT(ISERROR(SEARCH("licitando",BB138)))</formula>
    </cfRule>
    <cfRule type="cellIs" dxfId="2219" priority="900" operator="equal">
      <formula>"procuradoria"</formula>
    </cfRule>
    <cfRule type="containsText" dxfId="2218" priority="903" operator="containsText" text="licitando">
      <formula>NOT(ISERROR(SEARCH("licitando",BB138)))</formula>
    </cfRule>
    <cfRule type="containsText" dxfId="2217" priority="908" operator="containsText" text="licitando">
      <formula>NOT(ISERROR(SEARCH("licitando",BB138)))</formula>
    </cfRule>
    <cfRule type="cellIs" dxfId="2216" priority="911" operator="equal">
      <formula>"procuradoria"</formula>
    </cfRule>
    <cfRule type="containsText" dxfId="2215" priority="914" operator="containsText" text="licitando">
      <formula>NOT(ISERROR(SEARCH("licitando",BB138)))</formula>
    </cfRule>
    <cfRule type="cellIs" dxfId="2214" priority="917" operator="equal">
      <formula>"procuradoria"</formula>
    </cfRule>
    <cfRule type="containsText" dxfId="2213" priority="920" operator="containsText" text="licitando">
      <formula>NOT(ISERROR(SEARCH("licitando",BB138)))</formula>
    </cfRule>
    <cfRule type="cellIs" dxfId="2212" priority="923" operator="equal">
      <formula>"procuradoria"</formula>
    </cfRule>
    <cfRule type="containsText" dxfId="2211" priority="926" operator="containsText" text="licitando">
      <formula>NOT(ISERROR(SEARCH("licitando",BB138)))</formula>
    </cfRule>
    <cfRule type="cellIs" dxfId="2210" priority="930" operator="equal">
      <formula>"procuradoria"</formula>
    </cfRule>
    <cfRule type="containsText" dxfId="2209" priority="932" operator="containsText" text="licitando">
      <formula>NOT(ISERROR(SEARCH("licitando",BB138)))</formula>
    </cfRule>
    <cfRule type="cellIs" dxfId="2208" priority="934" operator="equal">
      <formula>"procuradoria"</formula>
    </cfRule>
    <cfRule type="containsText" dxfId="2207" priority="938" operator="containsText" text="licitando">
      <formula>NOT(ISERROR(SEARCH("licitando",BB138)))</formula>
    </cfRule>
    <cfRule type="cellIs" dxfId="2206" priority="939" operator="equal">
      <formula>"procuradoria"</formula>
    </cfRule>
    <cfRule type="cellIs" dxfId="2205" priority="943" operator="equal">
      <formula>"procuradoria"</formula>
    </cfRule>
    <cfRule type="containsText" dxfId="2204" priority="947" operator="containsText" text="licitando">
      <formula>NOT(ISERROR(SEARCH("licitando",BB138)))</formula>
    </cfRule>
    <cfRule type="containsText" dxfId="2203" priority="949" operator="containsText" text="licitando">
      <formula>NOT(ISERROR(SEARCH("licitando",BB138)))</formula>
    </cfRule>
    <cfRule type="containsText" dxfId="2202" priority="951" operator="containsText" text="licitando">
      <formula>NOT(ISERROR(SEARCH("licitando",BB138)))</formula>
    </cfRule>
  </conditionalFormatting>
  <conditionalFormatting sqref="BB242">
    <cfRule type="cellIs" dxfId="2201" priority="3821" operator="equal">
      <formula>"procuradoria"</formula>
    </cfRule>
  </conditionalFormatting>
  <conditionalFormatting sqref="BB251:BB252 BB339 BB150:BB151 BB157 BB14 BB173 BB235 BB398">
    <cfRule type="cellIs" dxfId="2200" priority="3828" operator="equal">
      <formula>"edital"</formula>
    </cfRule>
  </conditionalFormatting>
  <conditionalFormatting sqref="BB251:BB253">
    <cfRule type="cellIs" priority="589" operator="equal">
      <formula>"edital"</formula>
    </cfRule>
  </conditionalFormatting>
  <conditionalFormatting sqref="BB251:BB254">
    <cfRule type="cellIs" dxfId="2199" priority="588" operator="equal">
      <formula>"edital"</formula>
    </cfRule>
  </conditionalFormatting>
  <conditionalFormatting sqref="BB252">
    <cfRule type="cellIs" dxfId="2198" priority="1356" operator="equal">
      <formula>"procuradoria"</formula>
    </cfRule>
    <cfRule type="containsText" dxfId="2197" priority="1357" operator="containsText" text="pesquisa de preço">
      <formula>NOT(ISERROR(SEARCH("pesquisa de preço",BB252)))</formula>
    </cfRule>
    <cfRule type="containsText" dxfId="2196" priority="1358" operator="containsText" text="habilitando">
      <formula>NOT(ISERROR(SEARCH("habilitando",BB252)))</formula>
    </cfRule>
    <cfRule type="containsText" dxfId="2195" priority="1359" operator="containsText" text="licitando">
      <formula>NOT(ISERROR(SEARCH("licitando",BB252)))</formula>
    </cfRule>
    <cfRule type="containsText" dxfId="2194" priority="1360" operator="containsText" text="cancelado">
      <formula>NOT(ISERROR(SEARCH("cancelado",BB252)))</formula>
    </cfRule>
    <cfRule type="containsText" dxfId="2193" priority="1361" operator="containsText" text="consolidada">
      <formula>NOT(ISERROR(SEARCH("consolidada",BB252)))</formula>
    </cfRule>
    <cfRule type="containsText" dxfId="2192" priority="1362" operator="containsText" text="finalizado">
      <formula>NOT(ISERROR(SEARCH("finalizado",BB252)))</formula>
    </cfRule>
    <cfRule type="containsText" dxfId="2191" priority="1363" operator="containsText" text="empenhando">
      <formula>NOT(ISERROR(SEARCH("empenhando",BB252)))</formula>
    </cfRule>
    <cfRule type="containsText" dxfId="2190" priority="1364" operator="containsText" text="licitado">
      <formula>NOT(ISERROR(SEARCH("licitado",BB252)))</formula>
    </cfRule>
    <cfRule type="containsText" dxfId="2189" priority="1365" operator="containsText" text="licitando">
      <formula>NOT(ISERROR(SEARCH("licitando",BB252)))</formula>
    </cfRule>
    <cfRule type="containsText" dxfId="2188" priority="1366" operator="containsText" text="Aberta">
      <formula>NOT(ISERROR(SEARCH("Aberta",BB252)))</formula>
    </cfRule>
    <cfRule type="cellIs" dxfId="2187" priority="1367" operator="equal">
      <formula>"deserto"</formula>
    </cfRule>
    <cfRule type="cellIs" dxfId="2186" priority="1368" operator="equal">
      <formula>"fracassado"</formula>
    </cfRule>
  </conditionalFormatting>
  <conditionalFormatting sqref="BB253">
    <cfRule type="containsText" dxfId="2185" priority="587" operator="containsText" text="pesquisa de preço">
      <formula>NOT(ISERROR(SEARCH("pesquisa de preço",BB253)))</formula>
    </cfRule>
    <cfRule type="cellIs" dxfId="2184" priority="590" operator="equal">
      <formula>"procuradoria"</formula>
    </cfRule>
    <cfRule type="containsText" dxfId="2183" priority="591" operator="containsText" text="habilitando">
      <formula>NOT(ISERROR(SEARCH("habilitando",BB253)))</formula>
    </cfRule>
    <cfRule type="containsText" dxfId="2182" priority="592" operator="containsText" text="licitando">
      <formula>NOT(ISERROR(SEARCH("licitando",BB253)))</formula>
    </cfRule>
    <cfRule type="containsText" dxfId="2181" priority="593" operator="containsText" text="cancelado">
      <formula>NOT(ISERROR(SEARCH("cancelado",BB253)))</formula>
    </cfRule>
    <cfRule type="containsText" dxfId="2180" priority="594" operator="containsText" text="consolidada">
      <formula>NOT(ISERROR(SEARCH("consolidada",BB253)))</formula>
    </cfRule>
    <cfRule type="containsText" dxfId="2179" priority="595" operator="containsText" text="finalizado">
      <formula>NOT(ISERROR(SEARCH("finalizado",BB253)))</formula>
    </cfRule>
    <cfRule type="containsText" dxfId="2178" priority="596" operator="containsText" text="empenhando">
      <formula>NOT(ISERROR(SEARCH("empenhando",BB253)))</formula>
    </cfRule>
    <cfRule type="containsText" dxfId="2177" priority="597" operator="containsText" text="licitado">
      <formula>NOT(ISERROR(SEARCH("licitado",BB253)))</formula>
    </cfRule>
    <cfRule type="containsText" dxfId="2176" priority="598" operator="containsText" text="licitando">
      <formula>NOT(ISERROR(SEARCH("licitando",BB253)))</formula>
    </cfRule>
    <cfRule type="containsText" dxfId="2175" priority="599" operator="containsText" text="Aberta">
      <formula>NOT(ISERROR(SEARCH("Aberta",BB253)))</formula>
    </cfRule>
    <cfRule type="cellIs" dxfId="2174" priority="600" operator="equal">
      <formula>"deserto"</formula>
    </cfRule>
    <cfRule type="cellIs" dxfId="2173" priority="601" operator="equal">
      <formula>"fracassado"</formula>
    </cfRule>
  </conditionalFormatting>
  <conditionalFormatting sqref="BB255">
    <cfRule type="containsText" dxfId="2172" priority="572" operator="containsText" text="pesquisa de preço">
      <formula>NOT(ISERROR(SEARCH("pesquisa de preço",BB255)))</formula>
    </cfRule>
    <cfRule type="cellIs" dxfId="2171" priority="573" operator="equal">
      <formula>"edital"</formula>
    </cfRule>
    <cfRule type="cellIs" priority="574" operator="equal">
      <formula>"edital"</formula>
    </cfRule>
    <cfRule type="cellIs" dxfId="2170" priority="575" operator="equal">
      <formula>"procuradoria"</formula>
    </cfRule>
    <cfRule type="containsText" dxfId="2169" priority="576" operator="containsText" text="habilitando">
      <formula>NOT(ISERROR(SEARCH("habilitando",BB255)))</formula>
    </cfRule>
    <cfRule type="containsText" dxfId="2168" priority="577" operator="containsText" text="licitando">
      <formula>NOT(ISERROR(SEARCH("licitando",BB255)))</formula>
    </cfRule>
    <cfRule type="containsText" dxfId="2167" priority="578" operator="containsText" text="cancelado">
      <formula>NOT(ISERROR(SEARCH("cancelado",BB255)))</formula>
    </cfRule>
    <cfRule type="containsText" dxfId="2166" priority="579" operator="containsText" text="consolidada">
      <formula>NOT(ISERROR(SEARCH("consolidada",BB255)))</formula>
    </cfRule>
    <cfRule type="containsText" dxfId="2165" priority="580" operator="containsText" text="finalizado">
      <formula>NOT(ISERROR(SEARCH("finalizado",BB255)))</formula>
    </cfRule>
    <cfRule type="containsText" dxfId="2164" priority="581" operator="containsText" text="empenhando">
      <formula>NOT(ISERROR(SEARCH("empenhando",BB255)))</formula>
    </cfRule>
    <cfRule type="containsText" dxfId="2163" priority="582" operator="containsText" text="licitado">
      <formula>NOT(ISERROR(SEARCH("licitado",BB255)))</formula>
    </cfRule>
    <cfRule type="containsText" dxfId="2162" priority="583" operator="containsText" text="licitando">
      <formula>NOT(ISERROR(SEARCH("licitando",BB255)))</formula>
    </cfRule>
    <cfRule type="containsText" dxfId="2161" priority="584" operator="containsText" text="Aberta">
      <formula>NOT(ISERROR(SEARCH("Aberta",BB255)))</formula>
    </cfRule>
    <cfRule type="cellIs" dxfId="2160" priority="585" operator="equal">
      <formula>"deserto"</formula>
    </cfRule>
    <cfRule type="cellIs" dxfId="2159" priority="586" operator="equal">
      <formula>"fracassado"</formula>
    </cfRule>
  </conditionalFormatting>
  <conditionalFormatting sqref="BB259">
    <cfRule type="cellIs" dxfId="2158" priority="556" operator="equal">
      <formula>"procuradoria"</formula>
    </cfRule>
    <cfRule type="containsText" dxfId="2157" priority="557" operator="containsText" text="pesquisa de preço">
      <formula>NOT(ISERROR(SEARCH("pesquisa de preço",BB259)))</formula>
    </cfRule>
    <cfRule type="cellIs" dxfId="2156" priority="558" operator="equal">
      <formula>"edital"</formula>
    </cfRule>
    <cfRule type="cellIs" priority="559" operator="equal">
      <formula>"edital"</formula>
    </cfRule>
    <cfRule type="cellIs" dxfId="2155" priority="560" operator="equal">
      <formula>"procuradoria"</formula>
    </cfRule>
    <cfRule type="containsText" dxfId="2154" priority="561" operator="containsText" text="habilitando">
      <formula>NOT(ISERROR(SEARCH("habilitando",BB259)))</formula>
    </cfRule>
    <cfRule type="containsText" dxfId="2153" priority="562" operator="containsText" text="licitando">
      <formula>NOT(ISERROR(SEARCH("licitando",BB259)))</formula>
    </cfRule>
    <cfRule type="containsText" dxfId="2152" priority="563" operator="containsText" text="cancelado">
      <formula>NOT(ISERROR(SEARCH("cancelado",BB259)))</formula>
    </cfRule>
    <cfRule type="containsText" dxfId="2151" priority="564" operator="containsText" text="consolidada">
      <formula>NOT(ISERROR(SEARCH("consolidada",BB259)))</formula>
    </cfRule>
    <cfRule type="containsText" dxfId="2150" priority="565" operator="containsText" text="finalizado">
      <formula>NOT(ISERROR(SEARCH("finalizado",BB259)))</formula>
    </cfRule>
    <cfRule type="containsText" dxfId="2149" priority="566" operator="containsText" text="empenhando">
      <formula>NOT(ISERROR(SEARCH("empenhando",BB259)))</formula>
    </cfRule>
    <cfRule type="containsText" dxfId="2148" priority="567" operator="containsText" text="licitado">
      <formula>NOT(ISERROR(SEARCH("licitado",BB259)))</formula>
    </cfRule>
    <cfRule type="containsText" dxfId="2147" priority="568" operator="containsText" text="licitando">
      <formula>NOT(ISERROR(SEARCH("licitando",BB259)))</formula>
    </cfRule>
    <cfRule type="containsText" dxfId="2146" priority="569" operator="containsText" text="Aberta">
      <formula>NOT(ISERROR(SEARCH("Aberta",BB259)))</formula>
    </cfRule>
    <cfRule type="cellIs" dxfId="2145" priority="570" operator="equal">
      <formula>"deserto"</formula>
    </cfRule>
    <cfRule type="cellIs" dxfId="2144" priority="571" operator="equal">
      <formula>"fracassado"</formula>
    </cfRule>
  </conditionalFormatting>
  <conditionalFormatting sqref="BB259:BB262 BB382 BB408 BB434 BB138 BB410 BB163 BB168:BB169 BB178 BB199 BB266:BB271 BB343:BB344 BB357 BB400:BB401 BB405:BB406 BB418:BB421 BB426 BB436 BB444 BB46 BB442 BB457 BB346:BB352 BB430 BB438 BB173:BB175 BB204:BB205 BB207:BB208 BB211:BB230 BB235:BB255 BB321:BB331 BB385:BB395 BB447:BB448 BB450:BC456 BB367:BB380 BB55:BB77 BB181:BB189 BB193:BB197 BB264 BB296:BB297 BB305:BB319 BB333:BB341 BB80:BB133 BB275">
    <cfRule type="cellIs" dxfId="2143" priority="4380" operator="equal">
      <formula>"procuradoria"</formula>
    </cfRule>
  </conditionalFormatting>
  <conditionalFormatting sqref="BB261">
    <cfRule type="cellIs" dxfId="2142" priority="3298" operator="equal">
      <formula>"procuradoria"</formula>
    </cfRule>
    <cfRule type="containsText" dxfId="2141" priority="3299" operator="containsText" text="habilitando">
      <formula>NOT(ISERROR(SEARCH("habilitando",BB261)))</formula>
    </cfRule>
    <cfRule type="containsText" dxfId="2140" priority="3300" operator="containsText" text="licitando">
      <formula>NOT(ISERROR(SEARCH("licitando",BB261)))</formula>
    </cfRule>
    <cfRule type="cellIs" dxfId="2139" priority="3301" operator="equal">
      <formula>"abrir"</formula>
    </cfRule>
    <cfRule type="cellIs" dxfId="2138" priority="3302" operator="equal">
      <formula>"pesquisa de mercado"</formula>
    </cfRule>
    <cfRule type="cellIs" dxfId="2137" priority="3303" operator="equal">
      <formula>"edital"</formula>
    </cfRule>
    <cfRule type="containsText" dxfId="2136" priority="3304" operator="containsText" text="habilitando">
      <formula>NOT(ISERROR(SEARCH("habilitando",BB261)))</formula>
    </cfRule>
    <cfRule type="containsText" dxfId="2135" priority="3305" operator="containsText" text="licitando">
      <formula>NOT(ISERROR(SEARCH("licitando",BB261)))</formula>
    </cfRule>
    <cfRule type="cellIs" dxfId="2134" priority="3306" operator="equal">
      <formula>"abrir"</formula>
    </cfRule>
    <cfRule type="cellIs" dxfId="2133" priority="3307" operator="equal">
      <formula>"pesquisa de mercado"</formula>
    </cfRule>
    <cfRule type="cellIs" dxfId="2132" priority="3308" operator="equal">
      <formula>"procuradoria"</formula>
    </cfRule>
    <cfRule type="cellIs" dxfId="2131" priority="3309" operator="equal">
      <formula>"edital"</formula>
    </cfRule>
    <cfRule type="containsText" dxfId="2130" priority="3310" operator="containsText" text="habilitando">
      <formula>NOT(ISERROR(SEARCH("habilitando",BB261)))</formula>
    </cfRule>
    <cfRule type="containsText" dxfId="2129" priority="3311" operator="containsText" text="licitando">
      <formula>NOT(ISERROR(SEARCH("licitando",BB261)))</formula>
    </cfRule>
    <cfRule type="cellIs" dxfId="2128" priority="3312" operator="equal">
      <formula>"edital"</formula>
    </cfRule>
    <cfRule type="cellIs" dxfId="2127" priority="3313" operator="equal">
      <formula>"procuradoria"</formula>
    </cfRule>
    <cfRule type="cellIs" dxfId="2126" priority="3314" operator="equal">
      <formula>"abrir"</formula>
    </cfRule>
    <cfRule type="cellIs" dxfId="2125" priority="3315" operator="equal">
      <formula>"pesquisa de mercado"</formula>
    </cfRule>
    <cfRule type="containsText" dxfId="2124" priority="3316" operator="containsText" text="habilitando">
      <formula>NOT(ISERROR(SEARCH("habilitando",BB261)))</formula>
    </cfRule>
    <cfRule type="containsText" dxfId="2123" priority="3317" operator="containsText" text="licitando">
      <formula>NOT(ISERROR(SEARCH("licitando",BB261)))</formula>
    </cfRule>
    <cfRule type="cellIs" dxfId="2122" priority="3318" operator="equal">
      <formula>"abrir"</formula>
    </cfRule>
    <cfRule type="cellIs" dxfId="2121" priority="3319" operator="equal">
      <formula>"pesquisa de mercado"</formula>
    </cfRule>
    <cfRule type="cellIs" dxfId="2120" priority="3320" operator="equal">
      <formula>"edital"</formula>
    </cfRule>
    <cfRule type="cellIs" dxfId="2119" priority="3321" operator="equal">
      <formula>"procuradoria"</formula>
    </cfRule>
    <cfRule type="containsText" dxfId="2118" priority="3322" operator="containsText" text="habilitando">
      <formula>NOT(ISERROR(SEARCH("habilitando",BB261)))</formula>
    </cfRule>
    <cfRule type="containsText" dxfId="2117" priority="3323" operator="containsText" text="licitando">
      <formula>NOT(ISERROR(SEARCH("licitando",BB261)))</formula>
    </cfRule>
    <cfRule type="cellIs" dxfId="2116" priority="3324" operator="equal">
      <formula>"edital"</formula>
    </cfRule>
    <cfRule type="cellIs" dxfId="2115" priority="3325" operator="equal">
      <formula>"procuradoria"</formula>
    </cfRule>
    <cfRule type="cellIs" dxfId="2114" priority="3326" operator="equal">
      <formula>"abrir"</formula>
    </cfRule>
    <cfRule type="cellIs" dxfId="2113" priority="3327" operator="equal">
      <formula>"pesquisa de mercado"</formula>
    </cfRule>
    <cfRule type="containsText" dxfId="2112" priority="3328" operator="containsText" text="habilitando">
      <formula>NOT(ISERROR(SEARCH("habilitando",BB261)))</formula>
    </cfRule>
    <cfRule type="containsText" dxfId="2111" priority="3329" operator="containsText" text="licitando">
      <formula>NOT(ISERROR(SEARCH("licitando",BB261)))</formula>
    </cfRule>
    <cfRule type="cellIs" dxfId="2110" priority="3330" operator="equal">
      <formula>"edital"</formula>
    </cfRule>
    <cfRule type="cellIs" dxfId="2109" priority="3331" operator="equal">
      <formula>"procuradoria"</formula>
    </cfRule>
    <cfRule type="cellIs" dxfId="2108" priority="3332" operator="equal">
      <formula>"abrir"</formula>
    </cfRule>
    <cfRule type="cellIs" dxfId="2107" priority="3333" operator="equal">
      <formula>"pesquisa de mercado"</formula>
    </cfRule>
    <cfRule type="containsText" dxfId="2106" priority="3334" operator="containsText" text="habilitando">
      <formula>NOT(ISERROR(SEARCH("habilitando",BB261)))</formula>
    </cfRule>
    <cfRule type="containsText" dxfId="2105" priority="3335" operator="containsText" text="licitando">
      <formula>NOT(ISERROR(SEARCH("licitando",BB261)))</formula>
    </cfRule>
    <cfRule type="cellIs" dxfId="2104" priority="3336" operator="equal">
      <formula>"edital"</formula>
    </cfRule>
    <cfRule type="cellIs" dxfId="2103" priority="3337" operator="equal">
      <formula>"procuradoria"</formula>
    </cfRule>
    <cfRule type="cellIs" dxfId="2102" priority="3338" operator="equal">
      <formula>"abrir"</formula>
    </cfRule>
    <cfRule type="cellIs" dxfId="2101" priority="3339" operator="equal">
      <formula>"pesquisa de mercado"</formula>
    </cfRule>
    <cfRule type="containsText" dxfId="2100" priority="3340" operator="containsText" text="habilitando">
      <formula>NOT(ISERROR(SEARCH("habilitando",BB261)))</formula>
    </cfRule>
    <cfRule type="containsText" dxfId="2099" priority="3341" operator="containsText" text="licitando">
      <formula>NOT(ISERROR(SEARCH("licitando",BB261)))</formula>
    </cfRule>
    <cfRule type="cellIs" dxfId="2098" priority="3342" operator="equal">
      <formula>"abrir"</formula>
    </cfRule>
    <cfRule type="cellIs" dxfId="2097" priority="3343" operator="equal">
      <formula>"pesquisa de mercado"</formula>
    </cfRule>
    <cfRule type="cellIs" dxfId="2096" priority="3344" operator="equal">
      <formula>"edital"</formula>
    </cfRule>
    <cfRule type="containsText" dxfId="2095" priority="3345" operator="containsText" text="habilitando">
      <formula>NOT(ISERROR(SEARCH("habilitando",BB261)))</formula>
    </cfRule>
    <cfRule type="containsText" dxfId="2094" priority="3346" operator="containsText" text="licitando">
      <formula>NOT(ISERROR(SEARCH("licitando",BB261)))</formula>
    </cfRule>
    <cfRule type="cellIs" dxfId="2093" priority="3347" operator="equal">
      <formula>"abrir"</formula>
    </cfRule>
    <cfRule type="cellIs" dxfId="2092" priority="3348" operator="equal">
      <formula>"pesquisa de mercado"</formula>
    </cfRule>
    <cfRule type="cellIs" dxfId="2091" priority="3349" operator="equal">
      <formula>"procuradoria"</formula>
    </cfRule>
    <cfRule type="cellIs" dxfId="2090" priority="3350" operator="equal">
      <formula>"edital"</formula>
    </cfRule>
    <cfRule type="containsText" dxfId="2089" priority="3351" operator="containsText" text="habilitando">
      <formula>NOT(ISERROR(SEARCH("habilitando",BB261)))</formula>
    </cfRule>
    <cfRule type="containsText" dxfId="2088" priority="3352" operator="containsText" text="licitando">
      <formula>NOT(ISERROR(SEARCH("licitando",BB261)))</formula>
    </cfRule>
    <cfRule type="cellIs" dxfId="2087" priority="3353" operator="equal">
      <formula>"edital"</formula>
    </cfRule>
    <cfRule type="cellIs" dxfId="2086" priority="3354" operator="equal">
      <formula>"procuradoria"</formula>
    </cfRule>
    <cfRule type="cellIs" dxfId="2085" priority="3355" operator="equal">
      <formula>"abrir"</formula>
    </cfRule>
    <cfRule type="cellIs" dxfId="2084" priority="3356" operator="equal">
      <formula>"pesquisa de mercado"</formula>
    </cfRule>
    <cfRule type="containsText" dxfId="2083" priority="3357" operator="containsText" text="habilitando">
      <formula>NOT(ISERROR(SEARCH("habilitando",BB261)))</formula>
    </cfRule>
    <cfRule type="containsText" dxfId="2082" priority="3358" operator="containsText" text="licitando">
      <formula>NOT(ISERROR(SEARCH("licitando",BB261)))</formula>
    </cfRule>
    <cfRule type="cellIs" dxfId="2081" priority="3359" operator="equal">
      <formula>"abrir"</formula>
    </cfRule>
    <cfRule type="cellIs" dxfId="2080" priority="3360" operator="equal">
      <formula>"pesquisa de mercado"</formula>
    </cfRule>
    <cfRule type="cellIs" dxfId="2079" priority="3361" operator="equal">
      <formula>"edital"</formula>
    </cfRule>
    <cfRule type="cellIs" dxfId="2078" priority="3362" operator="equal">
      <formula>"procuradoria"</formula>
    </cfRule>
    <cfRule type="containsText" dxfId="2077" priority="3363" operator="containsText" text="habilitando">
      <formula>NOT(ISERROR(SEARCH("habilitando",BB261)))</formula>
    </cfRule>
    <cfRule type="containsText" dxfId="2076" priority="3364" operator="containsText" text="licitando">
      <formula>NOT(ISERROR(SEARCH("licitando",BB261)))</formula>
    </cfRule>
    <cfRule type="cellIs" dxfId="2075" priority="3365" operator="equal">
      <formula>"edital"</formula>
    </cfRule>
    <cfRule type="cellIs" dxfId="2074" priority="3366" operator="equal">
      <formula>"procuradoria"</formula>
    </cfRule>
    <cfRule type="cellIs" dxfId="2073" priority="3367" operator="equal">
      <formula>"abrir"</formula>
    </cfRule>
    <cfRule type="cellIs" dxfId="2072" priority="3368" operator="equal">
      <formula>"pesquisa de mercado"</formula>
    </cfRule>
    <cfRule type="containsText" dxfId="2071" priority="3369" operator="containsText" text="habilitando">
      <formula>NOT(ISERROR(SEARCH("habilitando",BB261)))</formula>
    </cfRule>
    <cfRule type="containsText" dxfId="2070" priority="3370" operator="containsText" text="licitando">
      <formula>NOT(ISERROR(SEARCH("licitando",BB261)))</formula>
    </cfRule>
    <cfRule type="cellIs" dxfId="2069" priority="3371" operator="equal">
      <formula>"edital"</formula>
    </cfRule>
    <cfRule type="cellIs" dxfId="2068" priority="3372" operator="equal">
      <formula>"procuradoria"</formula>
    </cfRule>
    <cfRule type="cellIs" dxfId="2067" priority="3373" operator="equal">
      <formula>"abrir"</formula>
    </cfRule>
    <cfRule type="cellIs" dxfId="2066" priority="3374" operator="equal">
      <formula>"pesquisa de mercado"</formula>
    </cfRule>
    <cfRule type="containsText" dxfId="2065" priority="3375" operator="containsText" text="habilitando">
      <formula>NOT(ISERROR(SEARCH("habilitando",BB261)))</formula>
    </cfRule>
    <cfRule type="containsText" dxfId="2064" priority="3376" operator="containsText" text="licitando">
      <formula>NOT(ISERROR(SEARCH("licitando",BB261)))</formula>
    </cfRule>
    <cfRule type="cellIs" dxfId="2063" priority="3377" operator="equal">
      <formula>"edital"</formula>
    </cfRule>
    <cfRule type="cellIs" dxfId="2062" priority="3378" operator="equal">
      <formula>"procuradoria"</formula>
    </cfRule>
    <cfRule type="cellIs" dxfId="2061" priority="3379" operator="equal">
      <formula>"abrir"</formula>
    </cfRule>
    <cfRule type="cellIs" dxfId="2060" priority="3380" operator="equal">
      <formula>"pesquisa de mercado"</formula>
    </cfRule>
    <cfRule type="containsText" dxfId="2059" priority="3381" operator="containsText" text="habilitando">
      <formula>NOT(ISERROR(SEARCH("habilitando",BB261)))</formula>
    </cfRule>
    <cfRule type="containsText" dxfId="2058" priority="3382" operator="containsText" text="licitando">
      <formula>NOT(ISERROR(SEARCH("licitando",BB261)))</formula>
    </cfRule>
    <cfRule type="cellIs" dxfId="2057" priority="3383" operator="equal">
      <formula>"abrir"</formula>
    </cfRule>
    <cfRule type="cellIs" dxfId="2056" priority="3384" operator="equal">
      <formula>"pesquisa de mercado"</formula>
    </cfRule>
    <cfRule type="cellIs" dxfId="2055" priority="3385" operator="equal">
      <formula>"edital"</formula>
    </cfRule>
    <cfRule type="containsText" dxfId="2054" priority="3386" operator="containsText" text="habilitando">
      <formula>NOT(ISERROR(SEARCH("habilitando",BB261)))</formula>
    </cfRule>
    <cfRule type="containsText" dxfId="2053" priority="3387" operator="containsText" text="licitando">
      <formula>NOT(ISERROR(SEARCH("licitando",BB261)))</formula>
    </cfRule>
    <cfRule type="cellIs" dxfId="2052" priority="3388" operator="equal">
      <formula>"abrir"</formula>
    </cfRule>
    <cfRule type="cellIs" dxfId="2051" priority="3389" operator="equal">
      <formula>"pesquisa de mercado"</formula>
    </cfRule>
    <cfRule type="cellIs" dxfId="2050" priority="3390" operator="equal">
      <formula>"procuradoria"</formula>
    </cfRule>
    <cfRule type="cellIs" dxfId="2049" priority="3391" operator="equal">
      <formula>"edital"</formula>
    </cfRule>
    <cfRule type="containsText" dxfId="2048" priority="3392" operator="containsText" text="habilitando">
      <formula>NOT(ISERROR(SEARCH("habilitando",BB261)))</formula>
    </cfRule>
    <cfRule type="containsText" dxfId="2047" priority="3393" operator="containsText" text="licitando">
      <formula>NOT(ISERROR(SEARCH("licitando",BB261)))</formula>
    </cfRule>
    <cfRule type="cellIs" dxfId="2046" priority="3394" operator="equal">
      <formula>"edital"</formula>
    </cfRule>
    <cfRule type="cellIs" dxfId="2045" priority="3395" operator="equal">
      <formula>"procuradoria"</formula>
    </cfRule>
    <cfRule type="cellIs" dxfId="2044" priority="3396" operator="equal">
      <formula>"abrir"</formula>
    </cfRule>
    <cfRule type="cellIs" dxfId="2043" priority="3397" operator="equal">
      <formula>"pesquisa de mercado"</formula>
    </cfRule>
    <cfRule type="containsText" dxfId="2042" priority="3398" operator="containsText" text="habilitando">
      <formula>NOT(ISERROR(SEARCH("habilitando",BB261)))</formula>
    </cfRule>
    <cfRule type="containsText" dxfId="2041" priority="3399" operator="containsText" text="licitando">
      <formula>NOT(ISERROR(SEARCH("licitando",BB261)))</formula>
    </cfRule>
    <cfRule type="cellIs" dxfId="2040" priority="3400" operator="equal">
      <formula>"abrir"</formula>
    </cfRule>
    <cfRule type="cellIs" dxfId="2039" priority="3401" operator="equal">
      <formula>"pesquisa de mercado"</formula>
    </cfRule>
    <cfRule type="cellIs" dxfId="2038" priority="3402" operator="equal">
      <formula>"edital"</formula>
    </cfRule>
    <cfRule type="cellIs" dxfId="2037" priority="3403" operator="equal">
      <formula>"procuradoria"</formula>
    </cfRule>
    <cfRule type="containsText" dxfId="2036" priority="3404" operator="containsText" text="habilitando">
      <formula>NOT(ISERROR(SEARCH("habilitando",BB261)))</formula>
    </cfRule>
    <cfRule type="containsText" dxfId="2035" priority="3405" operator="containsText" text="licitando">
      <formula>NOT(ISERROR(SEARCH("licitando",BB261)))</formula>
    </cfRule>
    <cfRule type="cellIs" dxfId="2034" priority="3406" operator="equal">
      <formula>"edital"</formula>
    </cfRule>
    <cfRule type="cellIs" dxfId="2033" priority="3407" operator="equal">
      <formula>"procuradoria"</formula>
    </cfRule>
    <cfRule type="cellIs" dxfId="2032" priority="3408" operator="equal">
      <formula>"abrir"</formula>
    </cfRule>
    <cfRule type="cellIs" dxfId="2031" priority="3409" operator="equal">
      <formula>"pesquisa de mercado"</formula>
    </cfRule>
    <cfRule type="containsText" dxfId="2030" priority="3410" operator="containsText" text="habilitando">
      <formula>NOT(ISERROR(SEARCH("habilitando",BB261)))</formula>
    </cfRule>
    <cfRule type="containsText" dxfId="2029" priority="3411" operator="containsText" text="licitando">
      <formula>NOT(ISERROR(SEARCH("licitando",BB261)))</formula>
    </cfRule>
    <cfRule type="cellIs" dxfId="2028" priority="3412" operator="equal">
      <formula>"edital"</formula>
    </cfRule>
    <cfRule type="cellIs" dxfId="2027" priority="3413" operator="equal">
      <formula>"procuradoria"</formula>
    </cfRule>
    <cfRule type="cellIs" dxfId="2026" priority="3414" operator="equal">
      <formula>"abrir"</formula>
    </cfRule>
    <cfRule type="cellIs" dxfId="2025" priority="3415" operator="equal">
      <formula>"pesquisa de mercado"</formula>
    </cfRule>
    <cfRule type="containsText" dxfId="2024" priority="3416" operator="containsText" text="habilitando">
      <formula>NOT(ISERROR(SEARCH("habilitando",BB261)))</formula>
    </cfRule>
    <cfRule type="containsText" dxfId="2023" priority="3417" operator="containsText" text="licitando">
      <formula>NOT(ISERROR(SEARCH("licitando",BB261)))</formula>
    </cfRule>
    <cfRule type="cellIs" dxfId="2022" priority="3418" operator="equal">
      <formula>"abrir"</formula>
    </cfRule>
    <cfRule type="cellIs" dxfId="2021" priority="3419" operator="equal">
      <formula>"pesquisa de mercado"</formula>
    </cfRule>
    <cfRule type="cellIs" dxfId="2020" priority="3420" operator="equal">
      <formula>"edital"</formula>
    </cfRule>
    <cfRule type="containsText" dxfId="2019" priority="3421" operator="containsText" text="habilitando">
      <formula>NOT(ISERROR(SEARCH("habilitando",BB261)))</formula>
    </cfRule>
    <cfRule type="containsText" dxfId="2018" priority="3422" operator="containsText" text="licitando">
      <formula>NOT(ISERROR(SEARCH("licitando",BB261)))</formula>
    </cfRule>
    <cfRule type="cellIs" dxfId="2017" priority="3423" operator="equal">
      <formula>"abrir"</formula>
    </cfRule>
    <cfRule type="cellIs" dxfId="2016" priority="3424" operator="equal">
      <formula>"pesquisa de mercado"</formula>
    </cfRule>
    <cfRule type="cellIs" dxfId="2015" priority="3425" operator="equal">
      <formula>"procuradoria"</formula>
    </cfRule>
    <cfRule type="cellIs" dxfId="2014" priority="3426" operator="equal">
      <formula>"edital"</formula>
    </cfRule>
    <cfRule type="containsText" dxfId="2013" priority="3427" operator="containsText" text="habilitando">
      <formula>NOT(ISERROR(SEARCH("habilitando",BB261)))</formula>
    </cfRule>
    <cfRule type="containsText" dxfId="2012" priority="3428" operator="containsText" text="licitando">
      <formula>NOT(ISERROR(SEARCH("licitando",BB261)))</formula>
    </cfRule>
    <cfRule type="cellIs" dxfId="2011" priority="3429" operator="equal">
      <formula>"edital"</formula>
    </cfRule>
    <cfRule type="cellIs" dxfId="2010" priority="3430" operator="equal">
      <formula>"procuradoria"</formula>
    </cfRule>
    <cfRule type="cellIs" dxfId="2009" priority="3431" operator="equal">
      <formula>"abrir"</formula>
    </cfRule>
    <cfRule type="cellIs" dxfId="2008" priority="3432" operator="equal">
      <formula>"pesquisa de mercado"</formula>
    </cfRule>
    <cfRule type="containsText" dxfId="2007" priority="3433" operator="containsText" text="habilitando">
      <formula>NOT(ISERROR(SEARCH("habilitando",BB261)))</formula>
    </cfRule>
    <cfRule type="containsText" dxfId="2006" priority="3434" operator="containsText" text="licitando">
      <formula>NOT(ISERROR(SEARCH("licitando",BB261)))</formula>
    </cfRule>
    <cfRule type="cellIs" dxfId="2005" priority="3435" operator="equal">
      <formula>"abrir"</formula>
    </cfRule>
    <cfRule type="cellIs" dxfId="2004" priority="3436" operator="equal">
      <formula>"pesquisa de mercado"</formula>
    </cfRule>
    <cfRule type="cellIs" dxfId="2003" priority="3437" operator="equal">
      <formula>"edital"</formula>
    </cfRule>
    <cfRule type="cellIs" dxfId="2002" priority="3438" operator="equal">
      <formula>"procuradoria"</formula>
    </cfRule>
    <cfRule type="containsText" dxfId="2001" priority="3439" operator="containsText" text="habilitando">
      <formula>NOT(ISERROR(SEARCH("habilitando",BB261)))</formula>
    </cfRule>
    <cfRule type="containsText" dxfId="2000" priority="3440" operator="containsText" text="licitando">
      <formula>NOT(ISERROR(SEARCH("licitando",BB261)))</formula>
    </cfRule>
    <cfRule type="cellIs" dxfId="1999" priority="3441" operator="equal">
      <formula>"edital"</formula>
    </cfRule>
    <cfRule type="cellIs" dxfId="1998" priority="3442" operator="equal">
      <formula>"procuradoria"</formula>
    </cfRule>
    <cfRule type="cellIs" dxfId="1997" priority="3443" operator="equal">
      <formula>"abrir"</formula>
    </cfRule>
    <cfRule type="cellIs" dxfId="1996" priority="3444" operator="equal">
      <formula>"pesquisa de mercado"</formula>
    </cfRule>
    <cfRule type="containsText" dxfId="1995" priority="3445" operator="containsText" text="habilitando">
      <formula>NOT(ISERROR(SEARCH("habilitando",BB261)))</formula>
    </cfRule>
    <cfRule type="containsText" dxfId="1994" priority="3446" operator="containsText" text="licitando">
      <formula>NOT(ISERROR(SEARCH("licitando",BB261)))</formula>
    </cfRule>
    <cfRule type="cellIs" dxfId="1993" priority="3447" operator="equal">
      <formula>"procuradoria"</formula>
    </cfRule>
    <cfRule type="cellIs" dxfId="1992" priority="3448" operator="equal">
      <formula>"edital"</formula>
    </cfRule>
    <cfRule type="cellIs" dxfId="1991" priority="3449" operator="equal">
      <formula>"abrir"</formula>
    </cfRule>
    <cfRule type="cellIs" dxfId="1990" priority="3450" operator="equal">
      <formula>"pesquisa de mercado"</formula>
    </cfRule>
    <cfRule type="containsText" dxfId="1989" priority="3451" operator="containsText" text="habilitando">
      <formula>NOT(ISERROR(SEARCH("habilitando",BB261)))</formula>
    </cfRule>
    <cfRule type="containsText" dxfId="1988" priority="3452" operator="containsText" text="licitando">
      <formula>NOT(ISERROR(SEARCH("licitando",BB261)))</formula>
    </cfRule>
    <cfRule type="cellIs" dxfId="1987" priority="3453" operator="equal">
      <formula>"abrir"</formula>
    </cfRule>
    <cfRule type="cellIs" dxfId="1986" priority="3454" operator="equal">
      <formula>"pesquisa de mercado"</formula>
    </cfRule>
    <cfRule type="cellIs" dxfId="1985" priority="3455" operator="equal">
      <formula>"edital"</formula>
    </cfRule>
    <cfRule type="containsText" dxfId="1984" priority="3456" operator="containsText" text="habilitando">
      <formula>NOT(ISERROR(SEARCH("habilitando",BB261)))</formula>
    </cfRule>
    <cfRule type="containsText" dxfId="1983" priority="3457" operator="containsText" text="licitando">
      <formula>NOT(ISERROR(SEARCH("licitando",BB261)))</formula>
    </cfRule>
    <cfRule type="cellIs" dxfId="1982" priority="3458" operator="equal">
      <formula>"abrir"</formula>
    </cfRule>
    <cfRule type="cellIs" dxfId="1981" priority="3459" operator="equal">
      <formula>"pesquisa de mercado"</formula>
    </cfRule>
    <cfRule type="cellIs" dxfId="1980" priority="3460" operator="equal">
      <formula>"procuradoria"</formula>
    </cfRule>
    <cfRule type="cellIs" dxfId="1979" priority="3461" operator="equal">
      <formula>"edital"</formula>
    </cfRule>
    <cfRule type="containsText" dxfId="1978" priority="3462" operator="containsText" text="habilitando">
      <formula>NOT(ISERROR(SEARCH("habilitando",BB261)))</formula>
    </cfRule>
    <cfRule type="containsText" dxfId="1977" priority="3463" operator="containsText" text="licitando">
      <formula>NOT(ISERROR(SEARCH("licitando",BB261)))</formula>
    </cfRule>
    <cfRule type="cellIs" dxfId="1976" priority="3464" operator="equal">
      <formula>"edital"</formula>
    </cfRule>
    <cfRule type="cellIs" dxfId="1975" priority="3465" operator="equal">
      <formula>"procuradoria"</formula>
    </cfRule>
    <cfRule type="cellIs" dxfId="1974" priority="3466" operator="equal">
      <formula>"abrir"</formula>
    </cfRule>
    <cfRule type="cellIs" dxfId="1973" priority="3467" operator="equal">
      <formula>"pesquisa de mercado"</formula>
    </cfRule>
    <cfRule type="containsText" dxfId="1972" priority="3468" operator="containsText" text="habilitando">
      <formula>NOT(ISERROR(SEARCH("habilitando",BB261)))</formula>
    </cfRule>
    <cfRule type="containsText" dxfId="1971" priority="3469" operator="containsText" text="licitando">
      <formula>NOT(ISERROR(SEARCH("licitando",BB261)))</formula>
    </cfRule>
    <cfRule type="cellIs" dxfId="1970" priority="3470" operator="equal">
      <formula>"abrir"</formula>
    </cfRule>
    <cfRule type="cellIs" dxfId="1969" priority="3471" operator="equal">
      <formula>"pesquisa de mercado"</formula>
    </cfRule>
    <cfRule type="cellIs" dxfId="1968" priority="3472" operator="equal">
      <formula>"edital"</formula>
    </cfRule>
    <cfRule type="cellIs" dxfId="1967" priority="3473" operator="equal">
      <formula>"procuradoria"</formula>
    </cfRule>
    <cfRule type="containsText" dxfId="1966" priority="3474" operator="containsText" text="habilitando">
      <formula>NOT(ISERROR(SEARCH("habilitando",BB261)))</formula>
    </cfRule>
    <cfRule type="containsText" dxfId="1965" priority="3475" operator="containsText" text="licitando">
      <formula>NOT(ISERROR(SEARCH("licitando",BB261)))</formula>
    </cfRule>
    <cfRule type="cellIs" dxfId="1964" priority="3476" operator="equal">
      <formula>"procuradoria"</formula>
    </cfRule>
    <cfRule type="cellIs" dxfId="1963" priority="3477" operator="equal">
      <formula>"edital"</formula>
    </cfRule>
    <cfRule type="cellIs" dxfId="1962" priority="3478" operator="equal">
      <formula>"abrir"</formula>
    </cfRule>
    <cfRule type="cellIs" dxfId="1961" priority="3479" operator="equal">
      <formula>"pesquisa de mercado"</formula>
    </cfRule>
    <cfRule type="containsText" dxfId="1960" priority="3480" operator="containsText" text="habilitando">
      <formula>NOT(ISERROR(SEARCH("habilitando",BB261)))</formula>
    </cfRule>
    <cfRule type="containsText" dxfId="1959" priority="3481" operator="containsText" text="licitando">
      <formula>NOT(ISERROR(SEARCH("licitando",BB261)))</formula>
    </cfRule>
    <cfRule type="cellIs" dxfId="1958" priority="3482" operator="equal">
      <formula>"abrir"</formula>
    </cfRule>
    <cfRule type="cellIs" dxfId="1957" priority="3483" operator="equal">
      <formula>"pesquisa de mercado"</formula>
    </cfRule>
    <cfRule type="cellIs" dxfId="1956" priority="3484" operator="equal">
      <formula>"edital"</formula>
    </cfRule>
    <cfRule type="containsText" dxfId="1955" priority="3485" operator="containsText" text="habilitando">
      <formula>NOT(ISERROR(SEARCH("habilitando",BB261)))</formula>
    </cfRule>
    <cfRule type="containsText" dxfId="1954" priority="3486" operator="containsText" text="licitando">
      <formula>NOT(ISERROR(SEARCH("licitando",BB261)))</formula>
    </cfRule>
    <cfRule type="cellIs" dxfId="1953" priority="3487" operator="equal">
      <formula>"abrir"</formula>
    </cfRule>
    <cfRule type="cellIs" dxfId="1952" priority="3488" operator="equal">
      <formula>"pesquisa de mercado"</formula>
    </cfRule>
    <cfRule type="cellIs" dxfId="1951" priority="3489" operator="equal">
      <formula>"procuradoria"</formula>
    </cfRule>
    <cfRule type="cellIs" dxfId="1950" priority="3490" operator="equal">
      <formula>"edital"</formula>
    </cfRule>
    <cfRule type="containsText" dxfId="1949" priority="3491" operator="containsText" text="habilitando">
      <formula>NOT(ISERROR(SEARCH("habilitando",BB261)))</formula>
    </cfRule>
    <cfRule type="containsText" dxfId="1948" priority="3492" operator="containsText" text="licitando">
      <formula>NOT(ISERROR(SEARCH("licitando",BB261)))</formula>
    </cfRule>
    <cfRule type="cellIs" dxfId="1947" priority="3493" operator="equal">
      <formula>"edital"</formula>
    </cfRule>
    <cfRule type="cellIs" dxfId="1946" priority="3494" operator="equal">
      <formula>"procuradoria"</formula>
    </cfRule>
    <cfRule type="cellIs" dxfId="1945" priority="3495" operator="equal">
      <formula>"abrir"</formula>
    </cfRule>
    <cfRule type="cellIs" dxfId="1944" priority="3496" operator="equal">
      <formula>"pesquisa de mercado"</formula>
    </cfRule>
    <cfRule type="containsText" dxfId="1943" priority="3497" operator="containsText" text="habilitando">
      <formula>NOT(ISERROR(SEARCH("habilitando",BB261)))</formula>
    </cfRule>
    <cfRule type="containsText" dxfId="1942" priority="3498" operator="containsText" text="licitando">
      <formula>NOT(ISERROR(SEARCH("licitando",BB261)))</formula>
    </cfRule>
    <cfRule type="cellIs" dxfId="1941" priority="3499" operator="equal">
      <formula>"abrir"</formula>
    </cfRule>
    <cfRule type="cellIs" dxfId="1940" priority="3500" operator="equal">
      <formula>"pesquisa de mercado"</formula>
    </cfRule>
    <cfRule type="cellIs" dxfId="1939" priority="3501" operator="equal">
      <formula>"procuradoria"</formula>
    </cfRule>
    <cfRule type="cellIs" dxfId="1938" priority="3502" operator="equal">
      <formula>"edital"</formula>
    </cfRule>
    <cfRule type="containsText" dxfId="1937" priority="3503" operator="containsText" text="habilitando">
      <formula>NOT(ISERROR(SEARCH("habilitando",BB261)))</formula>
    </cfRule>
    <cfRule type="containsText" dxfId="1936" priority="3504" operator="containsText" text="licitando">
      <formula>NOT(ISERROR(SEARCH("licitando",BB261)))</formula>
    </cfRule>
    <cfRule type="cellIs" dxfId="1935" priority="3505" operator="equal">
      <formula>"abrir"</formula>
    </cfRule>
    <cfRule type="cellIs" dxfId="1934" priority="3506" operator="equal">
      <formula>"pesquisa de mercado"</formula>
    </cfRule>
    <cfRule type="cellIs" dxfId="1933" priority="3507" operator="equal">
      <formula>"edital"</formula>
    </cfRule>
    <cfRule type="containsText" dxfId="1932" priority="3508" operator="containsText" text="habilitando">
      <formula>NOT(ISERROR(SEARCH("habilitando",BB261)))</formula>
    </cfRule>
    <cfRule type="containsText" dxfId="1931" priority="3509" operator="containsText" text="licitando">
      <formula>NOT(ISERROR(SEARCH("licitando",BB261)))</formula>
    </cfRule>
    <cfRule type="cellIs" dxfId="1930" priority="3510" operator="equal">
      <formula>"abrir"</formula>
    </cfRule>
    <cfRule type="cellIs" dxfId="1929" priority="3511" operator="equal">
      <formula>"pesquisa de mercado"</formula>
    </cfRule>
    <cfRule type="cellIs" dxfId="1928" priority="3512" operator="equal">
      <formula>"procuradoria"</formula>
    </cfRule>
    <cfRule type="cellIs" dxfId="1927" priority="3513" operator="equal">
      <formula>"edital"</formula>
    </cfRule>
    <cfRule type="containsText" dxfId="1926" priority="3514" operator="containsText" text="habilitando">
      <formula>NOT(ISERROR(SEARCH("habilitando",BB261)))</formula>
    </cfRule>
    <cfRule type="containsText" dxfId="1925" priority="3515" operator="containsText" text="licitando">
      <formula>NOT(ISERROR(SEARCH("licitando",BB261)))</formula>
    </cfRule>
    <cfRule type="cellIs" dxfId="1924" priority="3516" operator="equal">
      <formula>"edital"</formula>
    </cfRule>
    <cfRule type="cellIs" dxfId="1923" priority="3517" operator="equal">
      <formula>"abrir"</formula>
    </cfRule>
    <cfRule type="cellIs" dxfId="1922" priority="3518" operator="equal">
      <formula>"pesquisa de mercado"</formula>
    </cfRule>
    <cfRule type="containsText" dxfId="1921" priority="3519" operator="containsText" text="habilitando">
      <formula>NOT(ISERROR(SEARCH("habilitando",BB261)))</formula>
    </cfRule>
    <cfRule type="containsText" dxfId="1920" priority="3520" operator="containsText" text="licitando">
      <formula>NOT(ISERROR(SEARCH("licitando",BB261)))</formula>
    </cfRule>
    <cfRule type="cellIs" dxfId="1919" priority="3521" operator="equal">
      <formula>"abrir"</formula>
    </cfRule>
    <cfRule type="cellIs" dxfId="1918" priority="3522" operator="equal">
      <formula>"pesquisa de mercado"</formula>
    </cfRule>
    <cfRule type="cellIs" dxfId="1917" priority="3523" operator="equal">
      <formula>"procuradoria"</formula>
    </cfRule>
    <cfRule type="cellIs" dxfId="1916" priority="3524" operator="equal">
      <formula>"edital"</formula>
    </cfRule>
    <cfRule type="containsText" dxfId="1915" priority="3525" operator="containsText" text="habilitando">
      <formula>NOT(ISERROR(SEARCH("habilitando",BB261)))</formula>
    </cfRule>
    <cfRule type="containsText" dxfId="1914" priority="3526" operator="containsText" text="licitando">
      <formula>NOT(ISERROR(SEARCH("licitando",BB261)))</formula>
    </cfRule>
    <cfRule type="cellIs" dxfId="1913" priority="3527" operator="equal">
      <formula>"abrir"</formula>
    </cfRule>
    <cfRule type="cellIs" dxfId="1912" priority="3528" operator="equal">
      <formula>"pesquisa de mercado"</formula>
    </cfRule>
    <cfRule type="cellIs" dxfId="1911" priority="3529" operator="equal">
      <formula>"procuradoria"</formula>
    </cfRule>
    <cfRule type="cellIs" dxfId="1910" priority="3530" operator="equal">
      <formula>"edital"</formula>
    </cfRule>
    <cfRule type="containsText" dxfId="1909" priority="3531" operator="containsText" text="habilitando">
      <formula>NOT(ISERROR(SEARCH("habilitando",BB261)))</formula>
    </cfRule>
    <cfRule type="cellIs" dxfId="1908" priority="3532" operator="equal">
      <formula>"procuradoria"</formula>
    </cfRule>
    <cfRule type="containsText" dxfId="1907" priority="3533" operator="containsText" text="licitando">
      <formula>NOT(ISERROR(SEARCH("licitando",BB261)))</formula>
    </cfRule>
    <cfRule type="cellIs" dxfId="1906" priority="3534" operator="equal">
      <formula>"abrir"</formula>
    </cfRule>
    <cfRule type="cellIs" dxfId="1905" priority="3535" operator="equal">
      <formula>"pesquisa de mercado"</formula>
    </cfRule>
    <cfRule type="cellIs" dxfId="1904" priority="3536" operator="equal">
      <formula>"procuradoria"</formula>
    </cfRule>
    <cfRule type="cellIs" dxfId="1903" priority="3537" operator="equal">
      <formula>"edital"</formula>
    </cfRule>
    <cfRule type="containsText" dxfId="1902" priority="3538" operator="containsText" text="habilitando">
      <formula>NOT(ISERROR(SEARCH("habilitando",BB261)))</formula>
    </cfRule>
    <cfRule type="containsText" dxfId="1901" priority="3539" operator="containsText" text="licitando">
      <formula>NOT(ISERROR(SEARCH("licitando",BB261)))</formula>
    </cfRule>
    <cfRule type="cellIs" dxfId="1900" priority="3540" operator="equal">
      <formula>"edital"</formula>
    </cfRule>
    <cfRule type="cellIs" dxfId="1899" priority="3541" operator="equal">
      <formula>"procuradoria"</formula>
    </cfRule>
    <cfRule type="cellIs" dxfId="1898" priority="3542" operator="equal">
      <formula>"abrir"</formula>
    </cfRule>
    <cfRule type="cellIs" dxfId="1897" priority="3543" operator="equal">
      <formula>"pesquisa de mercado"</formula>
    </cfRule>
    <cfRule type="containsText" dxfId="1896" priority="3544" operator="containsText" text="habilitando">
      <formula>NOT(ISERROR(SEARCH("habilitando",BB261)))</formula>
    </cfRule>
    <cfRule type="containsText" dxfId="1895" priority="3545" operator="containsText" text="licitando">
      <formula>NOT(ISERROR(SEARCH("licitando",BB261)))</formula>
    </cfRule>
    <cfRule type="cellIs" dxfId="1894" priority="3546" operator="equal">
      <formula>"procuradoria"</formula>
    </cfRule>
    <cfRule type="cellIs" dxfId="1893" priority="3547" operator="equal">
      <formula>"edital"</formula>
    </cfRule>
    <cfRule type="cellIs" dxfId="1892" priority="3548" operator="equal">
      <formula>"abrir"</formula>
    </cfRule>
    <cfRule type="cellIs" dxfId="1891" priority="3549" operator="equal">
      <formula>"pesquisa de mercado"</formula>
    </cfRule>
    <cfRule type="containsText" dxfId="1890" priority="3550" operator="containsText" text="habilitando">
      <formula>NOT(ISERROR(SEARCH("habilitando",BB261)))</formula>
    </cfRule>
    <cfRule type="containsText" dxfId="1889" priority="3551" operator="containsText" text="licitando">
      <formula>NOT(ISERROR(SEARCH("licitando",BB261)))</formula>
    </cfRule>
  </conditionalFormatting>
  <conditionalFormatting sqref="BB261:BB262">
    <cfRule type="cellIs" dxfId="1888" priority="3552" operator="equal">
      <formula>"abrir"</formula>
    </cfRule>
    <cfRule type="cellIs" dxfId="1887" priority="3553" operator="equal">
      <formula>"pesquisa de mercado"</formula>
    </cfRule>
  </conditionalFormatting>
  <conditionalFormatting sqref="BB263:BB267 BB433:BB436 BB404:BB410 BB412 BB417:BB419 BB426 BB444 BB454 BB456">
    <cfRule type="containsText" dxfId="1886" priority="4792" operator="containsText" text="licitando">
      <formula>NOT(ISERROR(SEARCH("licitando",BB263)))</formula>
    </cfRule>
  </conditionalFormatting>
  <conditionalFormatting sqref="BB264">
    <cfRule type="cellIs" dxfId="1885" priority="301" operator="equal">
      <formula>"pesquisa de mercado"</formula>
    </cfRule>
    <cfRule type="cellIs" dxfId="1884" priority="302" operator="equal">
      <formula>"edital"</formula>
    </cfRule>
    <cfRule type="cellIs" dxfId="1883" priority="303" operator="equal">
      <formula>"edital"</formula>
    </cfRule>
    <cfRule type="cellIs" dxfId="1882" priority="304" operator="equal">
      <formula>"procuradoria"</formula>
    </cfRule>
    <cfRule type="cellIs" dxfId="1881" priority="305" operator="equal">
      <formula>"edital"</formula>
    </cfRule>
    <cfRule type="cellIs" dxfId="1880" priority="306" operator="equal">
      <formula>"procuradoria"</formula>
    </cfRule>
  </conditionalFormatting>
  <conditionalFormatting sqref="BB265 BB433">
    <cfRule type="containsText" dxfId="1879" priority="4788" operator="containsText" text="cancelado">
      <formula>NOT(ISERROR(SEARCH("cancelado",BB265)))</formula>
    </cfRule>
    <cfRule type="containsText" dxfId="1878" priority="4789" operator="containsText" text="finalizado">
      <formula>NOT(ISERROR(SEARCH("finalizado",BB265)))</formula>
    </cfRule>
    <cfRule type="containsText" dxfId="1877" priority="4790" operator="containsText" text="empenhando">
      <formula>NOT(ISERROR(SEARCH("empenhando",BB265)))</formula>
    </cfRule>
    <cfRule type="containsText" dxfId="1876" priority="4791" operator="containsText" text="licitado">
      <formula>NOT(ISERROR(SEARCH("licitado",BB265)))</formula>
    </cfRule>
    <cfRule type="containsText" dxfId="1875" priority="4793" operator="containsText" text="Aberta">
      <formula>NOT(ISERROR(SEARCH("Aberta",BB265)))</formula>
    </cfRule>
    <cfRule type="cellIs" dxfId="1874" priority="4794" operator="equal">
      <formula>"deserto"</formula>
    </cfRule>
    <cfRule type="cellIs" dxfId="1873" priority="4795" operator="equal">
      <formula>"fracassado"</formula>
    </cfRule>
  </conditionalFormatting>
  <conditionalFormatting sqref="BB266:BB267">
    <cfRule type="cellIs" dxfId="1872" priority="4364" operator="equal">
      <formula>"edital"</formula>
    </cfRule>
  </conditionalFormatting>
  <conditionalFormatting sqref="BB266:BB271 BB28:BB29 BB47:BB48 BB50:BB51 BB56 BB60 BB62 BB67 BB77 BB80:BB82 BB90 BB102:BB103 BB105 BB116 BB123 BB130:BB131 BB133 BB163 BB168:BB169 BB178 BB182 BB184 BB187 BB195:BB196 BB199 BB212 BB214 BB218 BB223 BB228 BB230 BB238 BB241:BB242 BB246 BB251 BB275 BB308 BB310 BB313 BB318:BB319 BB334 BB344 BB346:BB347 BB349 BB357 BB360 BB364 BB381 BB387:BB388 BB393 BB400:BB402 BB405 BB419:BB420 BB426 BB436 BB444 BB454:BB456">
    <cfRule type="cellIs" dxfId="1871" priority="383" operator="equal">
      <formula>"edital"</formula>
    </cfRule>
  </conditionalFormatting>
  <conditionalFormatting sqref="BB266:BB271 BB381:BB382 BB451:BC457 BB14:BB17 BB150:BB151 BB234:BB236 BB296:BB297 BB447:BB448 BB205">
    <cfRule type="cellIs" dxfId="1870" priority="4384" operator="equal">
      <formula>"edital"</formula>
    </cfRule>
  </conditionalFormatting>
  <conditionalFormatting sqref="BB267">
    <cfRule type="cellIs" dxfId="1869" priority="352" operator="equal">
      <formula>"procuradoria"</formula>
    </cfRule>
    <cfRule type="cellIs" dxfId="1868" priority="353" operator="equal">
      <formula>"edital"</formula>
    </cfRule>
    <cfRule type="cellIs" dxfId="1867" priority="354" operator="equal">
      <formula>"abrir"</formula>
    </cfRule>
    <cfRule type="cellIs" dxfId="1866" priority="355" operator="equal">
      <formula>"pesquisa de mercado"</formula>
    </cfRule>
    <cfRule type="containsText" dxfId="1865" priority="356" operator="containsText" text="habilitando">
      <formula>NOT(ISERROR(SEARCH("habilitando",BB267)))</formula>
    </cfRule>
    <cfRule type="containsText" dxfId="1864" priority="357" operator="containsText" text="licitando">
      <formula>NOT(ISERROR(SEARCH("licitando",BB267)))</formula>
    </cfRule>
    <cfRule type="cellIs" dxfId="1863" priority="358" operator="equal">
      <formula>"edital"</formula>
    </cfRule>
    <cfRule type="containsText" dxfId="1862" priority="359" operator="containsText" text="habilitando">
      <formula>NOT(ISERROR(SEARCH("habilitando",BB267)))</formula>
    </cfRule>
    <cfRule type="containsText" dxfId="1861" priority="360" operator="containsText" text="licitando">
      <formula>NOT(ISERROR(SEARCH("licitando",BB267)))</formula>
    </cfRule>
    <cfRule type="containsText" dxfId="1860" priority="361" operator="containsText" text="habilitando">
      <formula>NOT(ISERROR(SEARCH("habilitando",BB267)))</formula>
    </cfRule>
    <cfRule type="containsText" dxfId="1859" priority="362" operator="containsText" text="licitando">
      <formula>NOT(ISERROR(SEARCH("licitando",BB267)))</formula>
    </cfRule>
    <cfRule type="cellIs" dxfId="1858" priority="363" operator="equal">
      <formula>"edital"</formula>
    </cfRule>
    <cfRule type="cellIs" dxfId="1857" priority="364" operator="equal">
      <formula>"abrir"</formula>
    </cfRule>
    <cfRule type="cellIs" dxfId="1856" priority="365" operator="equal">
      <formula>"pesquisa de mercado"</formula>
    </cfRule>
    <cfRule type="cellIs" dxfId="1855" priority="366" operator="equal">
      <formula>"procuradoria"</formula>
    </cfRule>
    <cfRule type="cellIs" priority="367" operator="equal">
      <formula>"edital"</formula>
    </cfRule>
    <cfRule type="cellIs" dxfId="1854" priority="368" operator="equal">
      <formula>"abrir"</formula>
    </cfRule>
    <cfRule type="containsText" dxfId="1853" priority="369" operator="containsText" text="pesquisa de preço">
      <formula>NOT(ISERROR(SEARCH("pesquisa de preço",BB267)))</formula>
    </cfRule>
    <cfRule type="cellIs" dxfId="1852" priority="370" operator="equal">
      <formula>"edital"</formula>
    </cfRule>
    <cfRule type="cellIs" dxfId="1851" priority="371" operator="equal">
      <formula>"procuradoria"</formula>
    </cfRule>
    <cfRule type="containsText" dxfId="1850" priority="372" operator="containsText" text="habilitando">
      <formula>NOT(ISERROR(SEARCH("habilitando",BB267)))</formula>
    </cfRule>
    <cfRule type="containsText" dxfId="1849" priority="373" operator="containsText" text="licitando">
      <formula>NOT(ISERROR(SEARCH("licitando",BB267)))</formula>
    </cfRule>
    <cfRule type="containsText" dxfId="1848" priority="374" operator="containsText" text="cancelado">
      <formula>NOT(ISERROR(SEARCH("cancelado",BB267)))</formula>
    </cfRule>
    <cfRule type="containsText" dxfId="1847" priority="375" operator="containsText" text="consolidada">
      <formula>NOT(ISERROR(SEARCH("consolidada",BB267)))</formula>
    </cfRule>
    <cfRule type="containsText" dxfId="1846" priority="376" operator="containsText" text="finalizado">
      <formula>NOT(ISERROR(SEARCH("finalizado",BB267)))</formula>
    </cfRule>
    <cfRule type="containsText" dxfId="1845" priority="377" operator="containsText" text="empenhando">
      <formula>NOT(ISERROR(SEARCH("empenhando",BB267)))</formula>
    </cfRule>
    <cfRule type="containsText" dxfId="1844" priority="378" operator="containsText" text="licitado">
      <formula>NOT(ISERROR(SEARCH("licitado",BB267)))</formula>
    </cfRule>
    <cfRule type="containsText" dxfId="1843" priority="379" operator="containsText" text="licitando">
      <formula>NOT(ISERROR(SEARCH("licitando",BB267)))</formula>
    </cfRule>
    <cfRule type="containsText" dxfId="1842" priority="380" operator="containsText" text="Aberta">
      <formula>NOT(ISERROR(SEARCH("Aberta",BB267)))</formula>
    </cfRule>
    <cfRule type="cellIs" dxfId="1841" priority="381" operator="equal">
      <formula>"deserto"</formula>
    </cfRule>
    <cfRule type="cellIs" dxfId="1840" priority="382" operator="equal">
      <formula>"fracassado"</formula>
    </cfRule>
  </conditionalFormatting>
  <conditionalFormatting sqref="BB267:BB269 BB405:BB406 BB408 BB418:BB421 BB426 BB434 BB436 BB444 BB454 BB456 BB50:BB51 BB56 BB60 BB62 BB77 BB80 BB82 BB90 BB102:BB103 BB105 BB116 BB123 BB130:BB131 BB133 BB163:BB165 BB168:BB170 BB187 BB195:BB196 BB199:BB200 BB212 BB214 BB216 BB218 BB223:BB224 BB228:BB230 BB238 BB241:BB242 BB246 BB250:BB251 BB261 BB271 BB275:BB278 BB308 BB310 BB312:BB313 BB318:BB319 BB334 BB344 BB346:BB347 BB349:BB350 BB357 BB360 BB364 BB381:BB382 BB387:BB388 BB393 BB400:BB401 BB157 BB150:BB151 BB178 BB235 BB297 BB327 BB398 BB416 BB137:BB138 BB32 BB140">
    <cfRule type="cellIs" dxfId="1839" priority="4811" operator="equal">
      <formula>"edital"</formula>
    </cfRule>
  </conditionalFormatting>
  <conditionalFormatting sqref="BB270:BB271 BB275 BB308 BB310 BB313 BB318:BB319 BB334 BB344 BB346:BB347 BB349:BB350 BB357 BB360 BB364 BB381:BB382 BB387:BB388 BB393 BB400:BB401 BB405:BB406 BB408 BB418:BB419 BB426 BB434 BB436 BB444 BB454 BB456 BB195">
    <cfRule type="cellIs" dxfId="1838" priority="4366" operator="equal">
      <formula>"edital"</formula>
    </cfRule>
  </conditionalFormatting>
  <conditionalFormatting sqref="BB270:BB271 BB275 BB308 BB310 BB313 BB318:BB319 BB334 BB344 BB346:BB347 BB349:BB350 BB357 BB360 BB364:BB365 BB381:BB382 BB387:BB388 BB393 BB400:BB401 BB405:BB406 BB408 BB418:BB419 BB426 BB434 BB436 BB444 BB454 BB456">
    <cfRule type="cellIs" dxfId="1837" priority="4361" operator="equal">
      <formula>"abrir"</formula>
    </cfRule>
    <cfRule type="cellIs" dxfId="1836" priority="4362" operator="equal">
      <formula>"pesquisa de mercado"</formula>
    </cfRule>
  </conditionalFormatting>
  <conditionalFormatting sqref="BB270:BB271 BB275 BB334 BB360 BB408 BB434 BB308 BB310 BB313 BB318:BB319 BB344 BB346:BB347 BB349:BB350 BB357 BB364 BB381:BB382 BB387:BB388 BB393 BB400:BB401 BB405:BB406 BB418:BB419 BB426 BB436 BB444 BB454 BB456">
    <cfRule type="containsText" dxfId="1835" priority="4360" operator="containsText" text="licitando">
      <formula>NOT(ISERROR(SEARCH("licitando",BB270)))</formula>
    </cfRule>
  </conditionalFormatting>
  <conditionalFormatting sqref="BB270:BB271 BB344 BB349:BB350 BB360 BB364 BB381:BB382 BB387:BB388 BB393 BB400:BB401 BB405:BB406 BB408 BB418:BB419 BB426 BB434 BB436 BB444 BB454 BB456 BB275 BB308 BB310 BB313 BB318:BB319 BB334 BB346:BB347 BB357">
    <cfRule type="containsText" dxfId="1834" priority="4359" operator="containsText" text="habilitando">
      <formula>NOT(ISERROR(SEARCH("habilitando",BB270)))</formula>
    </cfRule>
  </conditionalFormatting>
  <conditionalFormatting sqref="BB270:BB271">
    <cfRule type="cellIs" dxfId="1833" priority="4357" operator="equal">
      <formula>"abrir"</formula>
    </cfRule>
    <cfRule type="cellIs" dxfId="1832" priority="4358" operator="equal">
      <formula>"pesquisa de mercado"</formula>
    </cfRule>
  </conditionalFormatting>
  <conditionalFormatting sqref="BB271">
    <cfRule type="cellIs" dxfId="1831" priority="323" operator="equal">
      <formula>"procuradoria"</formula>
    </cfRule>
    <cfRule type="cellIs" dxfId="1830" priority="324" operator="equal">
      <formula>"edital"</formula>
    </cfRule>
    <cfRule type="cellIs" dxfId="1829" priority="325" operator="equal">
      <formula>"abrir"</formula>
    </cfRule>
    <cfRule type="containsText" dxfId="1828" priority="326" operator="containsText" text="habilitando">
      <formula>NOT(ISERROR(SEARCH("habilitando",BB271)))</formula>
    </cfRule>
    <cfRule type="containsText" dxfId="1827" priority="327" operator="containsText" text="licitando">
      <formula>NOT(ISERROR(SEARCH("licitando",BB271)))</formula>
    </cfRule>
    <cfRule type="cellIs" dxfId="1826" priority="328" operator="equal">
      <formula>"edital"</formula>
    </cfRule>
    <cfRule type="containsText" dxfId="1825" priority="329" operator="containsText" text="habilitando">
      <formula>NOT(ISERROR(SEARCH("habilitando",BB271)))</formula>
    </cfRule>
    <cfRule type="containsText" dxfId="1824" priority="330" operator="containsText" text="licitando">
      <formula>NOT(ISERROR(SEARCH("licitando",BB271)))</formula>
    </cfRule>
    <cfRule type="containsText" dxfId="1823" priority="331" operator="containsText" text="habilitando">
      <formula>NOT(ISERROR(SEARCH("habilitando",BB271)))</formula>
    </cfRule>
    <cfRule type="containsText" dxfId="1822" priority="332" operator="containsText" text="licitando">
      <formula>NOT(ISERROR(SEARCH("licitando",BB271)))</formula>
    </cfRule>
    <cfRule type="cellIs" dxfId="1821" priority="333" operator="equal">
      <formula>"edital"</formula>
    </cfRule>
    <cfRule type="cellIs" dxfId="1820" priority="334" operator="equal">
      <formula>"abrir"</formula>
    </cfRule>
    <cfRule type="cellIs" dxfId="1819" priority="335" operator="equal">
      <formula>"pesquisa de mercado"</formula>
    </cfRule>
    <cfRule type="cellIs" priority="336" operator="equal">
      <formula>"edital"</formula>
    </cfRule>
    <cfRule type="cellIs" dxfId="1818" priority="337" operator="equal">
      <formula>"abrir"</formula>
    </cfRule>
    <cfRule type="containsText" dxfId="1817" priority="338" operator="containsText" text="pesquisa de preço">
      <formula>NOT(ISERROR(SEARCH("pesquisa de preço",BB271)))</formula>
    </cfRule>
    <cfRule type="cellIs" dxfId="1816" priority="339" operator="equal">
      <formula>"edital"</formula>
    </cfRule>
    <cfRule type="cellIs" dxfId="1815" priority="340" operator="equal">
      <formula>"procuradoria"</formula>
    </cfRule>
    <cfRule type="containsText" dxfId="1814" priority="341" operator="containsText" text="habilitando">
      <formula>NOT(ISERROR(SEARCH("habilitando",BB271)))</formula>
    </cfRule>
    <cfRule type="containsText" dxfId="1813" priority="342" operator="containsText" text="licitando">
      <formula>NOT(ISERROR(SEARCH("licitando",BB271)))</formula>
    </cfRule>
    <cfRule type="containsText" dxfId="1812" priority="343" operator="containsText" text="cancelado">
      <formula>NOT(ISERROR(SEARCH("cancelado",BB271)))</formula>
    </cfRule>
    <cfRule type="containsText" dxfId="1811" priority="344" operator="containsText" text="consolidada">
      <formula>NOT(ISERROR(SEARCH("consolidada",BB271)))</formula>
    </cfRule>
    <cfRule type="containsText" dxfId="1810" priority="345" operator="containsText" text="finalizado">
      <formula>NOT(ISERROR(SEARCH("finalizado",BB271)))</formula>
    </cfRule>
    <cfRule type="containsText" dxfId="1809" priority="346" operator="containsText" text="empenhando">
      <formula>NOT(ISERROR(SEARCH("empenhando",BB271)))</formula>
    </cfRule>
    <cfRule type="containsText" dxfId="1808" priority="347" operator="containsText" text="licitado">
      <formula>NOT(ISERROR(SEARCH("licitado",BB271)))</formula>
    </cfRule>
    <cfRule type="containsText" dxfId="1807" priority="348" operator="containsText" text="licitando">
      <formula>NOT(ISERROR(SEARCH("licitando",BB271)))</formula>
    </cfRule>
    <cfRule type="containsText" dxfId="1806" priority="349" operator="containsText" text="Aberta">
      <formula>NOT(ISERROR(SEARCH("Aberta",BB271)))</formula>
    </cfRule>
    <cfRule type="cellIs" dxfId="1805" priority="350" operator="equal">
      <formula>"deserto"</formula>
    </cfRule>
    <cfRule type="cellIs" dxfId="1804" priority="351" operator="equal">
      <formula>"fracassado"</formula>
    </cfRule>
  </conditionalFormatting>
  <conditionalFormatting sqref="BB271:BB275">
    <cfRule type="cellIs" dxfId="1803" priority="139" operator="equal">
      <formula>"pesquisa de mercado"</formula>
    </cfRule>
  </conditionalFormatting>
  <conditionalFormatting sqref="BB272:BB274">
    <cfRule type="cellIs" dxfId="1802" priority="101" operator="equal">
      <formula>"edital"</formula>
    </cfRule>
    <cfRule type="cellIs" dxfId="1801" priority="103" operator="equal">
      <formula>"procuradoria"</formula>
    </cfRule>
    <cfRule type="cellIs" dxfId="1800" priority="104" operator="equal">
      <formula>"abrir"</formula>
    </cfRule>
    <cfRule type="cellIs" dxfId="1799" priority="105" operator="equal">
      <formula>"pesquisa de mercado"</formula>
    </cfRule>
    <cfRule type="containsText" dxfId="1798" priority="107" operator="containsText" text="licitando">
      <formula>NOT(ISERROR(SEARCH("licitando",BB272)))</formula>
    </cfRule>
    <cfRule type="cellIs" dxfId="1797" priority="108" operator="equal">
      <formula>"procuradoria"</formula>
    </cfRule>
    <cfRule type="cellIs" dxfId="1796" priority="109" operator="equal">
      <formula>"edital"</formula>
    </cfRule>
    <cfRule type="cellIs" dxfId="1795" priority="110" operator="equal">
      <formula>"abrir"</formula>
    </cfRule>
    <cfRule type="cellIs" dxfId="1794" priority="111" operator="equal">
      <formula>"pesquisa de mercado"</formula>
    </cfRule>
    <cfRule type="containsText" dxfId="1793" priority="112" operator="containsText" text="habilitando">
      <formula>NOT(ISERROR(SEARCH("habilitando",BB272)))</formula>
    </cfRule>
    <cfRule type="containsText" dxfId="1792" priority="113" operator="containsText" text="licitando">
      <formula>NOT(ISERROR(SEARCH("licitando",BB272)))</formula>
    </cfRule>
    <cfRule type="cellIs" dxfId="1791" priority="114" operator="equal">
      <formula>"abrir"</formula>
    </cfRule>
    <cfRule type="cellIs" dxfId="1790" priority="115" operator="equal">
      <formula>"pesquisa de mercado"</formula>
    </cfRule>
    <cfRule type="cellIs" dxfId="1789" priority="116" operator="equal">
      <formula>"procuradoria"</formula>
    </cfRule>
    <cfRule type="cellIs" dxfId="1788" priority="117" operator="equal">
      <formula>"edital"</formula>
    </cfRule>
    <cfRule type="containsText" dxfId="1787" priority="118" operator="containsText" text="habilitando">
      <formula>NOT(ISERROR(SEARCH("habilitando",BB272)))</formula>
    </cfRule>
    <cfRule type="containsText" dxfId="1786" priority="119" operator="containsText" text="licitando">
      <formula>NOT(ISERROR(SEARCH("licitando",BB272)))</formula>
    </cfRule>
    <cfRule type="cellIs" dxfId="1785" priority="120" operator="equal">
      <formula>"abrir"</formula>
    </cfRule>
    <cfRule type="cellIs" dxfId="1784" priority="121" operator="equal">
      <formula>"pesquisa de mercado"</formula>
    </cfRule>
    <cfRule type="cellIs" dxfId="1783" priority="122" operator="equal">
      <formula>"procuradoria"</formula>
    </cfRule>
    <cfRule type="cellIs" dxfId="1782" priority="123" operator="equal">
      <formula>"edital"</formula>
    </cfRule>
    <cfRule type="containsText" dxfId="1781" priority="124" operator="containsText" text="habilitando">
      <formula>NOT(ISERROR(SEARCH("habilitando",BB272)))</formula>
    </cfRule>
    <cfRule type="containsText" dxfId="1780" priority="125" operator="containsText" text="licitando">
      <formula>NOT(ISERROR(SEARCH("licitando",BB272)))</formula>
    </cfRule>
    <cfRule type="cellIs" dxfId="1779" priority="126" operator="equal">
      <formula>"abrir"</formula>
    </cfRule>
    <cfRule type="cellIs" dxfId="1778" priority="127" operator="equal">
      <formula>"pesquisa de mercado"</formula>
    </cfRule>
    <cfRule type="cellIs" dxfId="1777" priority="128" operator="equal">
      <formula>"procuradoria"</formula>
    </cfRule>
    <cfRule type="cellIs" dxfId="1776" priority="129" operator="equal">
      <formula>"edital"</formula>
    </cfRule>
    <cfRule type="containsText" dxfId="1775" priority="135" operator="containsText" text="habilitando">
      <formula>NOT(ISERROR(SEARCH("habilitando",BB272)))</formula>
    </cfRule>
    <cfRule type="cellIs" dxfId="1774" priority="136" operator="equal">
      <formula>"edital"</formula>
    </cfRule>
    <cfRule type="cellIs" dxfId="1773" priority="137" operator="equal">
      <formula>"procuradoria"</formula>
    </cfRule>
    <cfRule type="cellIs" dxfId="1772" priority="138" operator="equal">
      <formula>"abrir"</formula>
    </cfRule>
    <cfRule type="containsText" dxfId="1771" priority="140" operator="containsText" text="habilitando">
      <formula>NOT(ISERROR(SEARCH("habilitando",BB272)))</formula>
    </cfRule>
    <cfRule type="containsText" dxfId="1770" priority="141" operator="containsText" text="licitando">
      <formula>NOT(ISERROR(SEARCH("licitando",BB272)))</formula>
    </cfRule>
    <cfRule type="containsText" dxfId="1769" priority="144" operator="containsText" text="habilitando">
      <formula>NOT(ISERROR(SEARCH("habilitando",BB272)))</formula>
    </cfRule>
    <cfRule type="containsText" dxfId="1768" priority="145" operator="containsText" text="licitando">
      <formula>NOT(ISERROR(SEARCH("licitando",BB272)))</formula>
    </cfRule>
    <cfRule type="containsText" dxfId="1767" priority="147" operator="containsText" text="habilitando">
      <formula>NOT(ISERROR(SEARCH("habilitando",BB272)))</formula>
    </cfRule>
  </conditionalFormatting>
  <conditionalFormatting sqref="BB273 BC272:BC274">
    <cfRule type="cellIs" dxfId="1766" priority="134" operator="equal">
      <formula>"procuradoria"</formula>
    </cfRule>
  </conditionalFormatting>
  <conditionalFormatting sqref="BB273">
    <cfRule type="cellIs" dxfId="1765" priority="71" operator="equal">
      <formula>"procuradoria"</formula>
    </cfRule>
    <cfRule type="cellIs" dxfId="1764" priority="72" operator="equal">
      <formula>"edital"</formula>
    </cfRule>
    <cfRule type="cellIs" dxfId="1763" priority="73" operator="equal">
      <formula>"abrir"</formula>
    </cfRule>
    <cfRule type="cellIs" dxfId="1762" priority="74" operator="equal">
      <formula>"pesquisa de mercado"</formula>
    </cfRule>
    <cfRule type="containsText" dxfId="1761" priority="75" operator="containsText" text="habilitando">
      <formula>NOT(ISERROR(SEARCH("habilitando",BB273)))</formula>
    </cfRule>
    <cfRule type="containsText" dxfId="1760" priority="76" operator="containsText" text="licitando">
      <formula>NOT(ISERROR(SEARCH("licitando",BB273)))</formula>
    </cfRule>
    <cfRule type="cellIs" dxfId="1759" priority="77" operator="equal">
      <formula>"edital"</formula>
    </cfRule>
    <cfRule type="containsText" dxfId="1758" priority="78" operator="containsText" text="habilitando">
      <formula>NOT(ISERROR(SEARCH("habilitando",BB273)))</formula>
    </cfRule>
    <cfRule type="containsText" dxfId="1757" priority="79" operator="containsText" text="licitando">
      <formula>NOT(ISERROR(SEARCH("licitando",BB273)))</formula>
    </cfRule>
    <cfRule type="containsText" dxfId="1756" priority="80" operator="containsText" text="habilitando">
      <formula>NOT(ISERROR(SEARCH("habilitando",BB273)))</formula>
    </cfRule>
    <cfRule type="containsText" dxfId="1755" priority="81" operator="containsText" text="licitando">
      <formula>NOT(ISERROR(SEARCH("licitando",BB273)))</formula>
    </cfRule>
    <cfRule type="cellIs" dxfId="1754" priority="82" operator="equal">
      <formula>"edital"</formula>
    </cfRule>
    <cfRule type="cellIs" dxfId="1753" priority="83" operator="equal">
      <formula>"abrir"</formula>
    </cfRule>
    <cfRule type="cellIs" dxfId="1752" priority="84" operator="equal">
      <formula>"pesquisa de mercado"</formula>
    </cfRule>
    <cfRule type="cellIs" priority="85" operator="equal">
      <formula>"edital"</formula>
    </cfRule>
    <cfRule type="cellIs" dxfId="1751" priority="86" operator="equal">
      <formula>"abrir"</formula>
    </cfRule>
    <cfRule type="containsText" dxfId="1750" priority="87" operator="containsText" text="pesquisa de preço">
      <formula>NOT(ISERROR(SEARCH("pesquisa de preço",BB273)))</formula>
    </cfRule>
    <cfRule type="cellIs" dxfId="1749" priority="88" operator="equal">
      <formula>"edital"</formula>
    </cfRule>
    <cfRule type="cellIs" dxfId="1748" priority="89" operator="equal">
      <formula>"procuradoria"</formula>
    </cfRule>
    <cfRule type="containsText" dxfId="1747" priority="90" operator="containsText" text="habilitando">
      <formula>NOT(ISERROR(SEARCH("habilitando",BB273)))</formula>
    </cfRule>
    <cfRule type="containsText" dxfId="1746" priority="91" operator="containsText" text="licitando">
      <formula>NOT(ISERROR(SEARCH("licitando",BB273)))</formula>
    </cfRule>
    <cfRule type="containsText" dxfId="1745" priority="92" operator="containsText" text="cancelado">
      <formula>NOT(ISERROR(SEARCH("cancelado",BB273)))</formula>
    </cfRule>
    <cfRule type="containsText" dxfId="1744" priority="93" operator="containsText" text="consolidada">
      <formula>NOT(ISERROR(SEARCH("consolidada",BB273)))</formula>
    </cfRule>
    <cfRule type="containsText" dxfId="1743" priority="94" operator="containsText" text="finalizado">
      <formula>NOT(ISERROR(SEARCH("finalizado",BB273)))</formula>
    </cfRule>
    <cfRule type="containsText" dxfId="1742" priority="95" operator="containsText" text="empenhando">
      <formula>NOT(ISERROR(SEARCH("empenhando",BB273)))</formula>
    </cfRule>
    <cfRule type="containsText" dxfId="1741" priority="96" operator="containsText" text="licitado">
      <formula>NOT(ISERROR(SEARCH("licitado",BB273)))</formula>
    </cfRule>
    <cfRule type="containsText" dxfId="1740" priority="97" operator="containsText" text="licitando">
      <formula>NOT(ISERROR(SEARCH("licitando",BB273)))</formula>
    </cfRule>
    <cfRule type="containsText" dxfId="1739" priority="98" operator="containsText" text="Aberta">
      <formula>NOT(ISERROR(SEARCH("Aberta",BB273)))</formula>
    </cfRule>
    <cfRule type="cellIs" dxfId="1738" priority="99" operator="equal">
      <formula>"deserto"</formula>
    </cfRule>
    <cfRule type="cellIs" dxfId="1737" priority="100" operator="equal">
      <formula>"fracassado"</formula>
    </cfRule>
    <cfRule type="cellIs" dxfId="1736" priority="130" operator="equal">
      <formula>"procuradoria"</formula>
    </cfRule>
    <cfRule type="cellIs" dxfId="1735" priority="131" operator="equal">
      <formula>"edital"</formula>
    </cfRule>
    <cfRule type="cellIs" dxfId="1734" priority="146" operator="equal">
      <formula>"edital"</formula>
    </cfRule>
  </conditionalFormatting>
  <conditionalFormatting sqref="BB275 BB334 BB364 BB405:BB406 BB408 BB434 BB191:BB195 BB223 BB218 BB228 BB230 BB238 BB241 BB246 BB251 BB270:BB271 BB308 BB310 BB313 BB318:BB319 BB344 BB346:BB347 BB349:BB350 BB357 BB418:BB419 BB426 BB436 BB444 BB454 BB456">
    <cfRule type="cellIs" dxfId="1733" priority="4365" operator="equal">
      <formula>"procuradoria"</formula>
    </cfRule>
  </conditionalFormatting>
  <conditionalFormatting sqref="BB278 BB295:BB302">
    <cfRule type="cellIs" dxfId="1732" priority="4703" operator="equal">
      <formula>"procuradoria"</formula>
    </cfRule>
  </conditionalFormatting>
  <conditionalFormatting sqref="BB278:BB294">
    <cfRule type="cellIs" dxfId="1731" priority="58" operator="equal">
      <formula>"pesquisa de mercado"</formula>
    </cfRule>
  </conditionalFormatting>
  <conditionalFormatting sqref="BB279:BB294">
    <cfRule type="cellIs" dxfId="1730" priority="49" operator="equal">
      <formula>"edital"</formula>
    </cfRule>
    <cfRule type="cellIs" dxfId="1729" priority="53" operator="equal">
      <formula>"procuradoria"</formula>
    </cfRule>
    <cfRule type="cellIs" dxfId="1728" priority="56" operator="equal">
      <formula>"edital"</formula>
    </cfRule>
    <cfRule type="cellIs" dxfId="1727" priority="57" operator="equal">
      <formula>"abrir"</formula>
    </cfRule>
    <cfRule type="containsText" dxfId="1726" priority="59" operator="containsText" text="habilitando">
      <formula>NOT(ISERROR(SEARCH("habilitando",BB279)))</formula>
    </cfRule>
  </conditionalFormatting>
  <conditionalFormatting sqref="BB295:BB302">
    <cfRule type="containsText" dxfId="1725" priority="4706" operator="containsText" text="habilitando">
      <formula>NOT(ISERROR(SEARCH("habilitando",BB295)))</formula>
    </cfRule>
    <cfRule type="containsText" dxfId="1724" priority="4713" operator="containsText" text="licitando">
      <formula>NOT(ISERROR(SEARCH("licitando",BB295)))</formula>
    </cfRule>
  </conditionalFormatting>
  <conditionalFormatting sqref="BB295:BB304 BB327:BB328">
    <cfRule type="cellIs" dxfId="1723" priority="4702" operator="equal">
      <formula>"edital"</formula>
    </cfRule>
    <cfRule type="cellIs" dxfId="1722" priority="4704" operator="equal">
      <formula>"abrir"</formula>
    </cfRule>
    <cfRule type="cellIs" dxfId="1721" priority="4705" operator="equal">
      <formula>"pesquisa de mercado"</formula>
    </cfRule>
  </conditionalFormatting>
  <conditionalFormatting sqref="BB297 BB235 BB327 BB143:BB157 BB178 BB200 BB398">
    <cfRule type="containsText" dxfId="1720" priority="4755" operator="containsText" text="habilitando">
      <formula>NOT(ISERROR(SEARCH("habilitando",BB143)))</formula>
    </cfRule>
  </conditionalFormatting>
  <conditionalFormatting sqref="BB299">
    <cfRule type="containsText" dxfId="1719" priority="541" operator="containsText" text="pesquisa de preço">
      <formula>NOT(ISERROR(SEARCH("pesquisa de preço",BB299)))</formula>
    </cfRule>
    <cfRule type="cellIs" dxfId="1718" priority="544" operator="equal">
      <formula>"procuradoria"</formula>
    </cfRule>
    <cfRule type="containsText" dxfId="1717" priority="545" operator="containsText" text="habilitando">
      <formula>NOT(ISERROR(SEARCH("habilitando",BB299)))</formula>
    </cfRule>
    <cfRule type="containsText" dxfId="1716" priority="546" operator="containsText" text="licitando">
      <formula>NOT(ISERROR(SEARCH("licitando",BB299)))</formula>
    </cfRule>
    <cfRule type="containsText" dxfId="1715" priority="547" operator="containsText" text="cancelado">
      <formula>NOT(ISERROR(SEARCH("cancelado",BB299)))</formula>
    </cfRule>
    <cfRule type="containsText" dxfId="1714" priority="548" operator="containsText" text="consolidada">
      <formula>NOT(ISERROR(SEARCH("consolidada",BB299)))</formula>
    </cfRule>
    <cfRule type="containsText" dxfId="1713" priority="549" operator="containsText" text="finalizado">
      <formula>NOT(ISERROR(SEARCH("finalizado",BB299)))</formula>
    </cfRule>
    <cfRule type="containsText" dxfId="1712" priority="550" operator="containsText" text="empenhando">
      <formula>NOT(ISERROR(SEARCH("empenhando",BB299)))</formula>
    </cfRule>
    <cfRule type="containsText" dxfId="1711" priority="551" operator="containsText" text="licitado">
      <formula>NOT(ISERROR(SEARCH("licitado",BB299)))</formula>
    </cfRule>
    <cfRule type="containsText" dxfId="1710" priority="552" operator="containsText" text="licitando">
      <formula>NOT(ISERROR(SEARCH("licitando",BB299)))</formula>
    </cfRule>
    <cfRule type="containsText" dxfId="1709" priority="553" operator="containsText" text="Aberta">
      <formula>NOT(ISERROR(SEARCH("Aberta",BB299)))</formula>
    </cfRule>
    <cfRule type="cellIs" dxfId="1708" priority="554" operator="equal">
      <formula>"deserto"</formula>
    </cfRule>
    <cfRule type="cellIs" dxfId="1707" priority="555" operator="equal">
      <formula>"fracassado"</formula>
    </cfRule>
    <cfRule type="containsText" dxfId="1706" priority="4701" operator="containsText" text="pesquisa de preço">
      <formula>NOT(ISERROR(SEARCH("pesquisa de preço",BB299)))</formula>
    </cfRule>
    <cfRule type="containsText" dxfId="1705" priority="4707" operator="containsText" text="licitando">
      <formula>NOT(ISERROR(SEARCH("licitando",BB299)))</formula>
    </cfRule>
    <cfRule type="containsText" dxfId="1704" priority="4708" operator="containsText" text="cancelado">
      <formula>NOT(ISERROR(SEARCH("cancelado",BB299)))</formula>
    </cfRule>
    <cfRule type="containsText" dxfId="1703" priority="4709" operator="containsText" text="consolidada">
      <formula>NOT(ISERROR(SEARCH("consolidada",BB299)))</formula>
    </cfRule>
    <cfRule type="containsText" dxfId="1702" priority="4710" operator="containsText" text="finalizado">
      <formula>NOT(ISERROR(SEARCH("finalizado",BB299)))</formula>
    </cfRule>
    <cfRule type="containsText" dxfId="1701" priority="4711" operator="containsText" text="empenhando">
      <formula>NOT(ISERROR(SEARCH("empenhando",BB299)))</formula>
    </cfRule>
    <cfRule type="containsText" dxfId="1700" priority="4712" operator="containsText" text="licitado">
      <formula>NOT(ISERROR(SEARCH("licitado",BB299)))</formula>
    </cfRule>
    <cfRule type="containsText" dxfId="1699" priority="4714" operator="containsText" text="Aberta">
      <formula>NOT(ISERROR(SEARCH("Aberta",BB299)))</formula>
    </cfRule>
    <cfRule type="cellIs" dxfId="1698" priority="4715" operator="equal">
      <formula>"deserto"</formula>
    </cfRule>
    <cfRule type="cellIs" dxfId="1697" priority="4716" operator="equal">
      <formula>"fracassado"</formula>
    </cfRule>
  </conditionalFormatting>
  <conditionalFormatting sqref="BB299:BB300">
    <cfRule type="cellIs" dxfId="1696" priority="542" operator="equal">
      <formula>"edital"</formula>
    </cfRule>
    <cfRule type="cellIs" priority="543" operator="equal">
      <formula>"edital"</formula>
    </cfRule>
  </conditionalFormatting>
  <conditionalFormatting sqref="BB300">
    <cfRule type="cellIs" dxfId="1695" priority="426" operator="equal">
      <formula>"edital"</formula>
    </cfRule>
  </conditionalFormatting>
  <conditionalFormatting sqref="BB303:BB304">
    <cfRule type="cellIs" priority="4698" operator="equal">
      <formula>"edital"</formula>
    </cfRule>
  </conditionalFormatting>
  <conditionalFormatting sqref="BB305:BB306">
    <cfRule type="containsText" dxfId="1694" priority="4699" operator="containsText" text="habilitando">
      <formula>NOT(ISERROR(SEARCH("habilitando",BB305)))</formula>
    </cfRule>
    <cfRule type="containsText" dxfId="1693" priority="4700" operator="containsText" text="licitando">
      <formula>NOT(ISERROR(SEARCH("licitando",BB305)))</formula>
    </cfRule>
  </conditionalFormatting>
  <conditionalFormatting sqref="BB305:BB308">
    <cfRule type="cellIs" dxfId="1692" priority="4529" operator="equal">
      <formula>"abrir"</formula>
    </cfRule>
    <cfRule type="cellIs" dxfId="1691" priority="4530" operator="equal">
      <formula>"pesquisa de mercado"</formula>
    </cfRule>
  </conditionalFormatting>
  <conditionalFormatting sqref="BB307">
    <cfRule type="containsText" dxfId="1690" priority="4519" operator="containsText" text="habilitando">
      <formula>NOT(ISERROR(SEARCH("habilitando",BB307)))</formula>
    </cfRule>
    <cfRule type="containsText" dxfId="1689" priority="4520" operator="containsText" text="licitando">
      <formula>NOT(ISERROR(SEARCH("licitando",BB307)))</formula>
    </cfRule>
    <cfRule type="containsText" dxfId="1688" priority="4521" operator="containsText" text="cancelado">
      <formula>NOT(ISERROR(SEARCH("cancelado",BB307)))</formula>
    </cfRule>
    <cfRule type="containsText" dxfId="1687" priority="4522" operator="containsText" text="finalizado">
      <formula>NOT(ISERROR(SEARCH("finalizado",BB307)))</formula>
    </cfRule>
    <cfRule type="containsText" dxfId="1686" priority="4523" operator="containsText" text="empenhando">
      <formula>NOT(ISERROR(SEARCH("empenhando",BB307)))</formula>
    </cfRule>
    <cfRule type="containsText" dxfId="1685" priority="4524" operator="containsText" text="licitado">
      <formula>NOT(ISERROR(SEARCH("licitado",BB307)))</formula>
    </cfRule>
    <cfRule type="containsText" dxfId="1684" priority="4525" operator="containsText" text="licitando">
      <formula>NOT(ISERROR(SEARCH("licitando",BB307)))</formula>
    </cfRule>
    <cfRule type="containsText" dxfId="1683" priority="4526" operator="containsText" text="Aberta">
      <formula>NOT(ISERROR(SEARCH("Aberta",BB307)))</formula>
    </cfRule>
    <cfRule type="cellIs" dxfId="1682" priority="4527" operator="equal">
      <formula>"deserto"</formula>
    </cfRule>
    <cfRule type="cellIs" dxfId="1681" priority="4528" operator="equal">
      <formula>"fracassado"</formula>
    </cfRule>
  </conditionalFormatting>
  <conditionalFormatting sqref="BB308:BB314 BB316:BB319 BB321:BB324 BB327 BB329:BB331 BB334 BB336 BB346:BB347 BB349:BB350 BB360 BB364 BB381:BB382 BB387:BB388 BB393 BB400:BB401 BB405 BB419 BB426 BB436 BB444 BB454 BB456">
    <cfRule type="containsText" dxfId="1680" priority="4697" operator="containsText" text="licitando">
      <formula>NOT(ISERROR(SEARCH("licitando",BB308)))</formula>
    </cfRule>
  </conditionalFormatting>
  <conditionalFormatting sqref="BB310 BB360 BB364 BB426 BB381:BB382 BB218 BB223 BB228 BB230 BB238 BB241 BB246 BB275 BB308 BB318:BB319 BB334 BB344 BB346:BB347 BB349 BB357 BB387:BB388 BB393 BB400:BB401">
    <cfRule type="cellIs" dxfId="1679" priority="3882" operator="equal">
      <formula>"abrir"</formula>
    </cfRule>
    <cfRule type="cellIs" dxfId="1678" priority="3883" operator="equal">
      <formula>"pesquisa de mercado"</formula>
    </cfRule>
  </conditionalFormatting>
  <conditionalFormatting sqref="BB310 BB360 BB364 BB426 BB381:BB382 BB261 BB218 BB223 BB228 BB230 BB238 BB241 BB246 BB275 BB308 BB318:BB319 BB334 BB344 BB346:BB347 BB349:BB350 BB357 BB387:BB388 BB393 BB400:BB401">
    <cfRule type="cellIs" dxfId="1677" priority="3881" operator="equal">
      <formula>"edital"</formula>
    </cfRule>
  </conditionalFormatting>
  <conditionalFormatting sqref="BB310">
    <cfRule type="cellIs" dxfId="1676" priority="3834" operator="equal">
      <formula>"procuradoria"</formula>
    </cfRule>
    <cfRule type="cellIs" dxfId="1675" priority="3835" operator="equal">
      <formula>"edital"</formula>
    </cfRule>
    <cfRule type="cellIs" dxfId="1674" priority="3836" operator="equal">
      <formula>"abrir"</formula>
    </cfRule>
    <cfRule type="cellIs" dxfId="1673" priority="3837" operator="equal">
      <formula>"pesquisa de mercado"</formula>
    </cfRule>
    <cfRule type="containsText" dxfId="1672" priority="3838" operator="containsText" text="habilitando">
      <formula>NOT(ISERROR(SEARCH("habilitando",BB310)))</formula>
    </cfRule>
    <cfRule type="containsText" dxfId="1671" priority="3839" operator="containsText" text="licitando">
      <formula>NOT(ISERROR(SEARCH("licitando",BB310)))</formula>
    </cfRule>
    <cfRule type="cellIs" dxfId="1670" priority="3840" operator="equal">
      <formula>"abrir"</formula>
    </cfRule>
    <cfRule type="cellIs" dxfId="1669" priority="3841" operator="equal">
      <formula>"pesquisa de mercado"</formula>
    </cfRule>
    <cfRule type="cellIs" dxfId="1668" priority="3842" operator="equal">
      <formula>"edital"</formula>
    </cfRule>
    <cfRule type="containsText" dxfId="1667" priority="3843" operator="containsText" text="habilitando">
      <formula>NOT(ISERROR(SEARCH("habilitando",BB310)))</formula>
    </cfRule>
    <cfRule type="containsText" dxfId="1666" priority="3844" operator="containsText" text="licitando">
      <formula>NOT(ISERROR(SEARCH("licitando",BB310)))</formula>
    </cfRule>
    <cfRule type="cellIs" dxfId="1665" priority="3845" operator="equal">
      <formula>"abrir"</formula>
    </cfRule>
    <cfRule type="cellIs" dxfId="1664" priority="3846" operator="equal">
      <formula>"pesquisa de mercado"</formula>
    </cfRule>
    <cfRule type="cellIs" dxfId="1663" priority="3847" operator="equal">
      <formula>"procuradoria"</formula>
    </cfRule>
    <cfRule type="cellIs" dxfId="1662" priority="3848" operator="equal">
      <formula>"edital"</formula>
    </cfRule>
    <cfRule type="containsText" dxfId="1661" priority="3849" operator="containsText" text="habilitando">
      <formula>NOT(ISERROR(SEARCH("habilitando",BB310)))</formula>
    </cfRule>
    <cfRule type="containsText" dxfId="1660" priority="3850" operator="containsText" text="licitando">
      <formula>NOT(ISERROR(SEARCH("licitando",BB310)))</formula>
    </cfRule>
    <cfRule type="cellIs" dxfId="1659" priority="3851" operator="equal">
      <formula>"abrir"</formula>
    </cfRule>
    <cfRule type="cellIs" dxfId="1658" priority="3852" operator="equal">
      <formula>"pesquisa de mercado"</formula>
    </cfRule>
    <cfRule type="cellIs" dxfId="1657" priority="3853" operator="equal">
      <formula>"procuradoria"</formula>
    </cfRule>
    <cfRule type="cellIs" dxfId="1656" priority="3854" operator="equal">
      <formula>"edital"</formula>
    </cfRule>
    <cfRule type="containsText" dxfId="1655" priority="3855" operator="containsText" text="habilitando">
      <formula>NOT(ISERROR(SEARCH("habilitando",BB310)))</formula>
    </cfRule>
    <cfRule type="containsText" dxfId="1654" priority="3856" operator="containsText" text="licitando">
      <formula>NOT(ISERROR(SEARCH("licitando",BB310)))</formula>
    </cfRule>
    <cfRule type="cellIs" dxfId="1653" priority="3857" operator="equal">
      <formula>"abrir"</formula>
    </cfRule>
    <cfRule type="cellIs" dxfId="1652" priority="3858" operator="equal">
      <formula>"pesquisa de mercado"</formula>
    </cfRule>
    <cfRule type="cellIs" dxfId="1651" priority="3859" operator="equal">
      <formula>"procuradoria"</formula>
    </cfRule>
    <cfRule type="cellIs" dxfId="1650" priority="3860" operator="equal">
      <formula>"edital"</formula>
    </cfRule>
    <cfRule type="containsText" dxfId="1649" priority="3861" operator="containsText" text="habilitando">
      <formula>NOT(ISERROR(SEARCH("habilitando",BB310)))</formula>
    </cfRule>
    <cfRule type="containsText" dxfId="1648" priority="3862" operator="containsText" text="licitando">
      <formula>NOT(ISERROR(SEARCH("licitando",BB310)))</formula>
    </cfRule>
    <cfRule type="cellIs" dxfId="1647" priority="3863" operator="equal">
      <formula>"abrir"</formula>
    </cfRule>
    <cfRule type="cellIs" dxfId="1646" priority="3864" operator="equal">
      <formula>"pesquisa de mercado"</formula>
    </cfRule>
    <cfRule type="cellIs" dxfId="1645" priority="3865" operator="equal">
      <formula>"procuradoria"</formula>
    </cfRule>
    <cfRule type="cellIs" dxfId="1644" priority="3866" operator="equal">
      <formula>"edital"</formula>
    </cfRule>
    <cfRule type="containsText" dxfId="1643" priority="3867" operator="containsText" text="habilitando">
      <formula>NOT(ISERROR(SEARCH("habilitando",BB310)))</formula>
    </cfRule>
    <cfRule type="cellIs" dxfId="1642" priority="3868" operator="equal">
      <formula>"edital"</formula>
    </cfRule>
    <cfRule type="cellIs" dxfId="1641" priority="3869" operator="equal">
      <formula>"procuradoria"</formula>
    </cfRule>
    <cfRule type="cellIs" dxfId="1640" priority="3870" operator="equal">
      <formula>"abrir"</formula>
    </cfRule>
    <cfRule type="cellIs" dxfId="1639" priority="3871" operator="equal">
      <formula>"pesquisa de mercado"</formula>
    </cfRule>
    <cfRule type="containsText" dxfId="1638" priority="3872" operator="containsText" text="habilitando">
      <formula>NOT(ISERROR(SEARCH("habilitando",BB310)))</formula>
    </cfRule>
    <cfRule type="containsText" dxfId="1637" priority="3873" operator="containsText" text="licitando">
      <formula>NOT(ISERROR(SEARCH("licitando",BB310)))</formula>
    </cfRule>
    <cfRule type="containsText" dxfId="1636" priority="3874" operator="containsText" text="habilitando">
      <formula>NOT(ISERROR(SEARCH("habilitando",BB310)))</formula>
    </cfRule>
    <cfRule type="containsText" dxfId="1635" priority="3875" operator="containsText" text="licitando">
      <formula>NOT(ISERROR(SEARCH("licitando",BB310)))</formula>
    </cfRule>
    <cfRule type="cellIs" dxfId="1634" priority="3876" operator="equal">
      <formula>"edital"</formula>
    </cfRule>
    <cfRule type="cellIs" dxfId="1633" priority="3877" operator="equal">
      <formula>"abrir"</formula>
    </cfRule>
    <cfRule type="cellIs" dxfId="1632" priority="3878" operator="equal">
      <formula>"pesquisa de mercado"</formula>
    </cfRule>
    <cfRule type="containsText" dxfId="1631" priority="3879" operator="containsText" text="habilitando">
      <formula>NOT(ISERROR(SEARCH("habilitando",BB310)))</formula>
    </cfRule>
    <cfRule type="containsText" dxfId="1630" priority="3880" operator="containsText" text="licitando">
      <formula>NOT(ISERROR(SEARCH("licitando",BB310)))</formula>
    </cfRule>
  </conditionalFormatting>
  <conditionalFormatting sqref="BB315">
    <cfRule type="cellIs" dxfId="1629" priority="525" operator="equal">
      <formula>"procuradoria"</formula>
    </cfRule>
    <cfRule type="containsText" dxfId="1628" priority="526" operator="containsText" text="pesquisa de preço">
      <formula>NOT(ISERROR(SEARCH("pesquisa de preço",BB315)))</formula>
    </cfRule>
    <cfRule type="cellIs" dxfId="1627" priority="527" operator="equal">
      <formula>"edital"</formula>
    </cfRule>
    <cfRule type="cellIs" priority="528" operator="equal">
      <formula>"edital"</formula>
    </cfRule>
    <cfRule type="cellIs" dxfId="1626" priority="529" operator="equal">
      <formula>"procuradoria"</formula>
    </cfRule>
    <cfRule type="containsText" dxfId="1625" priority="530" operator="containsText" text="habilitando">
      <formula>NOT(ISERROR(SEARCH("habilitando",BB315)))</formula>
    </cfRule>
    <cfRule type="containsText" dxfId="1624" priority="531" operator="containsText" text="licitando">
      <formula>NOT(ISERROR(SEARCH("licitando",BB315)))</formula>
    </cfRule>
    <cfRule type="containsText" dxfId="1623" priority="532" operator="containsText" text="cancelado">
      <formula>NOT(ISERROR(SEARCH("cancelado",BB315)))</formula>
    </cfRule>
    <cfRule type="containsText" dxfId="1622" priority="533" operator="containsText" text="consolidada">
      <formula>NOT(ISERROR(SEARCH("consolidada",BB315)))</formula>
    </cfRule>
    <cfRule type="containsText" dxfId="1621" priority="534" operator="containsText" text="finalizado">
      <formula>NOT(ISERROR(SEARCH("finalizado",BB315)))</formula>
    </cfRule>
    <cfRule type="containsText" dxfId="1620" priority="535" operator="containsText" text="empenhando">
      <formula>NOT(ISERROR(SEARCH("empenhando",BB315)))</formula>
    </cfRule>
    <cfRule type="containsText" dxfId="1619" priority="536" operator="containsText" text="licitado">
      <formula>NOT(ISERROR(SEARCH("licitado",BB315)))</formula>
    </cfRule>
    <cfRule type="containsText" dxfId="1618" priority="537" operator="containsText" text="licitando">
      <formula>NOT(ISERROR(SEARCH("licitando",BB315)))</formula>
    </cfRule>
    <cfRule type="containsText" dxfId="1617" priority="538" operator="containsText" text="Aberta">
      <formula>NOT(ISERROR(SEARCH("Aberta",BB315)))</formula>
    </cfRule>
    <cfRule type="cellIs" dxfId="1616" priority="539" operator="equal">
      <formula>"deserto"</formula>
    </cfRule>
    <cfRule type="cellIs" dxfId="1615" priority="540" operator="equal">
      <formula>"fracassado"</formula>
    </cfRule>
  </conditionalFormatting>
  <conditionalFormatting sqref="BB318:BB323 BB330:BB332 BB336">
    <cfRule type="cellIs" priority="3976" operator="equal">
      <formula>"edital"</formula>
    </cfRule>
  </conditionalFormatting>
  <conditionalFormatting sqref="BB323:BB324">
    <cfRule type="cellIs" dxfId="1614" priority="4419" operator="equal">
      <formula>"abrir"</formula>
    </cfRule>
    <cfRule type="cellIs" dxfId="1613" priority="4420" operator="equal">
      <formula>"pesquisa de mercado"</formula>
    </cfRule>
  </conditionalFormatting>
  <conditionalFormatting sqref="BB325:BB328">
    <cfRule type="cellIs" priority="386" operator="equal">
      <formula>"edital"</formula>
    </cfRule>
  </conditionalFormatting>
  <conditionalFormatting sqref="BB327:BB328">
    <cfRule type="cellIs" dxfId="1612" priority="385" operator="equal">
      <formula>"edital"</formula>
    </cfRule>
  </conditionalFormatting>
  <conditionalFormatting sqref="BB327:BB331 BB14 BB150:BB152 BB157 BB173 BB234:BB236 BB373:BB376 BB398 BB254">
    <cfRule type="cellIs" dxfId="1611" priority="4385" operator="equal">
      <formula>"abrir"</formula>
    </cfRule>
    <cfRule type="cellIs" dxfId="1610" priority="4386" operator="equal">
      <formula>"pesquisa de mercado"</formula>
    </cfRule>
  </conditionalFormatting>
  <conditionalFormatting sqref="BB328">
    <cfRule type="containsText" dxfId="1609" priority="384" operator="containsText" text="pesquisa de preço">
      <formula>NOT(ISERROR(SEARCH("pesquisa de preço",BB328)))</formula>
    </cfRule>
    <cfRule type="cellIs" dxfId="1608" priority="387" operator="equal">
      <formula>"procuradoria"</formula>
    </cfRule>
    <cfRule type="containsText" dxfId="1607" priority="388" operator="containsText" text="habilitando">
      <formula>NOT(ISERROR(SEARCH("habilitando",BB328)))</formula>
    </cfRule>
    <cfRule type="containsText" dxfId="1606" priority="389" operator="containsText" text="licitando">
      <formula>NOT(ISERROR(SEARCH("licitando",BB328)))</formula>
    </cfRule>
    <cfRule type="containsText" dxfId="1605" priority="390" operator="containsText" text="cancelado">
      <formula>NOT(ISERROR(SEARCH("cancelado",BB328)))</formula>
    </cfRule>
    <cfRule type="containsText" dxfId="1604" priority="391" operator="containsText" text="consolidada">
      <formula>NOT(ISERROR(SEARCH("consolidada",BB328)))</formula>
    </cfRule>
    <cfRule type="containsText" dxfId="1603" priority="392" operator="containsText" text="finalizado">
      <formula>NOT(ISERROR(SEARCH("finalizado",BB328)))</formula>
    </cfRule>
    <cfRule type="containsText" dxfId="1602" priority="393" operator="containsText" text="empenhando">
      <formula>NOT(ISERROR(SEARCH("empenhando",BB328)))</formula>
    </cfRule>
    <cfRule type="containsText" dxfId="1601" priority="394" operator="containsText" text="licitado">
      <formula>NOT(ISERROR(SEARCH("licitado",BB328)))</formula>
    </cfRule>
    <cfRule type="containsText" dxfId="1600" priority="395" operator="containsText" text="licitando">
      <formula>NOT(ISERROR(SEARCH("licitando",BB328)))</formula>
    </cfRule>
    <cfRule type="containsText" dxfId="1599" priority="396" operator="containsText" text="Aberta">
      <formula>NOT(ISERROR(SEARCH("Aberta",BB328)))</formula>
    </cfRule>
    <cfRule type="cellIs" dxfId="1598" priority="397" operator="equal">
      <formula>"deserto"</formula>
    </cfRule>
    <cfRule type="cellIs" dxfId="1597" priority="398" operator="equal">
      <formula>"fracassado"</formula>
    </cfRule>
    <cfRule type="containsText" dxfId="1596" priority="399" operator="containsText" text="pesquisa de preço">
      <formula>NOT(ISERROR(SEARCH("pesquisa de preço",BB328)))</formula>
    </cfRule>
    <cfRule type="cellIs" dxfId="1595" priority="400" operator="equal">
      <formula>"procuradoria"</formula>
    </cfRule>
    <cfRule type="containsText" dxfId="1594" priority="401" operator="containsText" text="habilitando">
      <formula>NOT(ISERROR(SEARCH("habilitando",BB328)))</formula>
    </cfRule>
    <cfRule type="containsText" dxfId="1593" priority="402" operator="containsText" text="licitando">
      <formula>NOT(ISERROR(SEARCH("licitando",BB328)))</formula>
    </cfRule>
    <cfRule type="containsText" dxfId="1592" priority="403" operator="containsText" text="cancelado">
      <formula>NOT(ISERROR(SEARCH("cancelado",BB328)))</formula>
    </cfRule>
    <cfRule type="containsText" dxfId="1591" priority="404" operator="containsText" text="consolidada">
      <formula>NOT(ISERROR(SEARCH("consolidada",BB328)))</formula>
    </cfRule>
    <cfRule type="containsText" dxfId="1590" priority="405" operator="containsText" text="finalizado">
      <formula>NOT(ISERROR(SEARCH("finalizado",BB328)))</formula>
    </cfRule>
    <cfRule type="containsText" dxfId="1589" priority="406" operator="containsText" text="empenhando">
      <formula>NOT(ISERROR(SEARCH("empenhando",BB328)))</formula>
    </cfRule>
    <cfRule type="containsText" dxfId="1588" priority="407" operator="containsText" text="licitado">
      <formula>NOT(ISERROR(SEARCH("licitado",BB328)))</formula>
    </cfRule>
    <cfRule type="containsText" dxfId="1587" priority="408" operator="containsText" text="licitando">
      <formula>NOT(ISERROR(SEARCH("licitando",BB328)))</formula>
    </cfRule>
    <cfRule type="containsText" dxfId="1586" priority="409" operator="containsText" text="Aberta">
      <formula>NOT(ISERROR(SEARCH("Aberta",BB328)))</formula>
    </cfRule>
    <cfRule type="cellIs" dxfId="1585" priority="410" operator="equal">
      <formula>"deserto"</formula>
    </cfRule>
    <cfRule type="cellIs" dxfId="1584" priority="411" operator="equal">
      <formula>"fracassado"</formula>
    </cfRule>
  </conditionalFormatting>
  <conditionalFormatting sqref="BB329">
    <cfRule type="cellIs" dxfId="1583" priority="4339" operator="equal">
      <formula>"procuradoria"</formula>
    </cfRule>
    <cfRule type="cellIs" dxfId="1582" priority="4340" operator="equal">
      <formula>"abrir"</formula>
    </cfRule>
    <cfRule type="cellIs" dxfId="1581" priority="4341" operator="equal">
      <formula>"pesquisa de mercado"</formula>
    </cfRule>
    <cfRule type="containsText" dxfId="1580" priority="4342" operator="containsText" text="habilitando">
      <formula>NOT(ISERROR(SEARCH("habilitando",BB329)))</formula>
    </cfRule>
    <cfRule type="containsText" dxfId="1579" priority="4343" operator="containsText" text="licitando">
      <formula>NOT(ISERROR(SEARCH("licitando",BB329)))</formula>
    </cfRule>
    <cfRule type="cellIs" dxfId="1578" priority="4344" operator="equal">
      <formula>"abrir"</formula>
    </cfRule>
    <cfRule type="cellIs" dxfId="1577" priority="4345" operator="equal">
      <formula>"pesquisa de mercado"</formula>
    </cfRule>
    <cfRule type="cellIs" dxfId="1576" priority="4346" operator="equal">
      <formula>"edital"</formula>
    </cfRule>
    <cfRule type="containsText" dxfId="1575" priority="4347" operator="containsText" text="habilitando">
      <formula>NOT(ISERROR(SEARCH("habilitando",BB329)))</formula>
    </cfRule>
    <cfRule type="containsText" dxfId="1574" priority="4348" operator="containsText" text="licitando">
      <formula>NOT(ISERROR(SEARCH("licitando",BB329)))</formula>
    </cfRule>
    <cfRule type="cellIs" dxfId="1573" priority="4349" operator="equal">
      <formula>"abrir"</formula>
    </cfRule>
    <cfRule type="cellIs" dxfId="1572" priority="4350" operator="equal">
      <formula>"pesquisa de mercado"</formula>
    </cfRule>
    <cfRule type="cellIs" dxfId="1571" priority="4351" operator="equal">
      <formula>"procuradoria"</formula>
    </cfRule>
    <cfRule type="containsText" dxfId="1570" priority="4353" operator="containsText" text="habilitando">
      <formula>NOT(ISERROR(SEARCH("habilitando",BB329)))</formula>
    </cfRule>
    <cfRule type="containsText" dxfId="1569" priority="4354" operator="containsText" text="licitando">
      <formula>NOT(ISERROR(SEARCH("licitando",BB329)))</formula>
    </cfRule>
  </conditionalFormatting>
  <conditionalFormatting sqref="BB329:BB331">
    <cfRule type="cellIs" dxfId="1568" priority="4352" operator="equal">
      <formula>"edital"</formula>
    </cfRule>
  </conditionalFormatting>
  <conditionalFormatting sqref="BB339">
    <cfRule type="cellIs" dxfId="1567" priority="1341" operator="equal">
      <formula>"procuradoria"</formula>
    </cfRule>
    <cfRule type="cellIs" dxfId="1566" priority="1342" operator="equal">
      <formula>"abrir"</formula>
    </cfRule>
    <cfRule type="cellIs" dxfId="1565" priority="1343" operator="equal">
      <formula>"pesquisa de mercado"</formula>
    </cfRule>
    <cfRule type="containsText" dxfId="1564" priority="1344" operator="containsText" text="pesquisa de preço">
      <formula>NOT(ISERROR(SEARCH("pesquisa de preço",BB339)))</formula>
    </cfRule>
    <cfRule type="containsText" dxfId="1563" priority="1345" operator="containsText" text="habilitando">
      <formula>NOT(ISERROR(SEARCH("habilitando",BB339)))</formula>
    </cfRule>
    <cfRule type="containsText" dxfId="1562" priority="1346" operator="containsText" text="licitando">
      <formula>NOT(ISERROR(SEARCH("licitando",BB339)))</formula>
    </cfRule>
    <cfRule type="containsText" dxfId="1561" priority="1347" operator="containsText" text="cancelado">
      <formula>NOT(ISERROR(SEARCH("cancelado",BB339)))</formula>
    </cfRule>
    <cfRule type="containsText" dxfId="1560" priority="1348" operator="containsText" text="consolidada">
      <formula>NOT(ISERROR(SEARCH("consolidada",BB339)))</formula>
    </cfRule>
    <cfRule type="containsText" dxfId="1559" priority="1349" operator="containsText" text="finalizado">
      <formula>NOT(ISERROR(SEARCH("finalizado",BB339)))</formula>
    </cfRule>
    <cfRule type="containsText" dxfId="1558" priority="1350" operator="containsText" text="empenhando">
      <formula>NOT(ISERROR(SEARCH("empenhando",BB339)))</formula>
    </cfRule>
    <cfRule type="containsText" dxfId="1557" priority="1351" operator="containsText" text="licitado">
      <formula>NOT(ISERROR(SEARCH("licitado",BB339)))</formula>
    </cfRule>
    <cfRule type="containsText" dxfId="1556" priority="1352" operator="containsText" text="licitando">
      <formula>NOT(ISERROR(SEARCH("licitando",BB339)))</formula>
    </cfRule>
    <cfRule type="containsText" dxfId="1555" priority="1353" operator="containsText" text="Aberta">
      <formula>NOT(ISERROR(SEARCH("Aberta",BB339)))</formula>
    </cfRule>
    <cfRule type="cellIs" dxfId="1554" priority="1354" operator="equal">
      <formula>"deserto"</formula>
    </cfRule>
    <cfRule type="cellIs" dxfId="1553" priority="1355" operator="equal">
      <formula>"fracassado"</formula>
    </cfRule>
  </conditionalFormatting>
  <conditionalFormatting sqref="BB339:BB340">
    <cfRule type="cellIs" priority="512" operator="equal">
      <formula>"edital"</formula>
    </cfRule>
  </conditionalFormatting>
  <conditionalFormatting sqref="BB339:BB341">
    <cfRule type="cellIs" dxfId="1552" priority="511" operator="equal">
      <formula>"edital"</formula>
    </cfRule>
  </conditionalFormatting>
  <conditionalFormatting sqref="BB340">
    <cfRule type="containsText" dxfId="1551" priority="510" operator="containsText" text="pesquisa de preço">
      <formula>NOT(ISERROR(SEARCH("pesquisa de preço",BB340)))</formula>
    </cfRule>
    <cfRule type="cellIs" dxfId="1550" priority="513" operator="equal">
      <formula>"procuradoria"</formula>
    </cfRule>
    <cfRule type="containsText" dxfId="1549" priority="514" operator="containsText" text="habilitando">
      <formula>NOT(ISERROR(SEARCH("habilitando",BB340)))</formula>
    </cfRule>
    <cfRule type="containsText" dxfId="1548" priority="515" operator="containsText" text="licitando">
      <formula>NOT(ISERROR(SEARCH("licitando",BB340)))</formula>
    </cfRule>
    <cfRule type="containsText" dxfId="1547" priority="516" operator="containsText" text="cancelado">
      <formula>NOT(ISERROR(SEARCH("cancelado",BB340)))</formula>
    </cfRule>
    <cfRule type="containsText" dxfId="1546" priority="517" operator="containsText" text="consolidada">
      <formula>NOT(ISERROR(SEARCH("consolidada",BB340)))</formula>
    </cfRule>
    <cfRule type="containsText" dxfId="1545" priority="518" operator="containsText" text="finalizado">
      <formula>NOT(ISERROR(SEARCH("finalizado",BB340)))</formula>
    </cfRule>
    <cfRule type="containsText" dxfId="1544" priority="519" operator="containsText" text="empenhando">
      <formula>NOT(ISERROR(SEARCH("empenhando",BB340)))</formula>
    </cfRule>
    <cfRule type="containsText" dxfId="1543" priority="520" operator="containsText" text="licitado">
      <formula>NOT(ISERROR(SEARCH("licitado",BB340)))</formula>
    </cfRule>
    <cfRule type="containsText" dxfId="1542" priority="521" operator="containsText" text="licitando">
      <formula>NOT(ISERROR(SEARCH("licitando",BB340)))</formula>
    </cfRule>
    <cfRule type="containsText" dxfId="1541" priority="522" operator="containsText" text="Aberta">
      <formula>NOT(ISERROR(SEARCH("Aberta",BB340)))</formula>
    </cfRule>
    <cfRule type="cellIs" dxfId="1540" priority="523" operator="equal">
      <formula>"deserto"</formula>
    </cfRule>
    <cfRule type="cellIs" dxfId="1539" priority="524" operator="equal">
      <formula>"fracassado"</formula>
    </cfRule>
  </conditionalFormatting>
  <conditionalFormatting sqref="BB341:BB347 BB381:BB382 BB387:BB388 BB393 BB400:BB401 BB405:BB406 BB408 BB418:BB419 BB426 BB434 BB444 BB454 BB456 BB436">
    <cfRule type="cellIs" dxfId="1538" priority="4680" operator="equal">
      <formula>"edital"</formula>
    </cfRule>
  </conditionalFormatting>
  <conditionalFormatting sqref="BB341:BB347 BB382 BB408 BB434 BB387:BB388 BB393 BB400:BB401 BB405:BB406 BB418:BB419 BB426 BB436 BB444 BB454 BB456">
    <cfRule type="cellIs" dxfId="1537" priority="4681" operator="equal">
      <formula>"procuradoria"</formula>
    </cfRule>
  </conditionalFormatting>
  <conditionalFormatting sqref="BB344 BB350 BB360 BB364 BB381:BB382 BB387:BB388 BB393 BB400:BB401 BB405:BB406 BB408 BB418:BB419 BB426 BB434 BB436 BB444 BB454 BB456 BB270:BB271">
    <cfRule type="cellIs" dxfId="1536" priority="4356" operator="equal">
      <formula>"edital"</formula>
    </cfRule>
  </conditionalFormatting>
  <conditionalFormatting sqref="BB344 BB350 BB360 BB364 BB381:BB382 BB387:BB388 BB393 BB400:BB401 BB405:BB406 BB408 BB418:BB419 BB426 BB434 BB436 BB444 BB454 BB456">
    <cfRule type="cellIs" dxfId="1535" priority="4321" operator="equal">
      <formula>"abrir"</formula>
    </cfRule>
    <cfRule type="cellIs" dxfId="1534" priority="4322" operator="equal">
      <formula>"pesquisa de mercado"</formula>
    </cfRule>
    <cfRule type="cellIs" dxfId="1533" priority="4323" operator="equal">
      <formula>"edital"</formula>
    </cfRule>
    <cfRule type="containsText" dxfId="1532" priority="4324" operator="containsText" text="habilitando">
      <formula>NOT(ISERROR(SEARCH("habilitando",BB344)))</formula>
    </cfRule>
    <cfRule type="cellIs" dxfId="1531" priority="4326" operator="equal">
      <formula>"abrir"</formula>
    </cfRule>
    <cfRule type="cellIs" dxfId="1530" priority="4327" operator="equal">
      <formula>"pesquisa de mercado"</formula>
    </cfRule>
    <cfRule type="cellIs" dxfId="1529" priority="4329" operator="equal">
      <formula>"edital"</formula>
    </cfRule>
    <cfRule type="containsText" dxfId="1528" priority="4330" operator="containsText" text="habilitando">
      <formula>NOT(ISERROR(SEARCH("habilitando",BB344)))</formula>
    </cfRule>
    <cfRule type="cellIs" dxfId="1527" priority="4332" operator="equal">
      <formula>"edital"</formula>
    </cfRule>
    <cfRule type="cellIs" dxfId="1526" priority="4333" operator="equal">
      <formula>"abrir"</formula>
    </cfRule>
    <cfRule type="cellIs" dxfId="1525" priority="4334" operator="equal">
      <formula>"pesquisa de mercado"</formula>
    </cfRule>
    <cfRule type="containsText" dxfId="1524" priority="4335" operator="containsText" text="habilitando">
      <formula>NOT(ISERROR(SEARCH("habilitando",BB344)))</formula>
    </cfRule>
    <cfRule type="cellIs" dxfId="1523" priority="4337" operator="equal">
      <formula>"abrir"</formula>
    </cfRule>
    <cfRule type="cellIs" dxfId="1522" priority="4338" operator="equal">
      <formula>"pesquisa de mercado"</formula>
    </cfRule>
  </conditionalFormatting>
  <conditionalFormatting sqref="BB344 BB350 BB360 BB408 BB434 BB364 BB381:BB382 BB387:BB388 BB393 BB400:BB401 BB405:BB406 BB418:BB419 BB426 BB436 BB444 BB454 BB456">
    <cfRule type="containsText" dxfId="1521" priority="4320" operator="containsText" text="licitando">
      <formula>NOT(ISERROR(SEARCH("licitando",BB344)))</formula>
    </cfRule>
    <cfRule type="containsText" dxfId="1520" priority="4325" operator="containsText" text="licitando">
      <formula>NOT(ISERROR(SEARCH("licitando",BB344)))</formula>
    </cfRule>
    <cfRule type="containsText" dxfId="1519" priority="4331" operator="containsText" text="licitando">
      <formula>NOT(ISERROR(SEARCH("licitando",BB344)))</formula>
    </cfRule>
    <cfRule type="containsText" dxfId="1518" priority="4336" operator="containsText" text="licitando">
      <formula>NOT(ISERROR(SEARCH("licitando",BB344)))</formula>
    </cfRule>
  </conditionalFormatting>
  <conditionalFormatting sqref="BB344:BB345 BB350 BB360 BB408 BB434 BB364 BB381:BB382 BB387:BB388 BB393 BB400:BB401 BB405:BB406 BB418:BB419 BB426 BB436 BB444 BB454 BB456">
    <cfRule type="cellIs" dxfId="1517" priority="4328" operator="equal">
      <formula>"procuradoria"</formula>
    </cfRule>
  </conditionalFormatting>
  <conditionalFormatting sqref="BB344:BB347 BB349:BB354 BB360 BB364 BB381:BB382 BB387:BB388 BB393 BB400:BB401 BB405:BB406 BB408 BB418:BB419 BB426 BB434 BB436 BB444 BB454 BB456">
    <cfRule type="containsText" dxfId="1516" priority="4691" operator="containsText" text="licitando">
      <formula>NOT(ISERROR(SEARCH("licitando",BB344)))</formula>
    </cfRule>
  </conditionalFormatting>
  <conditionalFormatting sqref="BB344:BB347 BB360 BB364 BB381:BB382 BB387:BB388 BB393 BB400:BB401 BB405:BB406 BB408 BB418:BB419 BB426 BB434 BB436 BB444 BB454 BB456 BB349:BB354">
    <cfRule type="containsText" dxfId="1515" priority="4684" operator="containsText" text="habilitando">
      <formula>NOT(ISERROR(SEARCH("habilitando",BB344)))</formula>
    </cfRule>
  </conditionalFormatting>
  <conditionalFormatting sqref="BB344:BB347 BB381:BB382 BB387:BB388 BB393 BB400:BB401 BB405:BB406 BB408 BB418:BB419 BB426 BB434 BB444 BB454 BB456 BB436 BB360 BB364">
    <cfRule type="cellIs" dxfId="1514" priority="4682" operator="equal">
      <formula>"abrir"</formula>
    </cfRule>
    <cfRule type="cellIs" dxfId="1513" priority="4683" operator="equal">
      <formula>"pesquisa de mercado"</formula>
    </cfRule>
  </conditionalFormatting>
  <conditionalFormatting sqref="BB344:BB349 BB392:BB394 BB430 BB436:BB438">
    <cfRule type="cellIs" priority="309" operator="equal">
      <formula>"edital"</formula>
    </cfRule>
  </conditionalFormatting>
  <conditionalFormatting sqref="BB345">
    <cfRule type="containsText" dxfId="1512" priority="4679" operator="containsText" text="pesquisa de preço">
      <formula>NOT(ISERROR(SEARCH("pesquisa de preço",BB345)))</formula>
    </cfRule>
    <cfRule type="containsText" dxfId="1511" priority="4685" operator="containsText" text="licitando">
      <formula>NOT(ISERROR(SEARCH("licitando",BB345)))</formula>
    </cfRule>
    <cfRule type="containsText" dxfId="1510" priority="4686" operator="containsText" text="cancelado">
      <formula>NOT(ISERROR(SEARCH("cancelado",BB345)))</formula>
    </cfRule>
    <cfRule type="containsText" dxfId="1509" priority="4687" operator="containsText" text="consolidada">
      <formula>NOT(ISERROR(SEARCH("consolidada",BB345)))</formula>
    </cfRule>
    <cfRule type="containsText" dxfId="1508" priority="4688" operator="containsText" text="finalizado">
      <formula>NOT(ISERROR(SEARCH("finalizado",BB345)))</formula>
    </cfRule>
    <cfRule type="containsText" dxfId="1507" priority="4689" operator="containsText" text="empenhando">
      <formula>NOT(ISERROR(SEARCH("empenhando",BB345)))</formula>
    </cfRule>
    <cfRule type="containsText" dxfId="1506" priority="4690" operator="containsText" text="licitado">
      <formula>NOT(ISERROR(SEARCH("licitado",BB345)))</formula>
    </cfRule>
    <cfRule type="containsText" dxfId="1505" priority="4692" operator="containsText" text="Aberta">
      <formula>NOT(ISERROR(SEARCH("Aberta",BB345)))</formula>
    </cfRule>
    <cfRule type="cellIs" dxfId="1504" priority="4693" operator="equal">
      <formula>"deserto"</formula>
    </cfRule>
    <cfRule type="cellIs" dxfId="1503" priority="4694" operator="equal">
      <formula>"fracassado"</formula>
    </cfRule>
  </conditionalFormatting>
  <conditionalFormatting sqref="BB346:BB350 BB392 BB430 BB438">
    <cfRule type="cellIs" dxfId="1502" priority="497" operator="equal">
      <formula>"edital"</formula>
    </cfRule>
  </conditionalFormatting>
  <conditionalFormatting sqref="BB348 BB392 BB430 BB438">
    <cfRule type="containsText" dxfId="1501" priority="307" operator="containsText" text="pesquisa de preço">
      <formula>NOT(ISERROR(SEARCH("pesquisa de preço",BB348)))</formula>
    </cfRule>
    <cfRule type="cellIs" dxfId="1500" priority="308" operator="equal">
      <formula>"edital"</formula>
    </cfRule>
    <cfRule type="cellIs" dxfId="1499" priority="310" operator="equal">
      <formula>"procuradoria"</formula>
    </cfRule>
    <cfRule type="containsText" dxfId="1498" priority="311" operator="containsText" text="habilitando">
      <formula>NOT(ISERROR(SEARCH("habilitando",BB348)))</formula>
    </cfRule>
    <cfRule type="containsText" dxfId="1497" priority="312" operator="containsText" text="licitando">
      <formula>NOT(ISERROR(SEARCH("licitando",BB348)))</formula>
    </cfRule>
    <cfRule type="containsText" dxfId="1496" priority="313" operator="containsText" text="cancelado">
      <formula>NOT(ISERROR(SEARCH("cancelado",BB348)))</formula>
    </cfRule>
    <cfRule type="containsText" dxfId="1495" priority="314" operator="containsText" text="consolidada">
      <formula>NOT(ISERROR(SEARCH("consolidada",BB348)))</formula>
    </cfRule>
    <cfRule type="containsText" dxfId="1494" priority="315" operator="containsText" text="finalizado">
      <formula>NOT(ISERROR(SEARCH("finalizado",BB348)))</formula>
    </cfRule>
    <cfRule type="containsText" dxfId="1493" priority="316" operator="containsText" text="empenhando">
      <formula>NOT(ISERROR(SEARCH("empenhando",BB348)))</formula>
    </cfRule>
    <cfRule type="containsText" dxfId="1492" priority="317" operator="containsText" text="licitado">
      <formula>NOT(ISERROR(SEARCH("licitado",BB348)))</formula>
    </cfRule>
    <cfRule type="containsText" dxfId="1491" priority="318" operator="containsText" text="licitando">
      <formula>NOT(ISERROR(SEARCH("licitando",BB348)))</formula>
    </cfRule>
    <cfRule type="containsText" dxfId="1490" priority="319" operator="containsText" text="Aberta">
      <formula>NOT(ISERROR(SEARCH("Aberta",BB348)))</formula>
    </cfRule>
    <cfRule type="cellIs" dxfId="1489" priority="320" operator="equal">
      <formula>"deserto"</formula>
    </cfRule>
    <cfRule type="cellIs" dxfId="1488" priority="321" operator="equal">
      <formula>"fracassado"</formula>
    </cfRule>
    <cfRule type="cellIs" dxfId="1487" priority="495" operator="equal">
      <formula>"procuradoria"</formula>
    </cfRule>
    <cfRule type="containsText" dxfId="1486" priority="496" operator="containsText" text="pesquisa de preço">
      <formula>NOT(ISERROR(SEARCH("pesquisa de preço",BB348)))</formula>
    </cfRule>
    <cfRule type="cellIs" dxfId="1485" priority="498" operator="equal">
      <formula>"procuradoria"</formula>
    </cfRule>
    <cfRule type="containsText" dxfId="1484" priority="499" operator="containsText" text="habilitando">
      <formula>NOT(ISERROR(SEARCH("habilitando",BB348)))</formula>
    </cfRule>
    <cfRule type="containsText" dxfId="1483" priority="500" operator="containsText" text="licitando">
      <formula>NOT(ISERROR(SEARCH("licitando",BB348)))</formula>
    </cfRule>
    <cfRule type="containsText" dxfId="1482" priority="501" operator="containsText" text="cancelado">
      <formula>NOT(ISERROR(SEARCH("cancelado",BB348)))</formula>
    </cfRule>
    <cfRule type="containsText" dxfId="1481" priority="502" operator="containsText" text="consolidada">
      <formula>NOT(ISERROR(SEARCH("consolidada",BB348)))</formula>
    </cfRule>
    <cfRule type="containsText" dxfId="1480" priority="503" operator="containsText" text="finalizado">
      <formula>NOT(ISERROR(SEARCH("finalizado",BB348)))</formula>
    </cfRule>
    <cfRule type="containsText" dxfId="1479" priority="504" operator="containsText" text="empenhando">
      <formula>NOT(ISERROR(SEARCH("empenhando",BB348)))</formula>
    </cfRule>
    <cfRule type="containsText" dxfId="1478" priority="505" operator="containsText" text="licitado">
      <formula>NOT(ISERROR(SEARCH("licitado",BB348)))</formula>
    </cfRule>
    <cfRule type="containsText" dxfId="1477" priority="506" operator="containsText" text="licitando">
      <formula>NOT(ISERROR(SEARCH("licitando",BB348)))</formula>
    </cfRule>
    <cfRule type="containsText" dxfId="1476" priority="507" operator="containsText" text="Aberta">
      <formula>NOT(ISERROR(SEARCH("Aberta",BB348)))</formula>
    </cfRule>
    <cfRule type="cellIs" dxfId="1475" priority="508" operator="equal">
      <formula>"deserto"</formula>
    </cfRule>
    <cfRule type="cellIs" dxfId="1474" priority="509" operator="equal">
      <formula>"fracassado"</formula>
    </cfRule>
  </conditionalFormatting>
  <conditionalFormatting sqref="BB349:BB350 BB360 BB364 BB381:BB382 BB387:BB388 BB393 BB400:BB401 BB405 BB419 BB426 BB436 BB444 BB454 BB456 BB346:BB347 BB308:BB314 BB316:BB319 BB327 BB334 BB321:BB324 BB329:BB331 BB336">
    <cfRule type="containsText" dxfId="1473" priority="4696" operator="containsText" text="habilitando">
      <formula>NOT(ISERROR(SEARCH("habilitando",BB308)))</formula>
    </cfRule>
  </conditionalFormatting>
  <conditionalFormatting sqref="BB349:BB350">
    <cfRule type="containsText" dxfId="1472" priority="1646" operator="containsText" text="habilitando">
      <formula>NOT(ISERROR(SEARCH("habilitando",BB349)))</formula>
    </cfRule>
  </conditionalFormatting>
  <conditionalFormatting sqref="BB350 BB360 BB364 BB381:BB382 BB387:BB388 BB393 BB400:BB401 BB405:BB406 BB408 BB418:BB419 BB426 BB434 BB436 BB444 BB454 BB456 BB344">
    <cfRule type="containsText" dxfId="1471" priority="4319" operator="containsText" text="habilitando">
      <formula>NOT(ISERROR(SEARCH("habilitando",BB344)))</formula>
    </cfRule>
  </conditionalFormatting>
  <conditionalFormatting sqref="BB350 BB360 BB364 BB381:BB382 BB387:BB388 BB393 BB400:BB401 BB405:BB406 BB408 BB418:BB419 BB426 BB434 BB436 BB444 BB454 BB456">
    <cfRule type="cellIs" dxfId="1470" priority="4298" operator="equal">
      <formula>"abrir"</formula>
    </cfRule>
    <cfRule type="cellIs" dxfId="1469" priority="4299" operator="equal">
      <formula>"pesquisa de mercado"</formula>
    </cfRule>
    <cfRule type="cellIs" dxfId="1468" priority="4300" operator="equal">
      <formula>"edital"</formula>
    </cfRule>
    <cfRule type="containsText" dxfId="1467" priority="4301" operator="containsText" text="habilitando">
      <formula>NOT(ISERROR(SEARCH("habilitando",BB350)))</formula>
    </cfRule>
    <cfRule type="cellIs" dxfId="1466" priority="4303" operator="equal">
      <formula>"abrir"</formula>
    </cfRule>
    <cfRule type="cellIs" dxfId="1465" priority="4304" operator="equal">
      <formula>"pesquisa de mercado"</formula>
    </cfRule>
    <cfRule type="cellIs" dxfId="1464" priority="4306" operator="equal">
      <formula>"edital"</formula>
    </cfRule>
    <cfRule type="containsText" dxfId="1463" priority="4307" operator="containsText" text="habilitando">
      <formula>NOT(ISERROR(SEARCH("habilitando",BB350)))</formula>
    </cfRule>
    <cfRule type="cellIs" dxfId="1462" priority="4309" operator="equal">
      <formula>"edital"</formula>
    </cfRule>
    <cfRule type="cellIs" dxfId="1461" priority="4311" operator="equal">
      <formula>"abrir"</formula>
    </cfRule>
    <cfRule type="cellIs" dxfId="1460" priority="4312" operator="equal">
      <formula>"pesquisa de mercado"</formula>
    </cfRule>
    <cfRule type="containsText" dxfId="1459" priority="4313" operator="containsText" text="habilitando">
      <formula>NOT(ISERROR(SEARCH("habilitando",BB350)))</formula>
    </cfRule>
    <cfRule type="cellIs" dxfId="1458" priority="4315" operator="equal">
      <formula>"abrir"</formula>
    </cfRule>
    <cfRule type="cellIs" dxfId="1457" priority="4316" operator="equal">
      <formula>"pesquisa de mercado"</formula>
    </cfRule>
    <cfRule type="cellIs" dxfId="1456" priority="4318" operator="equal">
      <formula>"edital"</formula>
    </cfRule>
  </conditionalFormatting>
  <conditionalFormatting sqref="BB350 BB360 BB408 BB434 BB344 BB364 BB381:BB382 BB387:BB388 BB393 BB400:BB401 BB405:BB406 BB418:BB419 BB426 BB436 BB444 BB454 BB456">
    <cfRule type="cellIs" dxfId="1455" priority="4317" operator="equal">
      <formula>"procuradoria"</formula>
    </cfRule>
  </conditionalFormatting>
  <conditionalFormatting sqref="BB350 BB360 BB408 BB434 BB364 BB381:BB382 BB387:BB388 BB393 BB400:BB401 BB405:BB406 BB418:BB419 BB426 BB436 BB444 BB454 BB456">
    <cfRule type="containsText" dxfId="1454" priority="4297" operator="containsText" text="licitando">
      <formula>NOT(ISERROR(SEARCH("licitando",BB350)))</formula>
    </cfRule>
    <cfRule type="containsText" dxfId="1453" priority="4302" operator="containsText" text="licitando">
      <formula>NOT(ISERROR(SEARCH("licitando",BB350)))</formula>
    </cfRule>
    <cfRule type="cellIs" dxfId="1452" priority="4305" operator="equal">
      <formula>"procuradoria"</formula>
    </cfRule>
    <cfRule type="containsText" dxfId="1451" priority="4308" operator="containsText" text="licitando">
      <formula>NOT(ISERROR(SEARCH("licitando",BB350)))</formula>
    </cfRule>
    <cfRule type="cellIs" dxfId="1450" priority="4310" operator="equal">
      <formula>"procuradoria"</formula>
    </cfRule>
    <cfRule type="containsText" dxfId="1449" priority="4314" operator="containsText" text="licitando">
      <formula>NOT(ISERROR(SEARCH("licitando",BB350)))</formula>
    </cfRule>
    <cfRule type="cellIs" dxfId="1448" priority="4695" operator="equal">
      <formula>"procuradoria"</formula>
    </cfRule>
  </conditionalFormatting>
  <conditionalFormatting sqref="BB350">
    <cfRule type="cellIs" dxfId="1447" priority="1391" operator="equal">
      <formula>"procuradoria"</formula>
    </cfRule>
    <cfRule type="containsText" dxfId="1446" priority="1392" operator="containsText" text="habilitando">
      <formula>NOT(ISERROR(SEARCH("habilitando",BB350)))</formula>
    </cfRule>
    <cfRule type="containsText" dxfId="1445" priority="1393" operator="containsText" text="licitando">
      <formula>NOT(ISERROR(SEARCH("licitando",BB350)))</formula>
    </cfRule>
    <cfRule type="cellIs" dxfId="1444" priority="1394" operator="equal">
      <formula>"abrir"</formula>
    </cfRule>
    <cfRule type="cellIs" dxfId="1443" priority="1395" operator="equal">
      <formula>"pesquisa de mercado"</formula>
    </cfRule>
    <cfRule type="cellIs" dxfId="1442" priority="1396" operator="equal">
      <formula>"edital"</formula>
    </cfRule>
    <cfRule type="containsText" dxfId="1441" priority="1397" operator="containsText" text="habilitando">
      <formula>NOT(ISERROR(SEARCH("habilitando",BB350)))</formula>
    </cfRule>
    <cfRule type="containsText" dxfId="1440" priority="1398" operator="containsText" text="licitando">
      <formula>NOT(ISERROR(SEARCH("licitando",BB350)))</formula>
    </cfRule>
    <cfRule type="cellIs" dxfId="1439" priority="1399" operator="equal">
      <formula>"abrir"</formula>
    </cfRule>
    <cfRule type="cellIs" dxfId="1438" priority="1400" operator="equal">
      <formula>"pesquisa de mercado"</formula>
    </cfRule>
    <cfRule type="cellIs" dxfId="1437" priority="1401" operator="equal">
      <formula>"procuradoria"</formula>
    </cfRule>
    <cfRule type="cellIs" dxfId="1436" priority="1402" operator="equal">
      <formula>"edital"</formula>
    </cfRule>
    <cfRule type="containsText" dxfId="1435" priority="1403" operator="containsText" text="habilitando">
      <formula>NOT(ISERROR(SEARCH("habilitando",BB350)))</formula>
    </cfRule>
    <cfRule type="containsText" dxfId="1434" priority="1404" operator="containsText" text="licitando">
      <formula>NOT(ISERROR(SEARCH("licitando",BB350)))</formula>
    </cfRule>
    <cfRule type="cellIs" dxfId="1433" priority="1405" operator="equal">
      <formula>"edital"</formula>
    </cfRule>
    <cfRule type="cellIs" dxfId="1432" priority="1406" operator="equal">
      <formula>"procuradoria"</formula>
    </cfRule>
    <cfRule type="cellIs" dxfId="1431" priority="1407" operator="equal">
      <formula>"abrir"</formula>
    </cfRule>
    <cfRule type="cellIs" dxfId="1430" priority="1408" operator="equal">
      <formula>"pesquisa de mercado"</formula>
    </cfRule>
    <cfRule type="containsText" dxfId="1429" priority="1409" operator="containsText" text="habilitando">
      <formula>NOT(ISERROR(SEARCH("habilitando",BB350)))</formula>
    </cfRule>
    <cfRule type="containsText" dxfId="1428" priority="1410" operator="containsText" text="licitando">
      <formula>NOT(ISERROR(SEARCH("licitando",BB350)))</formula>
    </cfRule>
    <cfRule type="cellIs" dxfId="1427" priority="1411" operator="equal">
      <formula>"abrir"</formula>
    </cfRule>
    <cfRule type="cellIs" dxfId="1426" priority="1412" operator="equal">
      <formula>"pesquisa de mercado"</formula>
    </cfRule>
    <cfRule type="cellIs" dxfId="1425" priority="1413" operator="equal">
      <formula>"edital"</formula>
    </cfRule>
    <cfRule type="cellIs" dxfId="1424" priority="1414" operator="equal">
      <formula>"procuradoria"</formula>
    </cfRule>
    <cfRule type="containsText" dxfId="1423" priority="1415" operator="containsText" text="habilitando">
      <formula>NOT(ISERROR(SEARCH("habilitando",BB350)))</formula>
    </cfRule>
    <cfRule type="containsText" dxfId="1422" priority="1416" operator="containsText" text="licitando">
      <formula>NOT(ISERROR(SEARCH("licitando",BB350)))</formula>
    </cfRule>
    <cfRule type="cellIs" dxfId="1421" priority="1417" operator="equal">
      <formula>"edital"</formula>
    </cfRule>
    <cfRule type="cellIs" dxfId="1420" priority="1418" operator="equal">
      <formula>"procuradoria"</formula>
    </cfRule>
    <cfRule type="cellIs" dxfId="1419" priority="1419" operator="equal">
      <formula>"abrir"</formula>
    </cfRule>
    <cfRule type="cellIs" dxfId="1418" priority="1420" operator="equal">
      <formula>"pesquisa de mercado"</formula>
    </cfRule>
    <cfRule type="containsText" dxfId="1417" priority="1421" operator="containsText" text="habilitando">
      <formula>NOT(ISERROR(SEARCH("habilitando",BB350)))</formula>
    </cfRule>
    <cfRule type="containsText" dxfId="1416" priority="1422" operator="containsText" text="licitando">
      <formula>NOT(ISERROR(SEARCH("licitando",BB350)))</formula>
    </cfRule>
    <cfRule type="cellIs" dxfId="1415" priority="1423" operator="equal">
      <formula>"edital"</formula>
    </cfRule>
    <cfRule type="cellIs" dxfId="1414" priority="1424" operator="equal">
      <formula>"procuradoria"</formula>
    </cfRule>
    <cfRule type="cellIs" dxfId="1413" priority="1425" operator="equal">
      <formula>"abrir"</formula>
    </cfRule>
    <cfRule type="cellIs" dxfId="1412" priority="1426" operator="equal">
      <formula>"pesquisa de mercado"</formula>
    </cfRule>
    <cfRule type="containsText" dxfId="1411" priority="1427" operator="containsText" text="habilitando">
      <formula>NOT(ISERROR(SEARCH("habilitando",BB350)))</formula>
    </cfRule>
    <cfRule type="containsText" dxfId="1410" priority="1428" operator="containsText" text="licitando">
      <formula>NOT(ISERROR(SEARCH("licitando",BB350)))</formula>
    </cfRule>
    <cfRule type="cellIs" dxfId="1409" priority="1429" operator="equal">
      <formula>"edital"</formula>
    </cfRule>
    <cfRule type="cellIs" dxfId="1408" priority="1430" operator="equal">
      <formula>"procuradoria"</formula>
    </cfRule>
    <cfRule type="cellIs" dxfId="1407" priority="1431" operator="equal">
      <formula>"abrir"</formula>
    </cfRule>
    <cfRule type="cellIs" dxfId="1406" priority="1432" operator="equal">
      <formula>"pesquisa de mercado"</formula>
    </cfRule>
    <cfRule type="containsText" dxfId="1405" priority="1433" operator="containsText" text="habilitando">
      <formula>NOT(ISERROR(SEARCH("habilitando",BB350)))</formula>
    </cfRule>
    <cfRule type="containsText" dxfId="1404" priority="1434" operator="containsText" text="licitando">
      <formula>NOT(ISERROR(SEARCH("licitando",BB350)))</formula>
    </cfRule>
    <cfRule type="cellIs" dxfId="1403" priority="1435" operator="equal">
      <formula>"abrir"</formula>
    </cfRule>
    <cfRule type="cellIs" dxfId="1402" priority="1436" operator="equal">
      <formula>"pesquisa de mercado"</formula>
    </cfRule>
    <cfRule type="cellIs" dxfId="1401" priority="1437" operator="equal">
      <formula>"edital"</formula>
    </cfRule>
    <cfRule type="containsText" dxfId="1400" priority="1438" operator="containsText" text="habilitando">
      <formula>NOT(ISERROR(SEARCH("habilitando",BB350)))</formula>
    </cfRule>
    <cfRule type="containsText" dxfId="1399" priority="1439" operator="containsText" text="licitando">
      <formula>NOT(ISERROR(SEARCH("licitando",BB350)))</formula>
    </cfRule>
    <cfRule type="cellIs" dxfId="1398" priority="1440" operator="equal">
      <formula>"abrir"</formula>
    </cfRule>
    <cfRule type="cellIs" dxfId="1397" priority="1441" operator="equal">
      <formula>"pesquisa de mercado"</formula>
    </cfRule>
    <cfRule type="cellIs" dxfId="1396" priority="1442" operator="equal">
      <formula>"procuradoria"</formula>
    </cfRule>
    <cfRule type="cellIs" dxfId="1395" priority="1443" operator="equal">
      <formula>"edital"</formula>
    </cfRule>
    <cfRule type="containsText" dxfId="1394" priority="1444" operator="containsText" text="habilitando">
      <formula>NOT(ISERROR(SEARCH("habilitando",BB350)))</formula>
    </cfRule>
    <cfRule type="containsText" dxfId="1393" priority="1445" operator="containsText" text="licitando">
      <formula>NOT(ISERROR(SEARCH("licitando",BB350)))</formula>
    </cfRule>
    <cfRule type="cellIs" dxfId="1392" priority="1446" operator="equal">
      <formula>"edital"</formula>
    </cfRule>
    <cfRule type="cellIs" dxfId="1391" priority="1447" operator="equal">
      <formula>"procuradoria"</formula>
    </cfRule>
    <cfRule type="cellIs" dxfId="1390" priority="1448" operator="equal">
      <formula>"abrir"</formula>
    </cfRule>
    <cfRule type="cellIs" dxfId="1389" priority="1449" operator="equal">
      <formula>"pesquisa de mercado"</formula>
    </cfRule>
    <cfRule type="containsText" dxfId="1388" priority="1450" operator="containsText" text="habilitando">
      <formula>NOT(ISERROR(SEARCH("habilitando",BB350)))</formula>
    </cfRule>
    <cfRule type="containsText" dxfId="1387" priority="1451" operator="containsText" text="licitando">
      <formula>NOT(ISERROR(SEARCH("licitando",BB350)))</formula>
    </cfRule>
    <cfRule type="cellIs" dxfId="1386" priority="1452" operator="equal">
      <formula>"abrir"</formula>
    </cfRule>
    <cfRule type="cellIs" dxfId="1385" priority="1453" operator="equal">
      <formula>"pesquisa de mercado"</formula>
    </cfRule>
    <cfRule type="cellIs" dxfId="1384" priority="1454" operator="equal">
      <formula>"edital"</formula>
    </cfRule>
    <cfRule type="cellIs" dxfId="1383" priority="1455" operator="equal">
      <formula>"procuradoria"</formula>
    </cfRule>
    <cfRule type="containsText" dxfId="1382" priority="1456" operator="containsText" text="habilitando">
      <formula>NOT(ISERROR(SEARCH("habilitando",BB350)))</formula>
    </cfRule>
    <cfRule type="containsText" dxfId="1381" priority="1457" operator="containsText" text="licitando">
      <formula>NOT(ISERROR(SEARCH("licitando",BB350)))</formula>
    </cfRule>
    <cfRule type="cellIs" dxfId="1380" priority="1458" operator="equal">
      <formula>"edital"</formula>
    </cfRule>
    <cfRule type="cellIs" dxfId="1379" priority="1459" operator="equal">
      <formula>"procuradoria"</formula>
    </cfRule>
    <cfRule type="cellIs" dxfId="1378" priority="1460" operator="equal">
      <formula>"abrir"</formula>
    </cfRule>
    <cfRule type="cellIs" dxfId="1377" priority="1461" operator="equal">
      <formula>"pesquisa de mercado"</formula>
    </cfRule>
    <cfRule type="containsText" dxfId="1376" priority="1462" operator="containsText" text="habilitando">
      <formula>NOT(ISERROR(SEARCH("habilitando",BB350)))</formula>
    </cfRule>
    <cfRule type="containsText" dxfId="1375" priority="1463" operator="containsText" text="licitando">
      <formula>NOT(ISERROR(SEARCH("licitando",BB350)))</formula>
    </cfRule>
    <cfRule type="cellIs" dxfId="1374" priority="1464" operator="equal">
      <formula>"edital"</formula>
    </cfRule>
    <cfRule type="cellIs" dxfId="1373" priority="1465" operator="equal">
      <formula>"procuradoria"</formula>
    </cfRule>
    <cfRule type="cellIs" dxfId="1372" priority="1466" operator="equal">
      <formula>"abrir"</formula>
    </cfRule>
    <cfRule type="cellIs" dxfId="1371" priority="1467" operator="equal">
      <formula>"pesquisa de mercado"</formula>
    </cfRule>
    <cfRule type="containsText" dxfId="1370" priority="1468" operator="containsText" text="habilitando">
      <formula>NOT(ISERROR(SEARCH("habilitando",BB350)))</formula>
    </cfRule>
    <cfRule type="containsText" dxfId="1369" priority="1469" operator="containsText" text="licitando">
      <formula>NOT(ISERROR(SEARCH("licitando",BB350)))</formula>
    </cfRule>
    <cfRule type="cellIs" dxfId="1368" priority="1470" operator="equal">
      <formula>"edital"</formula>
    </cfRule>
    <cfRule type="cellIs" dxfId="1367" priority="1471" operator="equal">
      <formula>"procuradoria"</formula>
    </cfRule>
    <cfRule type="cellIs" dxfId="1366" priority="1472" operator="equal">
      <formula>"abrir"</formula>
    </cfRule>
    <cfRule type="cellIs" dxfId="1365" priority="1473" operator="equal">
      <formula>"pesquisa de mercado"</formula>
    </cfRule>
    <cfRule type="containsText" dxfId="1364" priority="1474" operator="containsText" text="habilitando">
      <formula>NOT(ISERROR(SEARCH("habilitando",BB350)))</formula>
    </cfRule>
    <cfRule type="containsText" dxfId="1363" priority="1475" operator="containsText" text="licitando">
      <formula>NOT(ISERROR(SEARCH("licitando",BB350)))</formula>
    </cfRule>
    <cfRule type="cellIs" dxfId="1362" priority="1476" operator="equal">
      <formula>"abrir"</formula>
    </cfRule>
    <cfRule type="cellIs" dxfId="1361" priority="1477" operator="equal">
      <formula>"pesquisa de mercado"</formula>
    </cfRule>
    <cfRule type="cellIs" dxfId="1360" priority="1478" operator="equal">
      <formula>"edital"</formula>
    </cfRule>
    <cfRule type="containsText" dxfId="1359" priority="1479" operator="containsText" text="habilitando">
      <formula>NOT(ISERROR(SEARCH("habilitando",BB350)))</formula>
    </cfRule>
    <cfRule type="containsText" dxfId="1358" priority="1480" operator="containsText" text="licitando">
      <formula>NOT(ISERROR(SEARCH("licitando",BB350)))</formula>
    </cfRule>
    <cfRule type="cellIs" dxfId="1357" priority="1481" operator="equal">
      <formula>"abrir"</formula>
    </cfRule>
    <cfRule type="cellIs" dxfId="1356" priority="1482" operator="equal">
      <formula>"pesquisa de mercado"</formula>
    </cfRule>
    <cfRule type="cellIs" dxfId="1355" priority="1483" operator="equal">
      <formula>"procuradoria"</formula>
    </cfRule>
    <cfRule type="cellIs" dxfId="1354" priority="1484" operator="equal">
      <formula>"edital"</formula>
    </cfRule>
    <cfRule type="containsText" dxfId="1353" priority="1485" operator="containsText" text="habilitando">
      <formula>NOT(ISERROR(SEARCH("habilitando",BB350)))</formula>
    </cfRule>
    <cfRule type="containsText" dxfId="1352" priority="1486" operator="containsText" text="licitando">
      <formula>NOT(ISERROR(SEARCH("licitando",BB350)))</formula>
    </cfRule>
    <cfRule type="cellIs" dxfId="1351" priority="1487" operator="equal">
      <formula>"edital"</formula>
    </cfRule>
    <cfRule type="cellIs" dxfId="1350" priority="1488" operator="equal">
      <formula>"procuradoria"</formula>
    </cfRule>
    <cfRule type="cellIs" dxfId="1349" priority="1489" operator="equal">
      <formula>"abrir"</formula>
    </cfRule>
    <cfRule type="cellIs" dxfId="1348" priority="1490" operator="equal">
      <formula>"pesquisa de mercado"</formula>
    </cfRule>
    <cfRule type="containsText" dxfId="1347" priority="1491" operator="containsText" text="habilitando">
      <formula>NOT(ISERROR(SEARCH("habilitando",BB350)))</formula>
    </cfRule>
    <cfRule type="containsText" dxfId="1346" priority="1492" operator="containsText" text="licitando">
      <formula>NOT(ISERROR(SEARCH("licitando",BB350)))</formula>
    </cfRule>
    <cfRule type="cellIs" dxfId="1345" priority="1493" operator="equal">
      <formula>"abrir"</formula>
    </cfRule>
    <cfRule type="cellIs" dxfId="1344" priority="1494" operator="equal">
      <formula>"pesquisa de mercado"</formula>
    </cfRule>
    <cfRule type="cellIs" dxfId="1343" priority="1495" operator="equal">
      <formula>"edital"</formula>
    </cfRule>
    <cfRule type="cellIs" dxfId="1342" priority="1496" operator="equal">
      <formula>"procuradoria"</formula>
    </cfRule>
    <cfRule type="containsText" dxfId="1341" priority="1497" operator="containsText" text="habilitando">
      <formula>NOT(ISERROR(SEARCH("habilitando",BB350)))</formula>
    </cfRule>
    <cfRule type="containsText" dxfId="1340" priority="1498" operator="containsText" text="licitando">
      <formula>NOT(ISERROR(SEARCH("licitando",BB350)))</formula>
    </cfRule>
    <cfRule type="cellIs" dxfId="1339" priority="1499" operator="equal">
      <formula>"edital"</formula>
    </cfRule>
    <cfRule type="cellIs" dxfId="1338" priority="1500" operator="equal">
      <formula>"procuradoria"</formula>
    </cfRule>
    <cfRule type="cellIs" dxfId="1337" priority="1501" operator="equal">
      <formula>"abrir"</formula>
    </cfRule>
    <cfRule type="cellIs" dxfId="1336" priority="1502" operator="equal">
      <formula>"pesquisa de mercado"</formula>
    </cfRule>
    <cfRule type="containsText" dxfId="1335" priority="1503" operator="containsText" text="habilitando">
      <formula>NOT(ISERROR(SEARCH("habilitando",BB350)))</formula>
    </cfRule>
    <cfRule type="containsText" dxfId="1334" priority="1504" operator="containsText" text="licitando">
      <formula>NOT(ISERROR(SEARCH("licitando",BB350)))</formula>
    </cfRule>
    <cfRule type="cellIs" dxfId="1333" priority="1505" operator="equal">
      <formula>"edital"</formula>
    </cfRule>
    <cfRule type="cellIs" dxfId="1332" priority="1506" operator="equal">
      <formula>"procuradoria"</formula>
    </cfRule>
    <cfRule type="cellIs" dxfId="1331" priority="1507" operator="equal">
      <formula>"abrir"</formula>
    </cfRule>
    <cfRule type="cellIs" dxfId="1330" priority="1508" operator="equal">
      <formula>"pesquisa de mercado"</formula>
    </cfRule>
    <cfRule type="containsText" dxfId="1329" priority="1509" operator="containsText" text="habilitando">
      <formula>NOT(ISERROR(SEARCH("habilitando",BB350)))</formula>
    </cfRule>
    <cfRule type="containsText" dxfId="1328" priority="1510" operator="containsText" text="licitando">
      <formula>NOT(ISERROR(SEARCH("licitando",BB350)))</formula>
    </cfRule>
    <cfRule type="cellIs" dxfId="1327" priority="1511" operator="equal">
      <formula>"abrir"</formula>
    </cfRule>
    <cfRule type="cellIs" dxfId="1326" priority="1512" operator="equal">
      <formula>"pesquisa de mercado"</formula>
    </cfRule>
    <cfRule type="cellIs" dxfId="1325" priority="1513" operator="equal">
      <formula>"edital"</formula>
    </cfRule>
    <cfRule type="containsText" dxfId="1324" priority="1514" operator="containsText" text="habilitando">
      <formula>NOT(ISERROR(SEARCH("habilitando",BB350)))</formula>
    </cfRule>
    <cfRule type="containsText" dxfId="1323" priority="1515" operator="containsText" text="licitando">
      <formula>NOT(ISERROR(SEARCH("licitando",BB350)))</formula>
    </cfRule>
    <cfRule type="cellIs" dxfId="1322" priority="1516" operator="equal">
      <formula>"abrir"</formula>
    </cfRule>
    <cfRule type="cellIs" dxfId="1321" priority="1517" operator="equal">
      <formula>"pesquisa de mercado"</formula>
    </cfRule>
    <cfRule type="cellIs" dxfId="1320" priority="1518" operator="equal">
      <formula>"procuradoria"</formula>
    </cfRule>
    <cfRule type="cellIs" dxfId="1319" priority="1519" operator="equal">
      <formula>"edital"</formula>
    </cfRule>
    <cfRule type="containsText" dxfId="1318" priority="1520" operator="containsText" text="habilitando">
      <formula>NOT(ISERROR(SEARCH("habilitando",BB350)))</formula>
    </cfRule>
    <cfRule type="containsText" dxfId="1317" priority="1521" operator="containsText" text="licitando">
      <formula>NOT(ISERROR(SEARCH("licitando",BB350)))</formula>
    </cfRule>
    <cfRule type="cellIs" dxfId="1316" priority="1522" operator="equal">
      <formula>"edital"</formula>
    </cfRule>
    <cfRule type="cellIs" dxfId="1315" priority="1523" operator="equal">
      <formula>"procuradoria"</formula>
    </cfRule>
    <cfRule type="cellIs" dxfId="1314" priority="1524" operator="equal">
      <formula>"abrir"</formula>
    </cfRule>
    <cfRule type="cellIs" dxfId="1313" priority="1525" operator="equal">
      <formula>"pesquisa de mercado"</formula>
    </cfRule>
    <cfRule type="containsText" dxfId="1312" priority="1526" operator="containsText" text="habilitando">
      <formula>NOT(ISERROR(SEARCH("habilitando",BB350)))</formula>
    </cfRule>
    <cfRule type="containsText" dxfId="1311" priority="1527" operator="containsText" text="licitando">
      <formula>NOT(ISERROR(SEARCH("licitando",BB350)))</formula>
    </cfRule>
    <cfRule type="cellIs" dxfId="1310" priority="1528" operator="equal">
      <formula>"abrir"</formula>
    </cfRule>
    <cfRule type="cellIs" dxfId="1309" priority="1529" operator="equal">
      <formula>"pesquisa de mercado"</formula>
    </cfRule>
    <cfRule type="cellIs" dxfId="1308" priority="1530" operator="equal">
      <formula>"edital"</formula>
    </cfRule>
    <cfRule type="cellIs" dxfId="1307" priority="1531" operator="equal">
      <formula>"procuradoria"</formula>
    </cfRule>
    <cfRule type="containsText" dxfId="1306" priority="1532" operator="containsText" text="habilitando">
      <formula>NOT(ISERROR(SEARCH("habilitando",BB350)))</formula>
    </cfRule>
    <cfRule type="containsText" dxfId="1305" priority="1533" operator="containsText" text="licitando">
      <formula>NOT(ISERROR(SEARCH("licitando",BB350)))</formula>
    </cfRule>
    <cfRule type="cellIs" dxfId="1304" priority="1534" operator="equal">
      <formula>"edital"</formula>
    </cfRule>
    <cfRule type="cellIs" dxfId="1303" priority="1535" operator="equal">
      <formula>"procuradoria"</formula>
    </cfRule>
    <cfRule type="cellIs" dxfId="1302" priority="1536" operator="equal">
      <formula>"abrir"</formula>
    </cfRule>
    <cfRule type="cellIs" dxfId="1301" priority="1537" operator="equal">
      <formula>"pesquisa de mercado"</formula>
    </cfRule>
    <cfRule type="containsText" dxfId="1300" priority="1538" operator="containsText" text="habilitando">
      <formula>NOT(ISERROR(SEARCH("habilitando",BB350)))</formula>
    </cfRule>
    <cfRule type="containsText" dxfId="1299" priority="1539" operator="containsText" text="licitando">
      <formula>NOT(ISERROR(SEARCH("licitando",BB350)))</formula>
    </cfRule>
    <cfRule type="cellIs" dxfId="1298" priority="1540" operator="equal">
      <formula>"procuradoria"</formula>
    </cfRule>
    <cfRule type="cellIs" dxfId="1297" priority="1541" operator="equal">
      <formula>"edital"</formula>
    </cfRule>
    <cfRule type="cellIs" dxfId="1296" priority="1542" operator="equal">
      <formula>"abrir"</formula>
    </cfRule>
    <cfRule type="cellIs" dxfId="1295" priority="1543" operator="equal">
      <formula>"pesquisa de mercado"</formula>
    </cfRule>
    <cfRule type="containsText" dxfId="1294" priority="1544" operator="containsText" text="habilitando">
      <formula>NOT(ISERROR(SEARCH("habilitando",BB350)))</formula>
    </cfRule>
    <cfRule type="containsText" dxfId="1293" priority="1545" operator="containsText" text="licitando">
      <formula>NOT(ISERROR(SEARCH("licitando",BB350)))</formula>
    </cfRule>
    <cfRule type="cellIs" dxfId="1292" priority="1546" operator="equal">
      <formula>"abrir"</formula>
    </cfRule>
    <cfRule type="cellIs" dxfId="1291" priority="1547" operator="equal">
      <formula>"pesquisa de mercado"</formula>
    </cfRule>
    <cfRule type="cellIs" dxfId="1290" priority="1548" operator="equal">
      <formula>"edital"</formula>
    </cfRule>
    <cfRule type="containsText" dxfId="1289" priority="1549" operator="containsText" text="habilitando">
      <formula>NOT(ISERROR(SEARCH("habilitando",BB350)))</formula>
    </cfRule>
    <cfRule type="containsText" dxfId="1288" priority="1550" operator="containsText" text="licitando">
      <formula>NOT(ISERROR(SEARCH("licitando",BB350)))</formula>
    </cfRule>
    <cfRule type="cellIs" dxfId="1287" priority="1551" operator="equal">
      <formula>"abrir"</formula>
    </cfRule>
    <cfRule type="cellIs" dxfId="1286" priority="1552" operator="equal">
      <formula>"pesquisa de mercado"</formula>
    </cfRule>
    <cfRule type="cellIs" dxfId="1285" priority="1553" operator="equal">
      <formula>"procuradoria"</formula>
    </cfRule>
    <cfRule type="cellIs" dxfId="1284" priority="1554" operator="equal">
      <formula>"edital"</formula>
    </cfRule>
    <cfRule type="containsText" dxfId="1283" priority="1555" operator="containsText" text="habilitando">
      <formula>NOT(ISERROR(SEARCH("habilitando",BB350)))</formula>
    </cfRule>
    <cfRule type="containsText" dxfId="1282" priority="1556" operator="containsText" text="licitando">
      <formula>NOT(ISERROR(SEARCH("licitando",BB350)))</formula>
    </cfRule>
    <cfRule type="cellIs" dxfId="1281" priority="1557" operator="equal">
      <formula>"edital"</formula>
    </cfRule>
    <cfRule type="cellIs" dxfId="1280" priority="1558" operator="equal">
      <formula>"procuradoria"</formula>
    </cfRule>
    <cfRule type="cellIs" dxfId="1279" priority="1559" operator="equal">
      <formula>"abrir"</formula>
    </cfRule>
    <cfRule type="cellIs" dxfId="1278" priority="1560" operator="equal">
      <formula>"pesquisa de mercado"</formula>
    </cfRule>
    <cfRule type="containsText" dxfId="1277" priority="1561" operator="containsText" text="habilitando">
      <formula>NOT(ISERROR(SEARCH("habilitando",BB350)))</formula>
    </cfRule>
    <cfRule type="containsText" dxfId="1276" priority="1562" operator="containsText" text="licitando">
      <formula>NOT(ISERROR(SEARCH("licitando",BB350)))</formula>
    </cfRule>
    <cfRule type="cellIs" dxfId="1275" priority="1563" operator="equal">
      <formula>"abrir"</formula>
    </cfRule>
    <cfRule type="cellIs" dxfId="1274" priority="1564" operator="equal">
      <formula>"pesquisa de mercado"</formula>
    </cfRule>
    <cfRule type="cellIs" dxfId="1273" priority="1565" operator="equal">
      <formula>"edital"</formula>
    </cfRule>
    <cfRule type="cellIs" dxfId="1272" priority="1566" operator="equal">
      <formula>"procuradoria"</formula>
    </cfRule>
    <cfRule type="containsText" dxfId="1271" priority="1567" operator="containsText" text="habilitando">
      <formula>NOT(ISERROR(SEARCH("habilitando",BB350)))</formula>
    </cfRule>
    <cfRule type="containsText" dxfId="1270" priority="1568" operator="containsText" text="licitando">
      <formula>NOT(ISERROR(SEARCH("licitando",BB350)))</formula>
    </cfRule>
    <cfRule type="cellIs" dxfId="1269" priority="1569" operator="equal">
      <formula>"procuradoria"</formula>
    </cfRule>
    <cfRule type="cellIs" dxfId="1268" priority="1570" operator="equal">
      <formula>"edital"</formula>
    </cfRule>
    <cfRule type="cellIs" dxfId="1267" priority="1571" operator="equal">
      <formula>"abrir"</formula>
    </cfRule>
    <cfRule type="cellIs" dxfId="1266" priority="1572" operator="equal">
      <formula>"pesquisa de mercado"</formula>
    </cfRule>
    <cfRule type="containsText" dxfId="1265" priority="1573" operator="containsText" text="habilitando">
      <formula>NOT(ISERROR(SEARCH("habilitando",BB350)))</formula>
    </cfRule>
    <cfRule type="containsText" dxfId="1264" priority="1574" operator="containsText" text="licitando">
      <formula>NOT(ISERROR(SEARCH("licitando",BB350)))</formula>
    </cfRule>
    <cfRule type="cellIs" dxfId="1263" priority="1575" operator="equal">
      <formula>"abrir"</formula>
    </cfRule>
    <cfRule type="cellIs" dxfId="1262" priority="1576" operator="equal">
      <formula>"pesquisa de mercado"</formula>
    </cfRule>
    <cfRule type="cellIs" dxfId="1261" priority="1577" operator="equal">
      <formula>"edital"</formula>
    </cfRule>
    <cfRule type="containsText" dxfId="1260" priority="1578" operator="containsText" text="habilitando">
      <formula>NOT(ISERROR(SEARCH("habilitando",BB350)))</formula>
    </cfRule>
    <cfRule type="containsText" dxfId="1259" priority="1579" operator="containsText" text="licitando">
      <formula>NOT(ISERROR(SEARCH("licitando",BB350)))</formula>
    </cfRule>
    <cfRule type="cellIs" dxfId="1258" priority="1580" operator="equal">
      <formula>"abrir"</formula>
    </cfRule>
    <cfRule type="cellIs" dxfId="1257" priority="1581" operator="equal">
      <formula>"pesquisa de mercado"</formula>
    </cfRule>
    <cfRule type="cellIs" dxfId="1256" priority="1582" operator="equal">
      <formula>"procuradoria"</formula>
    </cfRule>
    <cfRule type="cellIs" dxfId="1255" priority="1583" operator="equal">
      <formula>"edital"</formula>
    </cfRule>
    <cfRule type="containsText" dxfId="1254" priority="1584" operator="containsText" text="habilitando">
      <formula>NOT(ISERROR(SEARCH("habilitando",BB350)))</formula>
    </cfRule>
    <cfRule type="containsText" dxfId="1253" priority="1585" operator="containsText" text="licitando">
      <formula>NOT(ISERROR(SEARCH("licitando",BB350)))</formula>
    </cfRule>
    <cfRule type="cellIs" dxfId="1252" priority="1586" operator="equal">
      <formula>"edital"</formula>
    </cfRule>
    <cfRule type="cellIs" dxfId="1251" priority="1587" operator="equal">
      <formula>"procuradoria"</formula>
    </cfRule>
    <cfRule type="cellIs" dxfId="1250" priority="1588" operator="equal">
      <formula>"abrir"</formula>
    </cfRule>
    <cfRule type="cellIs" dxfId="1249" priority="1589" operator="equal">
      <formula>"pesquisa de mercado"</formula>
    </cfRule>
    <cfRule type="containsText" dxfId="1248" priority="1590" operator="containsText" text="habilitando">
      <formula>NOT(ISERROR(SEARCH("habilitando",BB350)))</formula>
    </cfRule>
    <cfRule type="containsText" dxfId="1247" priority="1591" operator="containsText" text="licitando">
      <formula>NOT(ISERROR(SEARCH("licitando",BB350)))</formula>
    </cfRule>
    <cfRule type="cellIs" dxfId="1246" priority="1592" operator="equal">
      <formula>"abrir"</formula>
    </cfRule>
    <cfRule type="cellIs" dxfId="1245" priority="1593" operator="equal">
      <formula>"pesquisa de mercado"</formula>
    </cfRule>
    <cfRule type="cellIs" dxfId="1244" priority="1594" operator="equal">
      <formula>"procuradoria"</formula>
    </cfRule>
    <cfRule type="cellIs" dxfId="1243" priority="1595" operator="equal">
      <formula>"edital"</formula>
    </cfRule>
    <cfRule type="containsText" dxfId="1242" priority="1596" operator="containsText" text="habilitando">
      <formula>NOT(ISERROR(SEARCH("habilitando",BB350)))</formula>
    </cfRule>
    <cfRule type="containsText" dxfId="1241" priority="1597" operator="containsText" text="licitando">
      <formula>NOT(ISERROR(SEARCH("licitando",BB350)))</formula>
    </cfRule>
    <cfRule type="cellIs" dxfId="1240" priority="1598" operator="equal">
      <formula>"abrir"</formula>
    </cfRule>
    <cfRule type="cellIs" dxfId="1239" priority="1599" operator="equal">
      <formula>"pesquisa de mercado"</formula>
    </cfRule>
    <cfRule type="cellIs" dxfId="1238" priority="1600" operator="equal">
      <formula>"edital"</formula>
    </cfRule>
    <cfRule type="containsText" dxfId="1237" priority="1601" operator="containsText" text="habilitando">
      <formula>NOT(ISERROR(SEARCH("habilitando",BB350)))</formula>
    </cfRule>
    <cfRule type="containsText" dxfId="1236" priority="1602" operator="containsText" text="licitando">
      <formula>NOT(ISERROR(SEARCH("licitando",BB350)))</formula>
    </cfRule>
    <cfRule type="cellIs" dxfId="1235" priority="1603" operator="equal">
      <formula>"abrir"</formula>
    </cfRule>
    <cfRule type="cellIs" dxfId="1234" priority="1604" operator="equal">
      <formula>"pesquisa de mercado"</formula>
    </cfRule>
    <cfRule type="cellIs" dxfId="1233" priority="1605" operator="equal">
      <formula>"procuradoria"</formula>
    </cfRule>
    <cfRule type="cellIs" dxfId="1232" priority="1606" operator="equal">
      <formula>"edital"</formula>
    </cfRule>
    <cfRule type="containsText" dxfId="1231" priority="1607" operator="containsText" text="habilitando">
      <formula>NOT(ISERROR(SEARCH("habilitando",BB350)))</formula>
    </cfRule>
    <cfRule type="containsText" dxfId="1230" priority="1608" operator="containsText" text="licitando">
      <formula>NOT(ISERROR(SEARCH("licitando",BB350)))</formula>
    </cfRule>
    <cfRule type="cellIs" dxfId="1229" priority="1609" operator="equal">
      <formula>"edital"</formula>
    </cfRule>
    <cfRule type="cellIs" dxfId="1228" priority="1610" operator="equal">
      <formula>"abrir"</formula>
    </cfRule>
    <cfRule type="cellIs" dxfId="1227" priority="1611" operator="equal">
      <formula>"pesquisa de mercado"</formula>
    </cfRule>
    <cfRule type="containsText" dxfId="1226" priority="1612" operator="containsText" text="habilitando">
      <formula>NOT(ISERROR(SEARCH("habilitando",BB350)))</formula>
    </cfRule>
    <cfRule type="containsText" dxfId="1225" priority="1613" operator="containsText" text="licitando">
      <formula>NOT(ISERROR(SEARCH("licitando",BB350)))</formula>
    </cfRule>
    <cfRule type="cellIs" dxfId="1224" priority="1614" operator="equal">
      <formula>"abrir"</formula>
    </cfRule>
    <cfRule type="cellIs" dxfId="1223" priority="1615" operator="equal">
      <formula>"pesquisa de mercado"</formula>
    </cfRule>
    <cfRule type="cellIs" dxfId="1222" priority="1616" operator="equal">
      <formula>"edital"</formula>
    </cfRule>
    <cfRule type="cellIs" dxfId="1221" priority="1617" operator="equal">
      <formula>"procuradoria"</formula>
    </cfRule>
    <cfRule type="containsText" dxfId="1220" priority="1618" operator="containsText" text="habilitando">
      <formula>NOT(ISERROR(SEARCH("habilitando",BB350)))</formula>
    </cfRule>
    <cfRule type="cellIs" dxfId="1219" priority="1619" operator="equal">
      <formula>"procuradoria"</formula>
    </cfRule>
    <cfRule type="containsText" dxfId="1218" priority="1620" operator="containsText" text="licitando">
      <formula>NOT(ISERROR(SEARCH("licitando",BB350)))</formula>
    </cfRule>
    <cfRule type="cellIs" dxfId="1217" priority="1621" operator="equal">
      <formula>"abrir"</formula>
    </cfRule>
    <cfRule type="cellIs" dxfId="1216" priority="1622" operator="equal">
      <formula>"pesquisa de mercado"</formula>
    </cfRule>
    <cfRule type="cellIs" dxfId="1215" priority="1623" operator="equal">
      <formula>"procuradoria"</formula>
    </cfRule>
    <cfRule type="cellIs" dxfId="1214" priority="1624" operator="equal">
      <formula>"edital"</formula>
    </cfRule>
    <cfRule type="containsText" dxfId="1213" priority="1625" operator="containsText" text="habilitando">
      <formula>NOT(ISERROR(SEARCH("habilitando",BB350)))</formula>
    </cfRule>
    <cfRule type="containsText" dxfId="1212" priority="1626" operator="containsText" text="licitando">
      <formula>NOT(ISERROR(SEARCH("licitando",BB350)))</formula>
    </cfRule>
    <cfRule type="cellIs" dxfId="1211" priority="1627" operator="equal">
      <formula>"edital"</formula>
    </cfRule>
    <cfRule type="cellIs" dxfId="1210" priority="1628" operator="equal">
      <formula>"procuradoria"</formula>
    </cfRule>
    <cfRule type="cellIs" dxfId="1209" priority="1629" operator="equal">
      <formula>"abrir"</formula>
    </cfRule>
    <cfRule type="cellIs" dxfId="1208" priority="1630" operator="equal">
      <formula>"pesquisa de mercado"</formula>
    </cfRule>
    <cfRule type="containsText" dxfId="1207" priority="1631" operator="containsText" text="habilitando">
      <formula>NOT(ISERROR(SEARCH("habilitando",BB350)))</formula>
    </cfRule>
    <cfRule type="containsText" dxfId="1206" priority="1632" operator="containsText" text="licitando">
      <formula>NOT(ISERROR(SEARCH("licitando",BB350)))</formula>
    </cfRule>
    <cfRule type="cellIs" dxfId="1205" priority="1633" operator="equal">
      <formula>"procuradoria"</formula>
    </cfRule>
    <cfRule type="cellIs" dxfId="1204" priority="1634" operator="equal">
      <formula>"edital"</formula>
    </cfRule>
    <cfRule type="containsText" dxfId="1203" priority="1635" operator="containsText" text="habilitando">
      <formula>NOT(ISERROR(SEARCH("habilitando",BB350)))</formula>
    </cfRule>
    <cfRule type="containsText" dxfId="1202" priority="1636" operator="containsText" text="licitando">
      <formula>NOT(ISERROR(SEARCH("licitando",BB350)))</formula>
    </cfRule>
    <cfRule type="cellIs" dxfId="1201" priority="1637" operator="equal">
      <formula>"procuradoria"</formula>
    </cfRule>
    <cfRule type="cellIs" dxfId="1200" priority="1638" operator="equal">
      <formula>"edital"</formula>
    </cfRule>
    <cfRule type="cellIs" dxfId="1199" priority="1639" operator="equal">
      <formula>"abrir"</formula>
    </cfRule>
    <cfRule type="cellIs" dxfId="1198" priority="1640" operator="equal">
      <formula>"pesquisa de mercado"</formula>
    </cfRule>
    <cfRule type="containsText" dxfId="1197" priority="1641" operator="containsText" text="habilitando">
      <formula>NOT(ISERROR(SEARCH("habilitando",BB350)))</formula>
    </cfRule>
    <cfRule type="containsText" dxfId="1196" priority="1642" operator="containsText" text="licitando">
      <formula>NOT(ISERROR(SEARCH("licitando",BB350)))</formula>
    </cfRule>
    <cfRule type="cellIs" dxfId="1195" priority="1643" operator="equal">
      <formula>"abrir"</formula>
    </cfRule>
    <cfRule type="cellIs" dxfId="1194" priority="1644" operator="equal">
      <formula>"pesquisa de mercado"</formula>
    </cfRule>
    <cfRule type="cellIs" dxfId="1193" priority="1645" operator="equal">
      <formula>"edital"</formula>
    </cfRule>
    <cfRule type="containsText" dxfId="1192" priority="1647" operator="containsText" text="licitando">
      <formula>NOT(ISERROR(SEARCH("licitando",BB350)))</formula>
    </cfRule>
    <cfRule type="cellIs" dxfId="1191" priority="1648" operator="equal">
      <formula>"abrir"</formula>
    </cfRule>
    <cfRule type="cellIs" dxfId="1190" priority="1649" operator="equal">
      <formula>"pesquisa de mercado"</formula>
    </cfRule>
    <cfRule type="cellIs" dxfId="1189" priority="1650" operator="equal">
      <formula>"procuradoria"</formula>
    </cfRule>
  </conditionalFormatting>
  <conditionalFormatting sqref="BB353 BB373">
    <cfRule type="cellIs" dxfId="1188" priority="652" operator="equal">
      <formula>"procuradoria"</formula>
    </cfRule>
    <cfRule type="containsText" dxfId="1187" priority="653" operator="containsText" text="habilitando">
      <formula>NOT(ISERROR(SEARCH("habilitando",BB353)))</formula>
    </cfRule>
    <cfRule type="containsText" dxfId="1186" priority="654" operator="containsText" text="licitando">
      <formula>NOT(ISERROR(SEARCH("licitando",BB353)))</formula>
    </cfRule>
    <cfRule type="containsText" dxfId="1185" priority="655" operator="containsText" text="cancelado">
      <formula>NOT(ISERROR(SEARCH("cancelado",BB353)))</formula>
    </cfRule>
    <cfRule type="containsText" dxfId="1184" priority="656" operator="containsText" text="finalizado">
      <formula>NOT(ISERROR(SEARCH("finalizado",BB353)))</formula>
    </cfRule>
    <cfRule type="containsText" dxfId="1183" priority="657" operator="containsText" text="empenhando">
      <formula>NOT(ISERROR(SEARCH("empenhando",BB353)))</formula>
    </cfRule>
    <cfRule type="containsText" dxfId="1182" priority="658" operator="containsText" text="licitado">
      <formula>NOT(ISERROR(SEARCH("licitado",BB353)))</formula>
    </cfRule>
    <cfRule type="containsText" dxfId="1181" priority="659" operator="containsText" text="licitando">
      <formula>NOT(ISERROR(SEARCH("licitando",BB353)))</formula>
    </cfRule>
    <cfRule type="containsText" dxfId="1180" priority="660" operator="containsText" text="Aberta">
      <formula>NOT(ISERROR(SEARCH("Aberta",BB353)))</formula>
    </cfRule>
    <cfRule type="cellIs" dxfId="1179" priority="661" operator="equal">
      <formula>"deserto"</formula>
    </cfRule>
    <cfRule type="cellIs" dxfId="1178" priority="662" operator="equal">
      <formula>"fracassado"</formula>
    </cfRule>
  </conditionalFormatting>
  <conditionalFormatting sqref="BB353:BB354 BB373">
    <cfRule type="cellIs" dxfId="1177" priority="651" operator="equal">
      <formula>"edital"</formula>
    </cfRule>
  </conditionalFormatting>
  <conditionalFormatting sqref="BB354:BB356 BB358">
    <cfRule type="cellIs" dxfId="1176" priority="4665" operator="equal">
      <formula>"procuradoria"</formula>
    </cfRule>
  </conditionalFormatting>
  <conditionalFormatting sqref="BB354:BB356">
    <cfRule type="cellIs" dxfId="1175" priority="4663" operator="equal">
      <formula>"edital"</formula>
    </cfRule>
    <cfRule type="cellIs" dxfId="1174" priority="4666" operator="equal">
      <formula>"abrir"</formula>
    </cfRule>
    <cfRule type="cellIs" dxfId="1173" priority="4667" operator="equal">
      <formula>"pesquisa de mercado"</formula>
    </cfRule>
  </conditionalFormatting>
  <conditionalFormatting sqref="BB354:BB358">
    <cfRule type="containsText" dxfId="1172" priority="4668" operator="containsText" text="habilitando">
      <formula>NOT(ISERROR(SEARCH("habilitando",BB354)))</formula>
    </cfRule>
    <cfRule type="containsText" dxfId="1171" priority="4675" operator="containsText" text="licitando">
      <formula>NOT(ISERROR(SEARCH("licitando",BB354)))</formula>
    </cfRule>
  </conditionalFormatting>
  <conditionalFormatting sqref="BB355">
    <cfRule type="cellIs" dxfId="1170" priority="4480" operator="equal">
      <formula>"abrir"</formula>
    </cfRule>
    <cfRule type="cellIs" dxfId="1169" priority="4481" operator="equal">
      <formula>"pesquisa de mercado"</formula>
    </cfRule>
  </conditionalFormatting>
  <conditionalFormatting sqref="BB356">
    <cfRule type="cellIs" dxfId="1168" priority="4661" operator="equal">
      <formula>"procuradoria"</formula>
    </cfRule>
    <cfRule type="containsText" dxfId="1167" priority="4662" operator="containsText" text="pesquisa de preço">
      <formula>NOT(ISERROR(SEARCH("pesquisa de preço",BB356)))</formula>
    </cfRule>
    <cfRule type="containsText" dxfId="1166" priority="4669" operator="containsText" text="licitando">
      <formula>NOT(ISERROR(SEARCH("licitando",BB356)))</formula>
    </cfRule>
    <cfRule type="containsText" dxfId="1165" priority="4670" operator="containsText" text="cancelado">
      <formula>NOT(ISERROR(SEARCH("cancelado",BB356)))</formula>
    </cfRule>
    <cfRule type="containsText" dxfId="1164" priority="4671" operator="containsText" text="consolidada">
      <formula>NOT(ISERROR(SEARCH("consolidada",BB356)))</formula>
    </cfRule>
    <cfRule type="containsText" dxfId="1163" priority="4672" operator="containsText" text="finalizado">
      <formula>NOT(ISERROR(SEARCH("finalizado",BB356)))</formula>
    </cfRule>
    <cfRule type="containsText" dxfId="1162" priority="4673" operator="containsText" text="empenhando">
      <formula>NOT(ISERROR(SEARCH("empenhando",BB356)))</formula>
    </cfRule>
    <cfRule type="containsText" dxfId="1161" priority="4674" operator="containsText" text="licitado">
      <formula>NOT(ISERROR(SEARCH("licitado",BB356)))</formula>
    </cfRule>
    <cfRule type="containsText" dxfId="1160" priority="4676" operator="containsText" text="Aberta">
      <formula>NOT(ISERROR(SEARCH("Aberta",BB356)))</formula>
    </cfRule>
    <cfRule type="cellIs" dxfId="1159" priority="4677" operator="equal">
      <formula>"deserto"</formula>
    </cfRule>
    <cfRule type="cellIs" dxfId="1158" priority="4678" operator="equal">
      <formula>"fracassado"</formula>
    </cfRule>
  </conditionalFormatting>
  <conditionalFormatting sqref="BB356:BB357">
    <cfRule type="cellIs" priority="4664" operator="equal">
      <formula>"edital"</formula>
    </cfRule>
  </conditionalFormatting>
  <conditionalFormatting sqref="BB358:BB359 BB261 BB266">
    <cfRule type="containsText" dxfId="1157" priority="4730" operator="containsText" text="licitando">
      <formula>NOT(ISERROR(SEARCH("licitando",BB261)))</formula>
    </cfRule>
  </conditionalFormatting>
  <conditionalFormatting sqref="BB358:BB359">
    <cfRule type="containsText" dxfId="1156" priority="4725" operator="containsText" text="cancelado">
      <formula>NOT(ISERROR(SEARCH("cancelado",BB358)))</formula>
    </cfRule>
    <cfRule type="containsText" dxfId="1155" priority="4727" operator="containsText" text="finalizado">
      <formula>NOT(ISERROR(SEARCH("finalizado",BB358)))</formula>
    </cfRule>
    <cfRule type="containsText" dxfId="1154" priority="4728" operator="containsText" text="empenhando">
      <formula>NOT(ISERROR(SEARCH("empenhando",BB358)))</formula>
    </cfRule>
    <cfRule type="containsText" dxfId="1153" priority="4729" operator="containsText" text="licitado">
      <formula>NOT(ISERROR(SEARCH("licitado",BB358)))</formula>
    </cfRule>
    <cfRule type="containsText" dxfId="1152" priority="4731" operator="containsText" text="Aberta">
      <formula>NOT(ISERROR(SEARCH("Aberta",BB358)))</formula>
    </cfRule>
    <cfRule type="cellIs" dxfId="1151" priority="4732" operator="equal">
      <formula>"deserto"</formula>
    </cfRule>
    <cfRule type="cellIs" dxfId="1150" priority="4733" operator="equal">
      <formula>"fracassado"</formula>
    </cfRule>
  </conditionalFormatting>
  <conditionalFormatting sqref="BB359 BB327 BB256:BB267">
    <cfRule type="cellIs" dxfId="1149" priority="4720" operator="equal">
      <formula>"procuradoria"</formula>
    </cfRule>
  </conditionalFormatting>
  <conditionalFormatting sqref="BB359">
    <cfRule type="containsText" dxfId="1148" priority="4717" operator="containsText" text="pesquisa de preço">
      <formula>NOT(ISERROR(SEARCH("pesquisa de preço",BB359)))</formula>
    </cfRule>
    <cfRule type="cellIs" dxfId="1147" priority="4721" operator="equal">
      <formula>"abrir"</formula>
    </cfRule>
    <cfRule type="cellIs" dxfId="1146" priority="4722" operator="equal">
      <formula>"pesquisa de mercado"</formula>
    </cfRule>
    <cfRule type="containsText" dxfId="1145" priority="4724" operator="containsText" text="licitando">
      <formula>NOT(ISERROR(SEARCH("licitando",BB359)))</formula>
    </cfRule>
    <cfRule type="containsText" dxfId="1144" priority="4726" operator="containsText" text="consolidada">
      <formula>NOT(ISERROR(SEARCH("consolidada",BB359)))</formula>
    </cfRule>
  </conditionalFormatting>
  <conditionalFormatting sqref="BB359:BB360 BB261 BB263:BB267 BB349:BB350 BB364 BB381:BB382 BB387:BB388 BB393 BB400:BB401 BB405:BB406 BB408 BB418:BB419 BB426 BB434 BB436 BB444 BB454 BB456 BB308 BB310 BB313 BB318:BB319 BB334 BB346:BB347 BB344 BB357 BB270:BB271 BB275">
    <cfRule type="containsText" dxfId="1143" priority="4723" operator="containsText" text="habilitando">
      <formula>NOT(ISERROR(SEARCH("habilitando",BB261)))</formula>
    </cfRule>
  </conditionalFormatting>
  <conditionalFormatting sqref="BB359:BB360 BB266:BB267 BB261 BB364 BB381:BB382 BB387:BB388 BB393 BB400:BB401 BB405 BB419 BB426 BB436 BB444 BB454 BB456">
    <cfRule type="cellIs" dxfId="1142" priority="4363" operator="equal">
      <formula>"procuradoria"</formula>
    </cfRule>
  </conditionalFormatting>
  <conditionalFormatting sqref="BB359:BB360 BB350 BB364 BB381:BB382 BB387:BB388 BB393 BB400:BB401 BB405:BB406 BB418:BB419 BB426 BB436 BB444 BB454 BB456 BB408 BB434 BB256:BB267">
    <cfRule type="cellIs" dxfId="1141" priority="4718" operator="equal">
      <formula>"edital"</formula>
    </cfRule>
  </conditionalFormatting>
  <conditionalFormatting sqref="BB359:BB361 BB364">
    <cfRule type="cellIs" priority="4719" operator="equal">
      <formula>"edital"</formula>
    </cfRule>
  </conditionalFormatting>
  <conditionalFormatting sqref="BB360 BB364 BB23:BB30 BB35:BB37 BB65 BB110 BB151 BB157 BB215 BB299:BB300 BB328 BB353 BB373 BB420">
    <cfRule type="cellIs" dxfId="1140" priority="4391" operator="equal">
      <formula>"edital"</formula>
    </cfRule>
  </conditionalFormatting>
  <conditionalFormatting sqref="BB360 BB364 BB381:BB382 BB387:BB388 BB393 BB400:BB401 BB405:BB406 BB408 BB418:BB419 BB426 BB434 BB436 BB444 BB454 BB456 BB350">
    <cfRule type="containsText" dxfId="1139" priority="4296" operator="containsText" text="habilitando">
      <formula>NOT(ISERROR(SEARCH("habilitando",BB350)))</formula>
    </cfRule>
  </conditionalFormatting>
  <conditionalFormatting sqref="BB360 BB364 BB381:BB382 BB387:BB388 BB393 BB400:BB401 BB405:BB406 BB408 BB418:BB419 BB426 BB434 BB436 BB444 BB454 BB456">
    <cfRule type="cellIs" dxfId="1138" priority="4269" operator="equal">
      <formula>"abrir"</formula>
    </cfRule>
    <cfRule type="cellIs" dxfId="1137" priority="4270" operator="equal">
      <formula>"pesquisa de mercado"</formula>
    </cfRule>
    <cfRule type="cellIs" dxfId="1136" priority="4271" operator="equal">
      <formula>"edital"</formula>
    </cfRule>
    <cfRule type="containsText" dxfId="1135" priority="4272" operator="containsText" text="habilitando">
      <formula>NOT(ISERROR(SEARCH("habilitando",BB360)))</formula>
    </cfRule>
    <cfRule type="cellIs" dxfId="1134" priority="4274" operator="equal">
      <formula>"abrir"</formula>
    </cfRule>
    <cfRule type="cellIs" dxfId="1133" priority="4275" operator="equal">
      <formula>"pesquisa de mercado"</formula>
    </cfRule>
    <cfRule type="cellIs" dxfId="1132" priority="4277" operator="equal">
      <formula>"edital"</formula>
    </cfRule>
    <cfRule type="containsText" dxfId="1131" priority="4278" operator="containsText" text="habilitando">
      <formula>NOT(ISERROR(SEARCH("habilitando",BB360)))</formula>
    </cfRule>
    <cfRule type="cellIs" dxfId="1130" priority="4280" operator="equal">
      <formula>"edital"</formula>
    </cfRule>
    <cfRule type="cellIs" dxfId="1129" priority="4282" operator="equal">
      <formula>"abrir"</formula>
    </cfRule>
    <cfRule type="cellIs" dxfId="1128" priority="4283" operator="equal">
      <formula>"pesquisa de mercado"</formula>
    </cfRule>
    <cfRule type="containsText" dxfId="1127" priority="4284" operator="containsText" text="habilitando">
      <formula>NOT(ISERROR(SEARCH("habilitando",BB360)))</formula>
    </cfRule>
    <cfRule type="cellIs" dxfId="1126" priority="4286" operator="equal">
      <formula>"abrir"</formula>
    </cfRule>
    <cfRule type="cellIs" dxfId="1125" priority="4287" operator="equal">
      <formula>"pesquisa de mercado"</formula>
    </cfRule>
    <cfRule type="cellIs" dxfId="1124" priority="4288" operator="equal">
      <formula>"edital"</formula>
    </cfRule>
    <cfRule type="containsText" dxfId="1123" priority="4290" operator="containsText" text="habilitando">
      <formula>NOT(ISERROR(SEARCH("habilitando",BB360)))</formula>
    </cfRule>
    <cfRule type="cellIs" dxfId="1122" priority="4293" operator="equal">
      <formula>"edital"</formula>
    </cfRule>
    <cfRule type="cellIs" dxfId="1121" priority="4294" operator="equal">
      <formula>"abrir"</formula>
    </cfRule>
    <cfRule type="cellIs" dxfId="1120" priority="4295" operator="equal">
      <formula>"pesquisa de mercado"</formula>
    </cfRule>
  </conditionalFormatting>
  <conditionalFormatting sqref="BB360 BB408 BB434 BB270:BB271 BB275 BB334 BB308 BB310 BB313 BB318:BB319 BB344 BB346:BB347 BB349:BB350 BB357 BB364 BB381:BB382 BB387:BB388 BB393 BB400:BB401 BB405:BB406 BB418:BB419 BB426 BB436 BB444 BB454 BB456">
    <cfRule type="cellIs" dxfId="1119" priority="4355" operator="equal">
      <formula>"procuradoria"</formula>
    </cfRule>
  </conditionalFormatting>
  <conditionalFormatting sqref="BB360 BB408 BB434 BB364 BB381:BB382 BB387:BB388 BB393 BB400:BB401 BB405:BB406 BB418:BB419 BB426 BB436 BB444 BB454 BB456">
    <cfRule type="containsText" dxfId="1118" priority="4268" operator="containsText" text="licitando">
      <formula>NOT(ISERROR(SEARCH("licitando",BB360)))</formula>
    </cfRule>
    <cfRule type="containsText" dxfId="1117" priority="4273" operator="containsText" text="licitando">
      <formula>NOT(ISERROR(SEARCH("licitando",BB360)))</formula>
    </cfRule>
    <cfRule type="cellIs" dxfId="1116" priority="4276" operator="equal">
      <formula>"procuradoria"</formula>
    </cfRule>
    <cfRule type="containsText" dxfId="1115" priority="4279" operator="containsText" text="licitando">
      <formula>NOT(ISERROR(SEARCH("licitando",BB360)))</formula>
    </cfRule>
    <cfRule type="cellIs" dxfId="1114" priority="4281" operator="equal">
      <formula>"procuradoria"</formula>
    </cfRule>
    <cfRule type="containsText" dxfId="1113" priority="4285" operator="containsText" text="licitando">
      <formula>NOT(ISERROR(SEARCH("licitando",BB360)))</formula>
    </cfRule>
    <cfRule type="cellIs" dxfId="1112" priority="4289" operator="equal">
      <formula>"procuradoria"</formula>
    </cfRule>
    <cfRule type="containsText" dxfId="1111" priority="4291" operator="containsText" text="licitando">
      <formula>NOT(ISERROR(SEARCH("licitando",BB360)))</formula>
    </cfRule>
    <cfRule type="cellIs" dxfId="1110" priority="4292" operator="equal">
      <formula>"procuradoria"</formula>
    </cfRule>
  </conditionalFormatting>
  <conditionalFormatting sqref="BB369:BB370">
    <cfRule type="cellIs" dxfId="1109" priority="295" operator="equal">
      <formula>"pesquisa de mercado"</formula>
    </cfRule>
  </conditionalFormatting>
  <conditionalFormatting sqref="BB370">
    <cfRule type="cellIs" dxfId="1108" priority="296" operator="equal">
      <formula>"edital"</formula>
    </cfRule>
    <cfRule type="cellIs" dxfId="1107" priority="297" operator="equal">
      <formula>"edital"</formula>
    </cfRule>
    <cfRule type="cellIs" dxfId="1106" priority="298" operator="equal">
      <formula>"procuradoria"</formula>
    </cfRule>
    <cfRule type="cellIs" dxfId="1105" priority="299" operator="equal">
      <formula>"edital"</formula>
    </cfRule>
    <cfRule type="cellIs" dxfId="1104" priority="300" operator="equal">
      <formula>"procuradoria"</formula>
    </cfRule>
  </conditionalFormatting>
  <conditionalFormatting sqref="BB375">
    <cfRule type="cellIs" dxfId="1103" priority="479" operator="equal">
      <formula>"procuradoria"</formula>
    </cfRule>
    <cfRule type="containsText" dxfId="1102" priority="480" operator="containsText" text="pesquisa de preço">
      <formula>NOT(ISERROR(SEARCH("pesquisa de preço",BB375)))</formula>
    </cfRule>
    <cfRule type="cellIs" dxfId="1101" priority="481" operator="equal">
      <formula>"edital"</formula>
    </cfRule>
    <cfRule type="cellIs" priority="482" operator="equal">
      <formula>"edital"</formula>
    </cfRule>
    <cfRule type="cellIs" dxfId="1100" priority="483" operator="equal">
      <formula>"procuradoria"</formula>
    </cfRule>
    <cfRule type="containsText" dxfId="1099" priority="484" operator="containsText" text="habilitando">
      <formula>NOT(ISERROR(SEARCH("habilitando",BB375)))</formula>
    </cfRule>
    <cfRule type="containsText" dxfId="1098" priority="485" operator="containsText" text="licitando">
      <formula>NOT(ISERROR(SEARCH("licitando",BB375)))</formula>
    </cfRule>
    <cfRule type="containsText" dxfId="1097" priority="486" operator="containsText" text="cancelado">
      <formula>NOT(ISERROR(SEARCH("cancelado",BB375)))</formula>
    </cfRule>
    <cfRule type="containsText" dxfId="1096" priority="487" operator="containsText" text="consolidada">
      <formula>NOT(ISERROR(SEARCH("consolidada",BB375)))</formula>
    </cfRule>
    <cfRule type="containsText" dxfId="1095" priority="488" operator="containsText" text="finalizado">
      <formula>NOT(ISERROR(SEARCH("finalizado",BB375)))</formula>
    </cfRule>
    <cfRule type="containsText" dxfId="1094" priority="489" operator="containsText" text="empenhando">
      <formula>NOT(ISERROR(SEARCH("empenhando",BB375)))</formula>
    </cfRule>
    <cfRule type="containsText" dxfId="1093" priority="490" operator="containsText" text="licitado">
      <formula>NOT(ISERROR(SEARCH("licitado",BB375)))</formula>
    </cfRule>
    <cfRule type="containsText" dxfId="1092" priority="491" operator="containsText" text="licitando">
      <formula>NOT(ISERROR(SEARCH("licitando",BB375)))</formula>
    </cfRule>
    <cfRule type="containsText" dxfId="1091" priority="492" operator="containsText" text="Aberta">
      <formula>NOT(ISERROR(SEARCH("Aberta",BB375)))</formula>
    </cfRule>
    <cfRule type="cellIs" dxfId="1090" priority="493" operator="equal">
      <formula>"deserto"</formula>
    </cfRule>
    <cfRule type="cellIs" dxfId="1089" priority="494" operator="equal">
      <formula>"fracassado"</formula>
    </cfRule>
  </conditionalFormatting>
  <conditionalFormatting sqref="BB377:BB380">
    <cfRule type="containsText" dxfId="1088" priority="4436" operator="containsText" text="pesquisa de preço">
      <formula>NOT(ISERROR(SEARCH("pesquisa de preço",BB377)))</formula>
    </cfRule>
  </conditionalFormatting>
  <conditionalFormatting sqref="BB377:BB381">
    <cfRule type="cellIs" priority="4433" operator="equal">
      <formula>"edital"</formula>
    </cfRule>
  </conditionalFormatting>
  <conditionalFormatting sqref="BB377:BB384 BB14">
    <cfRule type="cellIs" dxfId="1087" priority="4431" operator="equal">
      <formula>"procuradoria"</formula>
    </cfRule>
  </conditionalFormatting>
  <conditionalFormatting sqref="BB378:BB380">
    <cfRule type="containsText" dxfId="1086" priority="4421" operator="containsText" text="habilitando">
      <formula>NOT(ISERROR(SEARCH("habilitando",BB378)))</formula>
    </cfRule>
    <cfRule type="containsText" dxfId="1085" priority="4422" operator="containsText" text="licitando">
      <formula>NOT(ISERROR(SEARCH("licitando",BB378)))</formula>
    </cfRule>
    <cfRule type="containsText" dxfId="1084" priority="4423" operator="containsText" text="cancelado">
      <formula>NOT(ISERROR(SEARCH("cancelado",BB378)))</formula>
    </cfRule>
    <cfRule type="containsText" dxfId="1083" priority="4424" operator="containsText" text="finalizado">
      <formula>NOT(ISERROR(SEARCH("finalizado",BB378)))</formula>
    </cfRule>
    <cfRule type="containsText" dxfId="1082" priority="4425" operator="containsText" text="empenhando">
      <formula>NOT(ISERROR(SEARCH("empenhando",BB378)))</formula>
    </cfRule>
    <cfRule type="containsText" dxfId="1081" priority="4426" operator="containsText" text="licitado">
      <formula>NOT(ISERROR(SEARCH("licitado",BB378)))</formula>
    </cfRule>
    <cfRule type="containsText" dxfId="1080" priority="4427" operator="containsText" text="licitando">
      <formula>NOT(ISERROR(SEARCH("licitando",BB378)))</formula>
    </cfRule>
    <cfRule type="containsText" dxfId="1079" priority="4428" operator="containsText" text="Aberta">
      <formula>NOT(ISERROR(SEARCH("Aberta",BB378)))</formula>
    </cfRule>
    <cfRule type="cellIs" dxfId="1078" priority="4429" operator="equal">
      <formula>"deserto"</formula>
    </cfRule>
    <cfRule type="cellIs" dxfId="1077" priority="4430" operator="equal">
      <formula>"fracassado"</formula>
    </cfRule>
    <cfRule type="containsText" dxfId="1076" priority="4437" operator="containsText" text="habilitando">
      <formula>NOT(ISERROR(SEARCH("habilitando",BB378)))</formula>
    </cfRule>
    <cfRule type="containsText" dxfId="1075" priority="4438" operator="containsText" text="licitando">
      <formula>NOT(ISERROR(SEARCH("licitando",BB378)))</formula>
    </cfRule>
    <cfRule type="containsText" dxfId="1074" priority="4439" operator="containsText" text="cancelado">
      <formula>NOT(ISERROR(SEARCH("cancelado",BB378)))</formula>
    </cfRule>
    <cfRule type="containsText" dxfId="1073" priority="4440" operator="containsText" text="consolidada">
      <formula>NOT(ISERROR(SEARCH("consolidada",BB378)))</formula>
    </cfRule>
    <cfRule type="containsText" dxfId="1072" priority="4441" operator="containsText" text="finalizado">
      <formula>NOT(ISERROR(SEARCH("finalizado",BB378)))</formula>
    </cfRule>
    <cfRule type="containsText" dxfId="1071" priority="4442" operator="containsText" text="empenhando">
      <formula>NOT(ISERROR(SEARCH("empenhando",BB378)))</formula>
    </cfRule>
    <cfRule type="containsText" dxfId="1070" priority="4443" operator="containsText" text="licitado">
      <formula>NOT(ISERROR(SEARCH("licitado",BB378)))</formula>
    </cfRule>
    <cfRule type="containsText" dxfId="1069" priority="4444" operator="containsText" text="licitando">
      <formula>NOT(ISERROR(SEARCH("licitando",BB378)))</formula>
    </cfRule>
    <cfRule type="containsText" dxfId="1068" priority="4445" operator="containsText" text="Aberta">
      <formula>NOT(ISERROR(SEARCH("Aberta",BB378)))</formula>
    </cfRule>
    <cfRule type="cellIs" dxfId="1067" priority="4446" operator="equal">
      <formula>"deserto"</formula>
    </cfRule>
    <cfRule type="cellIs" dxfId="1066" priority="4447" operator="equal">
      <formula>"fracassado"</formula>
    </cfRule>
  </conditionalFormatting>
  <conditionalFormatting sqref="BB378:BB383">
    <cfRule type="cellIs" dxfId="1065" priority="4432" operator="equal">
      <formula>"edital"</formula>
    </cfRule>
    <cfRule type="cellIs" dxfId="1064" priority="4434" operator="equal">
      <formula>"abrir"</formula>
    </cfRule>
    <cfRule type="cellIs" dxfId="1063" priority="4435" operator="equal">
      <formula>"pesquisa de mercado"</formula>
    </cfRule>
  </conditionalFormatting>
  <conditionalFormatting sqref="BB381:BB382 BB408 BB434 BB360 BB364 BB405:BB406 BB418:BB419 BB426 BB436 BB444 BB454 BB456 BB387:BB388 BB393 BB400:BB401">
    <cfRule type="containsText" dxfId="1062" priority="4267" operator="containsText" text="habilitando">
      <formula>NOT(ISERROR(SEARCH("habilitando",BB360)))</formula>
    </cfRule>
  </conditionalFormatting>
  <conditionalFormatting sqref="BB381:BB382">
    <cfRule type="containsText" dxfId="1061" priority="3714" operator="containsText" text="habilitando">
      <formula>NOT(ISERROR(SEARCH("habilitando",BB381)))</formula>
    </cfRule>
  </conditionalFormatting>
  <conditionalFormatting sqref="BB382 BB387:BB388 BB393 BB400:BB401 BB405:BB406 BB408 BB418:BB419 BB426 BB434 BB454 BB456 BB444">
    <cfRule type="containsText" dxfId="1060" priority="4660" operator="containsText" text="licitando">
      <formula>NOT(ISERROR(SEARCH("licitando",BB382)))</formula>
    </cfRule>
  </conditionalFormatting>
  <conditionalFormatting sqref="BB382 BB408 BB434">
    <cfRule type="cellIs" dxfId="1059" priority="4264" operator="equal">
      <formula>"edital"</formula>
    </cfRule>
    <cfRule type="cellIs" dxfId="1058" priority="4265" operator="equal">
      <formula>"abrir"</formula>
    </cfRule>
    <cfRule type="cellIs" dxfId="1057" priority="4266" operator="equal">
      <formula>"pesquisa de mercado"</formula>
    </cfRule>
  </conditionalFormatting>
  <conditionalFormatting sqref="BB382">
    <cfRule type="cellIs" dxfId="1056" priority="3554" operator="equal">
      <formula>"procuradoria"</formula>
    </cfRule>
    <cfRule type="containsText" dxfId="1055" priority="3555" operator="containsText" text="habilitando">
      <formula>NOT(ISERROR(SEARCH("habilitando",BB382)))</formula>
    </cfRule>
    <cfRule type="containsText" dxfId="1054" priority="3556" operator="containsText" text="licitando">
      <formula>NOT(ISERROR(SEARCH("licitando",BB382)))</formula>
    </cfRule>
    <cfRule type="cellIs" dxfId="1053" priority="3557" operator="equal">
      <formula>"abrir"</formula>
    </cfRule>
    <cfRule type="cellIs" dxfId="1052" priority="3558" operator="equal">
      <formula>"pesquisa de mercado"</formula>
    </cfRule>
    <cfRule type="cellIs" dxfId="1051" priority="3559" operator="equal">
      <formula>"edital"</formula>
    </cfRule>
    <cfRule type="containsText" dxfId="1050" priority="3560" operator="containsText" text="habilitando">
      <formula>NOT(ISERROR(SEARCH("habilitando",BB382)))</formula>
    </cfRule>
    <cfRule type="containsText" dxfId="1049" priority="3561" operator="containsText" text="licitando">
      <formula>NOT(ISERROR(SEARCH("licitando",BB382)))</formula>
    </cfRule>
    <cfRule type="cellIs" dxfId="1048" priority="3562" operator="equal">
      <formula>"abrir"</formula>
    </cfRule>
    <cfRule type="cellIs" dxfId="1047" priority="3563" operator="equal">
      <formula>"pesquisa de mercado"</formula>
    </cfRule>
    <cfRule type="cellIs" dxfId="1046" priority="3564" operator="equal">
      <formula>"procuradoria"</formula>
    </cfRule>
    <cfRule type="cellIs" dxfId="1045" priority="3565" operator="equal">
      <formula>"edital"</formula>
    </cfRule>
    <cfRule type="containsText" dxfId="1044" priority="3566" operator="containsText" text="habilitando">
      <formula>NOT(ISERROR(SEARCH("habilitando",BB382)))</formula>
    </cfRule>
    <cfRule type="containsText" dxfId="1043" priority="3567" operator="containsText" text="licitando">
      <formula>NOT(ISERROR(SEARCH("licitando",BB382)))</formula>
    </cfRule>
    <cfRule type="cellIs" dxfId="1042" priority="3568" operator="equal">
      <formula>"edital"</formula>
    </cfRule>
    <cfRule type="cellIs" dxfId="1041" priority="3569" operator="equal">
      <formula>"procuradoria"</formula>
    </cfRule>
    <cfRule type="cellIs" dxfId="1040" priority="3570" operator="equal">
      <formula>"abrir"</formula>
    </cfRule>
    <cfRule type="cellIs" dxfId="1039" priority="3571" operator="equal">
      <formula>"pesquisa de mercado"</formula>
    </cfRule>
    <cfRule type="containsText" dxfId="1038" priority="3572" operator="containsText" text="habilitando">
      <formula>NOT(ISERROR(SEARCH("habilitando",BB382)))</formula>
    </cfRule>
    <cfRule type="containsText" dxfId="1037" priority="3573" operator="containsText" text="licitando">
      <formula>NOT(ISERROR(SEARCH("licitando",BB382)))</formula>
    </cfRule>
    <cfRule type="cellIs" dxfId="1036" priority="3574" operator="equal">
      <formula>"abrir"</formula>
    </cfRule>
    <cfRule type="cellIs" dxfId="1035" priority="3575" operator="equal">
      <formula>"pesquisa de mercado"</formula>
    </cfRule>
    <cfRule type="cellIs" dxfId="1034" priority="3576" operator="equal">
      <formula>"edital"</formula>
    </cfRule>
    <cfRule type="cellIs" dxfId="1033" priority="3577" operator="equal">
      <formula>"procuradoria"</formula>
    </cfRule>
    <cfRule type="containsText" dxfId="1032" priority="3578" operator="containsText" text="habilitando">
      <formula>NOT(ISERROR(SEARCH("habilitando",BB382)))</formula>
    </cfRule>
    <cfRule type="containsText" dxfId="1031" priority="3579" operator="containsText" text="licitando">
      <formula>NOT(ISERROR(SEARCH("licitando",BB382)))</formula>
    </cfRule>
    <cfRule type="cellIs" dxfId="1030" priority="3580" operator="equal">
      <formula>"edital"</formula>
    </cfRule>
    <cfRule type="cellIs" dxfId="1029" priority="3581" operator="equal">
      <formula>"procuradoria"</formula>
    </cfRule>
    <cfRule type="cellIs" dxfId="1028" priority="3582" operator="equal">
      <formula>"abrir"</formula>
    </cfRule>
    <cfRule type="cellIs" dxfId="1027" priority="3583" operator="equal">
      <formula>"pesquisa de mercado"</formula>
    </cfRule>
    <cfRule type="containsText" dxfId="1026" priority="3584" operator="containsText" text="habilitando">
      <formula>NOT(ISERROR(SEARCH("habilitando",BB382)))</formula>
    </cfRule>
    <cfRule type="containsText" dxfId="1025" priority="3585" operator="containsText" text="licitando">
      <formula>NOT(ISERROR(SEARCH("licitando",BB382)))</formula>
    </cfRule>
    <cfRule type="cellIs" dxfId="1024" priority="3586" operator="equal">
      <formula>"edital"</formula>
    </cfRule>
    <cfRule type="cellIs" dxfId="1023" priority="3587" operator="equal">
      <formula>"procuradoria"</formula>
    </cfRule>
    <cfRule type="cellIs" dxfId="1022" priority="3588" operator="equal">
      <formula>"abrir"</formula>
    </cfRule>
    <cfRule type="cellIs" dxfId="1021" priority="3589" operator="equal">
      <formula>"pesquisa de mercado"</formula>
    </cfRule>
    <cfRule type="containsText" dxfId="1020" priority="3590" operator="containsText" text="habilitando">
      <formula>NOT(ISERROR(SEARCH("habilitando",BB382)))</formula>
    </cfRule>
    <cfRule type="containsText" dxfId="1019" priority="3591" operator="containsText" text="licitando">
      <formula>NOT(ISERROR(SEARCH("licitando",BB382)))</formula>
    </cfRule>
    <cfRule type="cellIs" dxfId="1018" priority="3592" operator="equal">
      <formula>"edital"</formula>
    </cfRule>
    <cfRule type="cellIs" dxfId="1017" priority="3593" operator="equal">
      <formula>"procuradoria"</formula>
    </cfRule>
    <cfRule type="cellIs" dxfId="1016" priority="3594" operator="equal">
      <formula>"abrir"</formula>
    </cfRule>
    <cfRule type="cellIs" dxfId="1015" priority="3595" operator="equal">
      <formula>"pesquisa de mercado"</formula>
    </cfRule>
    <cfRule type="containsText" dxfId="1014" priority="3596" operator="containsText" text="habilitando">
      <formula>NOT(ISERROR(SEARCH("habilitando",BB382)))</formula>
    </cfRule>
    <cfRule type="containsText" dxfId="1013" priority="3597" operator="containsText" text="licitando">
      <formula>NOT(ISERROR(SEARCH("licitando",BB382)))</formula>
    </cfRule>
    <cfRule type="cellIs" dxfId="1012" priority="3598" operator="equal">
      <formula>"abrir"</formula>
    </cfRule>
    <cfRule type="cellIs" dxfId="1011" priority="3599" operator="equal">
      <formula>"pesquisa de mercado"</formula>
    </cfRule>
    <cfRule type="cellIs" dxfId="1010" priority="3600" operator="equal">
      <formula>"edital"</formula>
    </cfRule>
    <cfRule type="containsText" dxfId="1009" priority="3601" operator="containsText" text="habilitando">
      <formula>NOT(ISERROR(SEARCH("habilitando",BB382)))</formula>
    </cfRule>
    <cfRule type="containsText" dxfId="1008" priority="3602" operator="containsText" text="licitando">
      <formula>NOT(ISERROR(SEARCH("licitando",BB382)))</formula>
    </cfRule>
    <cfRule type="cellIs" dxfId="1007" priority="3603" operator="equal">
      <formula>"abrir"</formula>
    </cfRule>
    <cfRule type="cellIs" dxfId="1006" priority="3604" operator="equal">
      <formula>"pesquisa de mercado"</formula>
    </cfRule>
    <cfRule type="cellIs" dxfId="1005" priority="3605" operator="equal">
      <formula>"procuradoria"</formula>
    </cfRule>
    <cfRule type="cellIs" dxfId="1004" priority="3606" operator="equal">
      <formula>"edital"</formula>
    </cfRule>
    <cfRule type="containsText" dxfId="1003" priority="3607" operator="containsText" text="habilitando">
      <formula>NOT(ISERROR(SEARCH("habilitando",BB382)))</formula>
    </cfRule>
    <cfRule type="containsText" dxfId="1002" priority="3608" operator="containsText" text="licitando">
      <formula>NOT(ISERROR(SEARCH("licitando",BB382)))</formula>
    </cfRule>
    <cfRule type="cellIs" dxfId="1001" priority="3609" operator="equal">
      <formula>"edital"</formula>
    </cfRule>
    <cfRule type="cellIs" dxfId="1000" priority="3610" operator="equal">
      <formula>"procuradoria"</formula>
    </cfRule>
    <cfRule type="cellIs" dxfId="999" priority="3611" operator="equal">
      <formula>"abrir"</formula>
    </cfRule>
    <cfRule type="cellIs" dxfId="998" priority="3612" operator="equal">
      <formula>"pesquisa de mercado"</formula>
    </cfRule>
    <cfRule type="containsText" dxfId="997" priority="3613" operator="containsText" text="habilitando">
      <formula>NOT(ISERROR(SEARCH("habilitando",BB382)))</formula>
    </cfRule>
    <cfRule type="containsText" dxfId="996" priority="3614" operator="containsText" text="licitando">
      <formula>NOT(ISERROR(SEARCH("licitando",BB382)))</formula>
    </cfRule>
    <cfRule type="cellIs" dxfId="995" priority="3615" operator="equal">
      <formula>"abrir"</formula>
    </cfRule>
    <cfRule type="cellIs" dxfId="994" priority="3616" operator="equal">
      <formula>"pesquisa de mercado"</formula>
    </cfRule>
    <cfRule type="cellIs" dxfId="993" priority="3617" operator="equal">
      <formula>"edital"</formula>
    </cfRule>
    <cfRule type="cellIs" dxfId="992" priority="3618" operator="equal">
      <formula>"procuradoria"</formula>
    </cfRule>
    <cfRule type="containsText" dxfId="991" priority="3619" operator="containsText" text="habilitando">
      <formula>NOT(ISERROR(SEARCH("habilitando",BB382)))</formula>
    </cfRule>
    <cfRule type="containsText" dxfId="990" priority="3620" operator="containsText" text="licitando">
      <formula>NOT(ISERROR(SEARCH("licitando",BB382)))</formula>
    </cfRule>
    <cfRule type="cellIs" dxfId="989" priority="3621" operator="equal">
      <formula>"edital"</formula>
    </cfRule>
    <cfRule type="cellIs" dxfId="988" priority="3622" operator="equal">
      <formula>"procuradoria"</formula>
    </cfRule>
    <cfRule type="cellIs" dxfId="987" priority="3623" operator="equal">
      <formula>"abrir"</formula>
    </cfRule>
    <cfRule type="cellIs" dxfId="986" priority="3624" operator="equal">
      <formula>"pesquisa de mercado"</formula>
    </cfRule>
    <cfRule type="containsText" dxfId="985" priority="3625" operator="containsText" text="habilitando">
      <formula>NOT(ISERROR(SEARCH("habilitando",BB382)))</formula>
    </cfRule>
    <cfRule type="containsText" dxfId="984" priority="3626" operator="containsText" text="licitando">
      <formula>NOT(ISERROR(SEARCH("licitando",BB382)))</formula>
    </cfRule>
    <cfRule type="cellIs" dxfId="983" priority="3627" operator="equal">
      <formula>"edital"</formula>
    </cfRule>
    <cfRule type="cellIs" dxfId="982" priority="3628" operator="equal">
      <formula>"procuradoria"</formula>
    </cfRule>
    <cfRule type="cellIs" dxfId="981" priority="3629" operator="equal">
      <formula>"abrir"</formula>
    </cfRule>
    <cfRule type="cellIs" dxfId="980" priority="3630" operator="equal">
      <formula>"pesquisa de mercado"</formula>
    </cfRule>
    <cfRule type="containsText" dxfId="979" priority="3631" operator="containsText" text="habilitando">
      <formula>NOT(ISERROR(SEARCH("habilitando",BB382)))</formula>
    </cfRule>
    <cfRule type="containsText" dxfId="978" priority="3632" operator="containsText" text="licitando">
      <formula>NOT(ISERROR(SEARCH("licitando",BB382)))</formula>
    </cfRule>
    <cfRule type="cellIs" dxfId="977" priority="3633" operator="equal">
      <formula>"edital"</formula>
    </cfRule>
    <cfRule type="cellIs" dxfId="976" priority="3634" operator="equal">
      <formula>"procuradoria"</formula>
    </cfRule>
    <cfRule type="cellIs" dxfId="975" priority="3635" operator="equal">
      <formula>"abrir"</formula>
    </cfRule>
    <cfRule type="cellIs" dxfId="974" priority="3636" operator="equal">
      <formula>"pesquisa de mercado"</formula>
    </cfRule>
    <cfRule type="containsText" dxfId="973" priority="3637" operator="containsText" text="habilitando">
      <formula>NOT(ISERROR(SEARCH("habilitando",BB382)))</formula>
    </cfRule>
    <cfRule type="containsText" dxfId="972" priority="3638" operator="containsText" text="licitando">
      <formula>NOT(ISERROR(SEARCH("licitando",BB382)))</formula>
    </cfRule>
    <cfRule type="cellIs" dxfId="971" priority="3639" operator="equal">
      <formula>"abrir"</formula>
    </cfRule>
    <cfRule type="cellIs" dxfId="970" priority="3640" operator="equal">
      <formula>"pesquisa de mercado"</formula>
    </cfRule>
    <cfRule type="cellIs" dxfId="969" priority="3641" operator="equal">
      <formula>"edital"</formula>
    </cfRule>
    <cfRule type="containsText" dxfId="968" priority="3642" operator="containsText" text="habilitando">
      <formula>NOT(ISERROR(SEARCH("habilitando",BB382)))</formula>
    </cfRule>
    <cfRule type="containsText" dxfId="967" priority="3643" operator="containsText" text="licitando">
      <formula>NOT(ISERROR(SEARCH("licitando",BB382)))</formula>
    </cfRule>
    <cfRule type="cellIs" dxfId="966" priority="3644" operator="equal">
      <formula>"abrir"</formula>
    </cfRule>
    <cfRule type="cellIs" dxfId="965" priority="3645" operator="equal">
      <formula>"pesquisa de mercado"</formula>
    </cfRule>
    <cfRule type="cellIs" dxfId="964" priority="3646" operator="equal">
      <formula>"procuradoria"</formula>
    </cfRule>
    <cfRule type="cellIs" dxfId="963" priority="3647" operator="equal">
      <formula>"edital"</formula>
    </cfRule>
    <cfRule type="containsText" dxfId="962" priority="3648" operator="containsText" text="habilitando">
      <formula>NOT(ISERROR(SEARCH("habilitando",BB382)))</formula>
    </cfRule>
    <cfRule type="containsText" dxfId="961" priority="3649" operator="containsText" text="licitando">
      <formula>NOT(ISERROR(SEARCH("licitando",BB382)))</formula>
    </cfRule>
    <cfRule type="cellIs" dxfId="960" priority="3650" operator="equal">
      <formula>"edital"</formula>
    </cfRule>
    <cfRule type="cellIs" dxfId="959" priority="3651" operator="equal">
      <formula>"procuradoria"</formula>
    </cfRule>
    <cfRule type="cellIs" dxfId="958" priority="3652" operator="equal">
      <formula>"abrir"</formula>
    </cfRule>
    <cfRule type="cellIs" dxfId="957" priority="3653" operator="equal">
      <formula>"pesquisa de mercado"</formula>
    </cfRule>
    <cfRule type="containsText" dxfId="956" priority="3654" operator="containsText" text="habilitando">
      <formula>NOT(ISERROR(SEARCH("habilitando",BB382)))</formula>
    </cfRule>
    <cfRule type="containsText" dxfId="955" priority="3655" operator="containsText" text="licitando">
      <formula>NOT(ISERROR(SEARCH("licitando",BB382)))</formula>
    </cfRule>
    <cfRule type="cellIs" dxfId="954" priority="3656" operator="equal">
      <formula>"abrir"</formula>
    </cfRule>
    <cfRule type="cellIs" dxfId="953" priority="3657" operator="equal">
      <formula>"pesquisa de mercado"</formula>
    </cfRule>
    <cfRule type="cellIs" dxfId="952" priority="3658" operator="equal">
      <formula>"edital"</formula>
    </cfRule>
    <cfRule type="cellIs" dxfId="951" priority="3659" operator="equal">
      <formula>"procuradoria"</formula>
    </cfRule>
    <cfRule type="containsText" dxfId="950" priority="3660" operator="containsText" text="habilitando">
      <formula>NOT(ISERROR(SEARCH("habilitando",BB382)))</formula>
    </cfRule>
    <cfRule type="containsText" dxfId="949" priority="3661" operator="containsText" text="licitando">
      <formula>NOT(ISERROR(SEARCH("licitando",BB382)))</formula>
    </cfRule>
    <cfRule type="cellIs" dxfId="948" priority="3662" operator="equal">
      <formula>"edital"</formula>
    </cfRule>
    <cfRule type="cellIs" dxfId="947" priority="3663" operator="equal">
      <formula>"procuradoria"</formula>
    </cfRule>
    <cfRule type="cellIs" dxfId="946" priority="3664" operator="equal">
      <formula>"abrir"</formula>
    </cfRule>
    <cfRule type="cellIs" dxfId="945" priority="3665" operator="equal">
      <formula>"pesquisa de mercado"</formula>
    </cfRule>
    <cfRule type="containsText" dxfId="944" priority="3666" operator="containsText" text="habilitando">
      <formula>NOT(ISERROR(SEARCH("habilitando",BB382)))</formula>
    </cfRule>
    <cfRule type="containsText" dxfId="943" priority="3667" operator="containsText" text="licitando">
      <formula>NOT(ISERROR(SEARCH("licitando",BB382)))</formula>
    </cfRule>
    <cfRule type="cellIs" dxfId="942" priority="3668" operator="equal">
      <formula>"edital"</formula>
    </cfRule>
    <cfRule type="cellIs" dxfId="941" priority="3669" operator="equal">
      <formula>"procuradoria"</formula>
    </cfRule>
    <cfRule type="cellIs" dxfId="940" priority="3670" operator="equal">
      <formula>"abrir"</formula>
    </cfRule>
    <cfRule type="cellIs" dxfId="939" priority="3671" operator="equal">
      <formula>"pesquisa de mercado"</formula>
    </cfRule>
    <cfRule type="containsText" dxfId="938" priority="3672" operator="containsText" text="habilitando">
      <formula>NOT(ISERROR(SEARCH("habilitando",BB382)))</formula>
    </cfRule>
    <cfRule type="containsText" dxfId="937" priority="3673" operator="containsText" text="licitando">
      <formula>NOT(ISERROR(SEARCH("licitando",BB382)))</formula>
    </cfRule>
    <cfRule type="cellIs" dxfId="936" priority="3674" operator="equal">
      <formula>"abrir"</formula>
    </cfRule>
    <cfRule type="cellIs" dxfId="935" priority="3675" operator="equal">
      <formula>"pesquisa de mercado"</formula>
    </cfRule>
    <cfRule type="cellIs" dxfId="934" priority="3676" operator="equal">
      <formula>"edital"</formula>
    </cfRule>
    <cfRule type="containsText" dxfId="933" priority="3677" operator="containsText" text="habilitando">
      <formula>NOT(ISERROR(SEARCH("habilitando",BB382)))</formula>
    </cfRule>
    <cfRule type="containsText" dxfId="932" priority="3678" operator="containsText" text="licitando">
      <formula>NOT(ISERROR(SEARCH("licitando",BB382)))</formula>
    </cfRule>
    <cfRule type="cellIs" dxfId="931" priority="3679" operator="equal">
      <formula>"abrir"</formula>
    </cfRule>
    <cfRule type="cellIs" dxfId="930" priority="3680" operator="equal">
      <formula>"pesquisa de mercado"</formula>
    </cfRule>
    <cfRule type="cellIs" dxfId="929" priority="3681" operator="equal">
      <formula>"procuradoria"</formula>
    </cfRule>
    <cfRule type="cellIs" dxfId="928" priority="3682" operator="equal">
      <formula>"edital"</formula>
    </cfRule>
    <cfRule type="containsText" dxfId="927" priority="3683" operator="containsText" text="habilitando">
      <formula>NOT(ISERROR(SEARCH("habilitando",BB382)))</formula>
    </cfRule>
    <cfRule type="containsText" dxfId="926" priority="3684" operator="containsText" text="licitando">
      <formula>NOT(ISERROR(SEARCH("licitando",BB382)))</formula>
    </cfRule>
    <cfRule type="cellIs" dxfId="925" priority="3685" operator="equal">
      <formula>"edital"</formula>
    </cfRule>
    <cfRule type="cellIs" dxfId="924" priority="3686" operator="equal">
      <formula>"procuradoria"</formula>
    </cfRule>
    <cfRule type="cellIs" dxfId="923" priority="3687" operator="equal">
      <formula>"abrir"</formula>
    </cfRule>
    <cfRule type="cellIs" dxfId="922" priority="3688" operator="equal">
      <formula>"pesquisa de mercado"</formula>
    </cfRule>
    <cfRule type="containsText" dxfId="921" priority="3689" operator="containsText" text="habilitando">
      <formula>NOT(ISERROR(SEARCH("habilitando",BB382)))</formula>
    </cfRule>
    <cfRule type="containsText" dxfId="920" priority="3690" operator="containsText" text="licitando">
      <formula>NOT(ISERROR(SEARCH("licitando",BB382)))</formula>
    </cfRule>
    <cfRule type="cellIs" dxfId="919" priority="3691" operator="equal">
      <formula>"abrir"</formula>
    </cfRule>
    <cfRule type="cellIs" dxfId="918" priority="3692" operator="equal">
      <formula>"pesquisa de mercado"</formula>
    </cfRule>
    <cfRule type="cellIs" dxfId="917" priority="3693" operator="equal">
      <formula>"edital"</formula>
    </cfRule>
    <cfRule type="cellIs" dxfId="916" priority="3694" operator="equal">
      <formula>"procuradoria"</formula>
    </cfRule>
    <cfRule type="containsText" dxfId="915" priority="3695" operator="containsText" text="habilitando">
      <formula>NOT(ISERROR(SEARCH("habilitando",BB382)))</formula>
    </cfRule>
    <cfRule type="containsText" dxfId="914" priority="3696" operator="containsText" text="licitando">
      <formula>NOT(ISERROR(SEARCH("licitando",BB382)))</formula>
    </cfRule>
    <cfRule type="cellIs" dxfId="913" priority="3697" operator="equal">
      <formula>"edital"</formula>
    </cfRule>
    <cfRule type="cellIs" dxfId="912" priority="3698" operator="equal">
      <formula>"procuradoria"</formula>
    </cfRule>
    <cfRule type="cellIs" dxfId="911" priority="3699" operator="equal">
      <formula>"abrir"</formula>
    </cfRule>
    <cfRule type="cellIs" dxfId="910" priority="3700" operator="equal">
      <formula>"pesquisa de mercado"</formula>
    </cfRule>
    <cfRule type="containsText" dxfId="909" priority="3701" operator="containsText" text="habilitando">
      <formula>NOT(ISERROR(SEARCH("habilitando",BB382)))</formula>
    </cfRule>
    <cfRule type="containsText" dxfId="908" priority="3702" operator="containsText" text="licitando">
      <formula>NOT(ISERROR(SEARCH("licitando",BB382)))</formula>
    </cfRule>
    <cfRule type="cellIs" dxfId="907" priority="3703" operator="equal">
      <formula>"procuradoria"</formula>
    </cfRule>
    <cfRule type="cellIs" dxfId="906" priority="3704" operator="equal">
      <formula>"edital"</formula>
    </cfRule>
    <cfRule type="cellIs" dxfId="905" priority="3705" operator="equal">
      <formula>"abrir"</formula>
    </cfRule>
    <cfRule type="cellIs" dxfId="904" priority="3706" operator="equal">
      <formula>"pesquisa de mercado"</formula>
    </cfRule>
    <cfRule type="containsText" dxfId="903" priority="3707" operator="containsText" text="habilitando">
      <formula>NOT(ISERROR(SEARCH("habilitando",BB382)))</formula>
    </cfRule>
    <cfRule type="cellIs" dxfId="902" priority="3708" operator="equal">
      <formula>"procuradoria"</formula>
    </cfRule>
    <cfRule type="containsText" dxfId="901" priority="3709" operator="containsText" text="licitando">
      <formula>NOT(ISERROR(SEARCH("licitando",BB382)))</formula>
    </cfRule>
    <cfRule type="cellIs" dxfId="900" priority="3710" operator="equal">
      <formula>"abrir"</formula>
    </cfRule>
    <cfRule type="cellIs" dxfId="899" priority="3711" operator="equal">
      <formula>"pesquisa de mercado"</formula>
    </cfRule>
    <cfRule type="cellIs" dxfId="898" priority="3712" operator="equal">
      <formula>"procuradoria"</formula>
    </cfRule>
    <cfRule type="cellIs" dxfId="897" priority="3713" operator="equal">
      <formula>"edital"</formula>
    </cfRule>
    <cfRule type="containsText" dxfId="896" priority="3715" operator="containsText" text="licitando">
      <formula>NOT(ISERROR(SEARCH("licitando",BB382)))</formula>
    </cfRule>
    <cfRule type="cellIs" dxfId="895" priority="4237" operator="equal">
      <formula>"procuradoria"</formula>
    </cfRule>
    <cfRule type="containsText" dxfId="894" priority="4238" operator="containsText" text="habilitando">
      <formula>NOT(ISERROR(SEARCH("habilitando",BB382)))</formula>
    </cfRule>
    <cfRule type="containsText" dxfId="893" priority="4239" operator="containsText" text="licitando">
      <formula>NOT(ISERROR(SEARCH("licitando",BB382)))</formula>
    </cfRule>
    <cfRule type="cellIs" dxfId="892" priority="4240" operator="equal">
      <formula>"abrir"</formula>
    </cfRule>
    <cfRule type="cellIs" dxfId="891" priority="4241" operator="equal">
      <formula>"pesquisa de mercado"</formula>
    </cfRule>
    <cfRule type="cellIs" dxfId="890" priority="4242" operator="equal">
      <formula>"edital"</formula>
    </cfRule>
    <cfRule type="containsText" dxfId="889" priority="4243" operator="containsText" text="habilitando">
      <formula>NOT(ISERROR(SEARCH("habilitando",BB382)))</formula>
    </cfRule>
    <cfRule type="containsText" dxfId="888" priority="4244" operator="containsText" text="licitando">
      <formula>NOT(ISERROR(SEARCH("licitando",BB382)))</formula>
    </cfRule>
    <cfRule type="cellIs" dxfId="887" priority="4245" operator="equal">
      <formula>"abrir"</formula>
    </cfRule>
    <cfRule type="cellIs" dxfId="886" priority="4246" operator="equal">
      <formula>"pesquisa de mercado"</formula>
    </cfRule>
    <cfRule type="cellIs" dxfId="885" priority="4247" operator="equal">
      <formula>"procuradoria"</formula>
    </cfRule>
    <cfRule type="cellIs" dxfId="884" priority="4248" operator="equal">
      <formula>"edital"</formula>
    </cfRule>
    <cfRule type="containsText" dxfId="883" priority="4249" operator="containsText" text="habilitando">
      <formula>NOT(ISERROR(SEARCH("habilitando",BB382)))</formula>
    </cfRule>
    <cfRule type="containsText" dxfId="882" priority="4250" operator="containsText" text="licitando">
      <formula>NOT(ISERROR(SEARCH("licitando",BB382)))</formula>
    </cfRule>
    <cfRule type="cellIs" dxfId="881" priority="4251" operator="equal">
      <formula>"edital"</formula>
    </cfRule>
    <cfRule type="cellIs" dxfId="880" priority="4252" operator="equal">
      <formula>"procuradoria"</formula>
    </cfRule>
    <cfRule type="cellIs" dxfId="879" priority="4253" operator="equal">
      <formula>"abrir"</formula>
    </cfRule>
    <cfRule type="cellIs" dxfId="878" priority="4254" operator="equal">
      <formula>"pesquisa de mercado"</formula>
    </cfRule>
    <cfRule type="containsText" dxfId="877" priority="4255" operator="containsText" text="habilitando">
      <formula>NOT(ISERROR(SEARCH("habilitando",BB382)))</formula>
    </cfRule>
    <cfRule type="containsText" dxfId="876" priority="4256" operator="containsText" text="licitando">
      <formula>NOT(ISERROR(SEARCH("licitando",BB382)))</formula>
    </cfRule>
    <cfRule type="cellIs" dxfId="875" priority="4257" operator="equal">
      <formula>"abrir"</formula>
    </cfRule>
    <cfRule type="cellIs" dxfId="874" priority="4258" operator="equal">
      <formula>"pesquisa de mercado"</formula>
    </cfRule>
    <cfRule type="cellIs" dxfId="873" priority="4259" operator="equal">
      <formula>"edital"</formula>
    </cfRule>
    <cfRule type="cellIs" dxfId="872" priority="4260" operator="equal">
      <formula>"procuradoria"</formula>
    </cfRule>
    <cfRule type="containsText" dxfId="871" priority="4261" operator="containsText" text="habilitando">
      <formula>NOT(ISERROR(SEARCH("habilitando",BB382)))</formula>
    </cfRule>
    <cfRule type="containsText" dxfId="870" priority="4262" operator="containsText" text="licitando">
      <formula>NOT(ISERROR(SEARCH("licitando",BB382)))</formula>
    </cfRule>
  </conditionalFormatting>
  <conditionalFormatting sqref="BB383">
    <cfRule type="cellIs" dxfId="869" priority="4782" operator="equal">
      <formula>"revogado"</formula>
    </cfRule>
  </conditionalFormatting>
  <conditionalFormatting sqref="BB384">
    <cfRule type="cellIs" dxfId="868" priority="463" operator="equal">
      <formula>"procuradoria"</formula>
    </cfRule>
    <cfRule type="containsText" dxfId="867" priority="464" operator="containsText" text="pesquisa de preço">
      <formula>NOT(ISERROR(SEARCH("pesquisa de preço",BB384)))</formula>
    </cfRule>
    <cfRule type="cellIs" dxfId="866" priority="465" operator="equal">
      <formula>"edital"</formula>
    </cfRule>
    <cfRule type="cellIs" priority="466" operator="equal">
      <formula>"edital"</formula>
    </cfRule>
    <cfRule type="cellIs" dxfId="865" priority="467" operator="equal">
      <formula>"procuradoria"</formula>
    </cfRule>
    <cfRule type="containsText" dxfId="864" priority="468" operator="containsText" text="habilitando">
      <formula>NOT(ISERROR(SEARCH("habilitando",BB384)))</formula>
    </cfRule>
    <cfRule type="containsText" dxfId="863" priority="469" operator="containsText" text="licitando">
      <formula>NOT(ISERROR(SEARCH("licitando",BB384)))</formula>
    </cfRule>
    <cfRule type="containsText" dxfId="862" priority="470" operator="containsText" text="cancelado">
      <formula>NOT(ISERROR(SEARCH("cancelado",BB384)))</formula>
    </cfRule>
    <cfRule type="containsText" dxfId="861" priority="471" operator="containsText" text="consolidada">
      <formula>NOT(ISERROR(SEARCH("consolidada",BB384)))</formula>
    </cfRule>
    <cfRule type="containsText" dxfId="860" priority="472" operator="containsText" text="finalizado">
      <formula>NOT(ISERROR(SEARCH("finalizado",BB384)))</formula>
    </cfRule>
    <cfRule type="containsText" dxfId="859" priority="473" operator="containsText" text="empenhando">
      <formula>NOT(ISERROR(SEARCH("empenhando",BB384)))</formula>
    </cfRule>
    <cfRule type="containsText" dxfId="858" priority="474" operator="containsText" text="licitado">
      <formula>NOT(ISERROR(SEARCH("licitado",BB384)))</formula>
    </cfRule>
    <cfRule type="containsText" dxfId="857" priority="475" operator="containsText" text="licitando">
      <formula>NOT(ISERROR(SEARCH("licitando",BB384)))</formula>
    </cfRule>
    <cfRule type="containsText" dxfId="856" priority="476" operator="containsText" text="Aberta">
      <formula>NOT(ISERROR(SEARCH("Aberta",BB384)))</formula>
    </cfRule>
    <cfRule type="cellIs" dxfId="855" priority="477" operator="equal">
      <formula>"deserto"</formula>
    </cfRule>
    <cfRule type="cellIs" dxfId="854" priority="478" operator="equal">
      <formula>"fracassado"</formula>
    </cfRule>
  </conditionalFormatting>
  <conditionalFormatting sqref="BB385">
    <cfRule type="containsText" dxfId="853" priority="4507" operator="containsText" text="habilitando">
      <formula>NOT(ISERROR(SEARCH("habilitando",BB385)))</formula>
    </cfRule>
    <cfRule type="containsText" dxfId="852" priority="4508" operator="containsText" text="licitando">
      <formula>NOT(ISERROR(SEARCH("licitando",BB385)))</formula>
    </cfRule>
    <cfRule type="containsText" dxfId="851" priority="4509" operator="containsText" text="cancelado">
      <formula>NOT(ISERROR(SEARCH("cancelado",BB385)))</formula>
    </cfRule>
    <cfRule type="containsText" dxfId="850" priority="4510" operator="containsText" text="finalizado">
      <formula>NOT(ISERROR(SEARCH("finalizado",BB385)))</formula>
    </cfRule>
    <cfRule type="containsText" dxfId="849" priority="4511" operator="containsText" text="empenhando">
      <formula>NOT(ISERROR(SEARCH("empenhando",BB385)))</formula>
    </cfRule>
    <cfRule type="containsText" dxfId="848" priority="4512" operator="containsText" text="licitado">
      <formula>NOT(ISERROR(SEARCH("licitado",BB385)))</formula>
    </cfRule>
    <cfRule type="containsText" dxfId="847" priority="4513" operator="containsText" text="licitando">
      <formula>NOT(ISERROR(SEARCH("licitando",BB385)))</formula>
    </cfRule>
    <cfRule type="containsText" dxfId="846" priority="4514" operator="containsText" text="Aberta">
      <formula>NOT(ISERROR(SEARCH("Aberta",BB385)))</formula>
    </cfRule>
    <cfRule type="cellIs" dxfId="845" priority="4515" operator="equal">
      <formula>"deserto"</formula>
    </cfRule>
    <cfRule type="cellIs" dxfId="844" priority="4516" operator="equal">
      <formula>"fracassado"</formula>
    </cfRule>
  </conditionalFormatting>
  <conditionalFormatting sqref="BB385:BB390 BB444 BB393 BB400:BB401 BB452:BB454 BB456">
    <cfRule type="cellIs" dxfId="843" priority="4517" operator="equal">
      <formula>"abrir"</formula>
    </cfRule>
    <cfRule type="cellIs" dxfId="842" priority="4518" operator="equal">
      <formula>"pesquisa de mercado"</formula>
    </cfRule>
  </conditionalFormatting>
  <conditionalFormatting sqref="BB386:BB388 BB393 BB400:BB401 BB405:BB406 BB418:BB419 BB426 BB436 BB444 BB454 BB456">
    <cfRule type="cellIs" dxfId="841" priority="4235" operator="equal">
      <formula>"abrir"</formula>
    </cfRule>
    <cfRule type="cellIs" dxfId="840" priority="4236" operator="equal">
      <formula>"pesquisa de mercado"</formula>
    </cfRule>
  </conditionalFormatting>
  <conditionalFormatting sqref="BB387:BB388 BB393 BB400:BB401 BB405 BB419 BB426 BB436 BB444 BB454 BB456">
    <cfRule type="cellIs" dxfId="839" priority="4204" operator="equal">
      <formula>"procuradoria"</formula>
    </cfRule>
    <cfRule type="containsText" dxfId="838" priority="4209" operator="containsText" text="licitando">
      <formula>NOT(ISERROR(SEARCH("licitando",BB387)))</formula>
    </cfRule>
    <cfRule type="cellIs" dxfId="837" priority="4210" operator="equal">
      <formula>"abrir"</formula>
    </cfRule>
    <cfRule type="cellIs" dxfId="836" priority="4211" operator="equal">
      <formula>"pesquisa de mercado"</formula>
    </cfRule>
    <cfRule type="cellIs" dxfId="835" priority="4212" operator="equal">
      <formula>"edital"</formula>
    </cfRule>
    <cfRule type="containsText" dxfId="834" priority="4213" operator="containsText" text="habilitando">
      <formula>NOT(ISERROR(SEARCH("habilitando",BB387)))</formula>
    </cfRule>
    <cfRule type="containsText" dxfId="833" priority="4214" operator="containsText" text="licitando">
      <formula>NOT(ISERROR(SEARCH("licitando",BB387)))</formula>
    </cfRule>
    <cfRule type="cellIs" dxfId="832" priority="4215" operator="equal">
      <formula>"abrir"</formula>
    </cfRule>
    <cfRule type="cellIs" dxfId="831" priority="4216" operator="equal">
      <formula>"pesquisa de mercado"</formula>
    </cfRule>
    <cfRule type="cellIs" dxfId="830" priority="4217" operator="equal">
      <formula>"procuradoria"</formula>
    </cfRule>
    <cfRule type="cellIs" dxfId="829" priority="4218" operator="equal">
      <formula>"edital"</formula>
    </cfRule>
    <cfRule type="containsText" dxfId="828" priority="4219" operator="containsText" text="habilitando">
      <formula>NOT(ISERROR(SEARCH("habilitando",BB387)))</formula>
    </cfRule>
    <cfRule type="containsText" dxfId="827" priority="4220" operator="containsText" text="licitando">
      <formula>NOT(ISERROR(SEARCH("licitando",BB387)))</formula>
    </cfRule>
    <cfRule type="cellIs" dxfId="826" priority="4221" operator="equal">
      <formula>"edital"</formula>
    </cfRule>
    <cfRule type="cellIs" dxfId="825" priority="4222" operator="equal">
      <formula>"procuradoria"</formula>
    </cfRule>
    <cfRule type="cellIs" dxfId="824" priority="4223" operator="equal">
      <formula>"abrir"</formula>
    </cfRule>
    <cfRule type="cellIs" dxfId="823" priority="4224" operator="equal">
      <formula>"pesquisa de mercado"</formula>
    </cfRule>
    <cfRule type="containsText" dxfId="822" priority="4225" operator="containsText" text="habilitando">
      <formula>NOT(ISERROR(SEARCH("habilitando",BB387)))</formula>
    </cfRule>
    <cfRule type="containsText" dxfId="821" priority="4226" operator="containsText" text="licitando">
      <formula>NOT(ISERROR(SEARCH("licitando",BB387)))</formula>
    </cfRule>
    <cfRule type="cellIs" dxfId="820" priority="4227" operator="equal">
      <formula>"abrir"</formula>
    </cfRule>
    <cfRule type="cellIs" dxfId="819" priority="4228" operator="equal">
      <formula>"pesquisa de mercado"</formula>
    </cfRule>
    <cfRule type="cellIs" dxfId="818" priority="4229" operator="equal">
      <formula>"edital"</formula>
    </cfRule>
    <cfRule type="cellIs" dxfId="817" priority="4230" operator="equal">
      <formula>"procuradoria"</formula>
    </cfRule>
    <cfRule type="containsText" dxfId="816" priority="4231" operator="containsText" text="habilitando">
      <formula>NOT(ISERROR(SEARCH("habilitando",BB387)))</formula>
    </cfRule>
    <cfRule type="containsText" dxfId="815" priority="4232" operator="containsText" text="licitando">
      <formula>NOT(ISERROR(SEARCH("licitando",BB387)))</formula>
    </cfRule>
    <cfRule type="cellIs" dxfId="814" priority="4234" operator="equal">
      <formula>"procuradoria"</formula>
    </cfRule>
  </conditionalFormatting>
  <conditionalFormatting sqref="BB387:BB388 BB393 BB400:BB401 BB405:BB406 BB418:BB419 BB426 BB436 BB444 BB454 BB456">
    <cfRule type="cellIs" dxfId="813" priority="4233" operator="equal">
      <formula>"edital"</formula>
    </cfRule>
  </conditionalFormatting>
  <conditionalFormatting sqref="BB390 BB444:BB450">
    <cfRule type="cellIs" priority="3822" operator="equal">
      <formula>"edital"</formula>
    </cfRule>
  </conditionalFormatting>
  <conditionalFormatting sqref="BB390 BB448 BB452:BB453">
    <cfRule type="containsText" dxfId="812" priority="3827" operator="containsText" text="licitando">
      <formula>NOT(ISERROR(SEARCH("licitando",BB390)))</formula>
    </cfRule>
  </conditionalFormatting>
  <conditionalFormatting sqref="BB390 BB452:BB454 BB448">
    <cfRule type="containsText" dxfId="811" priority="3826" operator="containsText" text="habilitando">
      <formula>NOT(ISERROR(SEARCH("habilitando",BB390)))</formula>
    </cfRule>
  </conditionalFormatting>
  <conditionalFormatting sqref="BB390">
    <cfRule type="cellIs" dxfId="810" priority="3823" operator="equal">
      <formula>"abrir"</formula>
    </cfRule>
    <cfRule type="cellIs" dxfId="809" priority="3824" operator="equal">
      <formula>"pesquisa de mercado"</formula>
    </cfRule>
    <cfRule type="cellIs" dxfId="808" priority="3825" operator="equal">
      <formula>"edital"</formula>
    </cfRule>
  </conditionalFormatting>
  <conditionalFormatting sqref="BB392">
    <cfRule type="cellIs" dxfId="807" priority="462" operator="equal">
      <formula>"procuradoria"</formula>
    </cfRule>
  </conditionalFormatting>
  <conditionalFormatting sqref="BB393 BB387:BB388 BB400:BB401 BB405 BB419 BB426 BB436 BB444 BB454 BB456">
    <cfRule type="containsText" dxfId="806" priority="4208" operator="containsText" text="habilitando">
      <formula>NOT(ISERROR(SEARCH("habilitando",BB387)))</formula>
    </cfRule>
  </conditionalFormatting>
  <conditionalFormatting sqref="BB393">
    <cfRule type="cellIs" dxfId="805" priority="4172" operator="equal">
      <formula>"procuradoria"</formula>
    </cfRule>
    <cfRule type="containsText" dxfId="804" priority="4173" operator="containsText" text="habilitando">
      <formula>NOT(ISERROR(SEARCH("habilitando",BB393)))</formula>
    </cfRule>
    <cfRule type="containsText" dxfId="803" priority="4174" operator="containsText" text="licitando">
      <formula>NOT(ISERROR(SEARCH("licitando",BB393)))</formula>
    </cfRule>
    <cfRule type="cellIs" dxfId="802" priority="4175" operator="equal">
      <formula>"abrir"</formula>
    </cfRule>
    <cfRule type="cellIs" dxfId="801" priority="4176" operator="equal">
      <formula>"pesquisa de mercado"</formula>
    </cfRule>
    <cfRule type="cellIs" dxfId="800" priority="4177" operator="equal">
      <formula>"edital"</formula>
    </cfRule>
    <cfRule type="containsText" dxfId="799" priority="4178" operator="containsText" text="habilitando">
      <formula>NOT(ISERROR(SEARCH("habilitando",BB393)))</formula>
    </cfRule>
    <cfRule type="containsText" dxfId="798" priority="4179" operator="containsText" text="licitando">
      <formula>NOT(ISERROR(SEARCH("licitando",BB393)))</formula>
    </cfRule>
    <cfRule type="cellIs" dxfId="797" priority="4180" operator="equal">
      <formula>"abrir"</formula>
    </cfRule>
    <cfRule type="cellIs" dxfId="796" priority="4181" operator="equal">
      <formula>"pesquisa de mercado"</formula>
    </cfRule>
    <cfRule type="cellIs" dxfId="795" priority="4182" operator="equal">
      <formula>"procuradoria"</formula>
    </cfRule>
    <cfRule type="cellIs" dxfId="794" priority="4183" operator="equal">
      <formula>"edital"</formula>
    </cfRule>
    <cfRule type="containsText" dxfId="793" priority="4184" operator="containsText" text="habilitando">
      <formula>NOT(ISERROR(SEARCH("habilitando",BB393)))</formula>
    </cfRule>
    <cfRule type="containsText" dxfId="792" priority="4185" operator="containsText" text="licitando">
      <formula>NOT(ISERROR(SEARCH("licitando",BB393)))</formula>
    </cfRule>
    <cfRule type="cellIs" dxfId="791" priority="4186" operator="equal">
      <formula>"edital"</formula>
    </cfRule>
    <cfRule type="cellIs" dxfId="790" priority="4187" operator="equal">
      <formula>"procuradoria"</formula>
    </cfRule>
    <cfRule type="cellIs" dxfId="789" priority="4188" operator="equal">
      <formula>"abrir"</formula>
    </cfRule>
    <cfRule type="cellIs" dxfId="788" priority="4189" operator="equal">
      <formula>"pesquisa de mercado"</formula>
    </cfRule>
    <cfRule type="containsText" dxfId="787" priority="4190" operator="containsText" text="habilitando">
      <formula>NOT(ISERROR(SEARCH("habilitando",BB393)))</formula>
    </cfRule>
    <cfRule type="containsText" dxfId="786" priority="4191" operator="containsText" text="licitando">
      <formula>NOT(ISERROR(SEARCH("licitando",BB393)))</formula>
    </cfRule>
    <cfRule type="cellIs" dxfId="785" priority="4192" operator="equal">
      <formula>"abrir"</formula>
    </cfRule>
    <cfRule type="cellIs" dxfId="784" priority="4193" operator="equal">
      <formula>"pesquisa de mercado"</formula>
    </cfRule>
    <cfRule type="cellIs" dxfId="783" priority="4194" operator="equal">
      <formula>"edital"</formula>
    </cfRule>
    <cfRule type="cellIs" dxfId="782" priority="4195" operator="equal">
      <formula>"procuradoria"</formula>
    </cfRule>
    <cfRule type="containsText" dxfId="781" priority="4196" operator="containsText" text="habilitando">
      <formula>NOT(ISERROR(SEARCH("habilitando",BB393)))</formula>
    </cfRule>
    <cfRule type="containsText" dxfId="780" priority="4197" operator="containsText" text="licitando">
      <formula>NOT(ISERROR(SEARCH("licitando",BB393)))</formula>
    </cfRule>
    <cfRule type="cellIs" dxfId="779" priority="4198" operator="equal">
      <formula>"edital"</formula>
    </cfRule>
    <cfRule type="cellIs" dxfId="778" priority="4199" operator="equal">
      <formula>"procuradoria"</formula>
    </cfRule>
    <cfRule type="cellIs" dxfId="777" priority="4200" operator="equal">
      <formula>"abrir"</formula>
    </cfRule>
    <cfRule type="cellIs" dxfId="776" priority="4201" operator="equal">
      <formula>"pesquisa de mercado"</formula>
    </cfRule>
    <cfRule type="containsText" dxfId="775" priority="4202" operator="containsText" text="habilitando">
      <formula>NOT(ISERROR(SEARCH("habilitando",BB393)))</formula>
    </cfRule>
    <cfRule type="containsText" dxfId="774" priority="4203" operator="containsText" text="licitando">
      <formula>NOT(ISERROR(SEARCH("licitando",BB393)))</formula>
    </cfRule>
    <cfRule type="cellIs" dxfId="773" priority="4205" operator="equal">
      <formula>"edital"</formula>
    </cfRule>
    <cfRule type="cellIs" dxfId="772" priority="4206" operator="equal">
      <formula>"abrir"</formula>
    </cfRule>
    <cfRule type="cellIs" dxfId="771" priority="4207" operator="equal">
      <formula>"pesquisa de mercado"</formula>
    </cfRule>
  </conditionalFormatting>
  <conditionalFormatting sqref="BB393:BB402 BB420 BB447">
    <cfRule type="containsText" dxfId="770" priority="4478" operator="containsText" text="habilitando">
      <formula>NOT(ISERROR(SEARCH("habilitando",BB393)))</formula>
    </cfRule>
    <cfRule type="containsText" dxfId="769" priority="4479" operator="containsText" text="licitando">
      <formula>NOT(ISERROR(SEARCH("licitando",BB393)))</formula>
    </cfRule>
  </conditionalFormatting>
  <conditionalFormatting sqref="BB400:BB402">
    <cfRule type="cellIs" dxfId="768" priority="413" operator="equal">
      <formula>"pesquisa de mercado"</formula>
    </cfRule>
    <cfRule type="cellIs" dxfId="767" priority="417" operator="equal">
      <formula>"edital"</formula>
    </cfRule>
  </conditionalFormatting>
  <conditionalFormatting sqref="BB402">
    <cfRule type="cellIs" dxfId="766" priority="412" operator="equal">
      <formula>"abrir"</formula>
    </cfRule>
    <cfRule type="cellIs" dxfId="765" priority="414" operator="equal">
      <formula>"procuradoria"</formula>
    </cfRule>
    <cfRule type="containsText" dxfId="764" priority="415" operator="containsText" text="habilitando">
      <formula>NOT(ISERROR(SEARCH("habilitando",BB402)))</formula>
    </cfRule>
    <cfRule type="containsText" dxfId="763" priority="416" operator="containsText" text="licitando">
      <formula>NOT(ISERROR(SEARCH("licitando",BB402)))</formula>
    </cfRule>
    <cfRule type="cellIs" dxfId="762" priority="418" operator="equal">
      <formula>"procuradoria"</formula>
    </cfRule>
    <cfRule type="containsText" dxfId="761" priority="4405" operator="containsText" text="habilitando">
      <formula>NOT(ISERROR(SEARCH("habilitando",BB402)))</formula>
    </cfRule>
  </conditionalFormatting>
  <conditionalFormatting sqref="BB403">
    <cfRule type="cellIs" priority="4452" operator="equal">
      <formula>"edital"</formula>
    </cfRule>
    <cfRule type="containsText" dxfId="760" priority="4453" operator="containsText" text="pesquisa de preço">
      <formula>NOT(ISERROR(SEARCH("pesquisa de preço",BB403)))</formula>
    </cfRule>
    <cfRule type="containsText" dxfId="759" priority="4454" operator="containsText" text="habilitando">
      <formula>NOT(ISERROR(SEARCH("habilitando",BB403)))</formula>
    </cfRule>
    <cfRule type="containsText" dxfId="758" priority="4455" operator="containsText" text="licitando">
      <formula>NOT(ISERROR(SEARCH("licitando",BB403)))</formula>
    </cfRule>
    <cfRule type="containsText" dxfId="757" priority="4456" operator="containsText" text="cancelado">
      <formula>NOT(ISERROR(SEARCH("cancelado",BB403)))</formula>
    </cfRule>
    <cfRule type="containsText" dxfId="756" priority="4457" operator="containsText" text="consolidada">
      <formula>NOT(ISERROR(SEARCH("consolidada",BB403)))</formula>
    </cfRule>
    <cfRule type="containsText" dxfId="755" priority="4458" operator="containsText" text="finalizado">
      <formula>NOT(ISERROR(SEARCH("finalizado",BB403)))</formula>
    </cfRule>
    <cfRule type="containsText" dxfId="754" priority="4459" operator="containsText" text="empenhando">
      <formula>NOT(ISERROR(SEARCH("empenhando",BB403)))</formula>
    </cfRule>
    <cfRule type="containsText" dxfId="753" priority="4460" operator="containsText" text="licitado">
      <formula>NOT(ISERROR(SEARCH("licitado",BB403)))</formula>
    </cfRule>
    <cfRule type="containsText" dxfId="752" priority="4461" operator="containsText" text="licitando">
      <formula>NOT(ISERROR(SEARCH("licitando",BB403)))</formula>
    </cfRule>
    <cfRule type="containsText" dxfId="751" priority="4462" operator="containsText" text="Aberta">
      <formula>NOT(ISERROR(SEARCH("Aberta",BB403)))</formula>
    </cfRule>
    <cfRule type="cellIs" dxfId="750" priority="4463" operator="equal">
      <formula>"deserto"</formula>
    </cfRule>
    <cfRule type="cellIs" dxfId="749" priority="4464" operator="equal">
      <formula>"fracassado"</formula>
    </cfRule>
  </conditionalFormatting>
  <conditionalFormatting sqref="BB404:BB410 BB417:BB419 BB426 BB434 BB436 BB444 BB454 BB456 BB412">
    <cfRule type="containsText" dxfId="748" priority="4787" operator="containsText" text="habilitando">
      <formula>NOT(ISERROR(SEARCH("habilitando",BB404)))</formula>
    </cfRule>
  </conditionalFormatting>
  <conditionalFormatting sqref="BB405:BB406 BB408 BB418:BB419 BB426 BB434 BB436 BB444 BB452:BB454 BB456">
    <cfRule type="cellIs" dxfId="747" priority="3966" operator="equal">
      <formula>"edital"</formula>
    </cfRule>
  </conditionalFormatting>
  <conditionalFormatting sqref="BB405:BB406 BB408 BB418:BB419 BB426 BB434 BB436 BB444 BB454 BB456">
    <cfRule type="cellIs" dxfId="746" priority="3931" operator="equal">
      <formula>"abrir"</formula>
    </cfRule>
    <cfRule type="cellIs" dxfId="745" priority="3932" operator="equal">
      <formula>"pesquisa de mercado"</formula>
    </cfRule>
    <cfRule type="cellIs" dxfId="744" priority="3933" operator="equal">
      <formula>"edital"</formula>
    </cfRule>
    <cfRule type="containsText" dxfId="743" priority="3934" operator="containsText" text="habilitando">
      <formula>NOT(ISERROR(SEARCH("habilitando",BB405)))</formula>
    </cfRule>
    <cfRule type="cellIs" dxfId="742" priority="3936" operator="equal">
      <formula>"abrir"</formula>
    </cfRule>
    <cfRule type="cellIs" dxfId="741" priority="3937" operator="equal">
      <formula>"pesquisa de mercado"</formula>
    </cfRule>
    <cfRule type="cellIs" dxfId="740" priority="3939" operator="equal">
      <formula>"edital"</formula>
    </cfRule>
    <cfRule type="containsText" dxfId="739" priority="3940" operator="containsText" text="habilitando">
      <formula>NOT(ISERROR(SEARCH("habilitando",BB405)))</formula>
    </cfRule>
    <cfRule type="cellIs" dxfId="738" priority="3942" operator="equal">
      <formula>"edital"</formula>
    </cfRule>
    <cfRule type="cellIs" dxfId="737" priority="3944" operator="equal">
      <formula>"abrir"</formula>
    </cfRule>
    <cfRule type="cellIs" dxfId="736" priority="3945" operator="equal">
      <formula>"pesquisa de mercado"</formula>
    </cfRule>
    <cfRule type="containsText" dxfId="735" priority="3946" operator="containsText" text="habilitando">
      <formula>NOT(ISERROR(SEARCH("habilitando",BB405)))</formula>
    </cfRule>
    <cfRule type="cellIs" dxfId="734" priority="3948" operator="equal">
      <formula>"abrir"</formula>
    </cfRule>
    <cfRule type="cellIs" dxfId="733" priority="3949" operator="equal">
      <formula>"pesquisa de mercado"</formula>
    </cfRule>
    <cfRule type="cellIs" dxfId="732" priority="3950" operator="equal">
      <formula>"edital"</formula>
    </cfRule>
    <cfRule type="containsText" dxfId="731" priority="3952" operator="containsText" text="habilitando">
      <formula>NOT(ISERROR(SEARCH("habilitando",BB405)))</formula>
    </cfRule>
    <cfRule type="cellIs" dxfId="730" priority="3954" operator="equal">
      <formula>"edital"</formula>
    </cfRule>
    <cfRule type="cellIs" dxfId="729" priority="3956" operator="equal">
      <formula>"abrir"</formula>
    </cfRule>
    <cfRule type="cellIs" dxfId="728" priority="3957" operator="equal">
      <formula>"pesquisa de mercado"</formula>
    </cfRule>
    <cfRule type="containsText" dxfId="727" priority="3958" operator="containsText" text="habilitando">
      <formula>NOT(ISERROR(SEARCH("habilitando",BB405)))</formula>
    </cfRule>
    <cfRule type="cellIs" dxfId="726" priority="3960" operator="equal">
      <formula>"edital"</formula>
    </cfRule>
    <cfRule type="cellIs" dxfId="725" priority="3962" operator="equal">
      <formula>"abrir"</formula>
    </cfRule>
    <cfRule type="cellIs" dxfId="724" priority="3963" operator="equal">
      <formula>"pesquisa de mercado"</formula>
    </cfRule>
    <cfRule type="containsText" dxfId="723" priority="3964" operator="containsText" text="habilitando">
      <formula>NOT(ISERROR(SEARCH("habilitando",BB405)))</formula>
    </cfRule>
    <cfRule type="cellIs" dxfId="722" priority="4143" operator="equal">
      <formula>"abrir"</formula>
    </cfRule>
    <cfRule type="cellIs" dxfId="721" priority="4144" operator="equal">
      <formula>"pesquisa de mercado"</formula>
    </cfRule>
    <cfRule type="cellIs" dxfId="720" priority="4145" operator="equal">
      <formula>"edital"</formula>
    </cfRule>
    <cfRule type="containsText" dxfId="719" priority="4146" operator="containsText" text="habilitando">
      <formula>NOT(ISERROR(SEARCH("habilitando",BB405)))</formula>
    </cfRule>
    <cfRule type="cellIs" dxfId="718" priority="4148" operator="equal">
      <formula>"abrir"</formula>
    </cfRule>
    <cfRule type="cellIs" dxfId="717" priority="4149" operator="equal">
      <formula>"pesquisa de mercado"</formula>
    </cfRule>
    <cfRule type="cellIs" dxfId="716" priority="4151" operator="equal">
      <formula>"edital"</formula>
    </cfRule>
    <cfRule type="containsText" dxfId="715" priority="4152" operator="containsText" text="habilitando">
      <formula>NOT(ISERROR(SEARCH("habilitando",BB405)))</formula>
    </cfRule>
    <cfRule type="cellIs" dxfId="714" priority="4154" operator="equal">
      <formula>"edital"</formula>
    </cfRule>
    <cfRule type="cellIs" dxfId="713" priority="4156" operator="equal">
      <formula>"abrir"</formula>
    </cfRule>
    <cfRule type="cellIs" dxfId="712" priority="4157" operator="equal">
      <formula>"pesquisa de mercado"</formula>
    </cfRule>
    <cfRule type="containsText" dxfId="711" priority="4158" operator="containsText" text="habilitando">
      <formula>NOT(ISERROR(SEARCH("habilitando",BB405)))</formula>
    </cfRule>
    <cfRule type="cellIs" dxfId="710" priority="4160" operator="equal">
      <formula>"abrir"</formula>
    </cfRule>
    <cfRule type="cellIs" dxfId="709" priority="4161" operator="equal">
      <formula>"pesquisa de mercado"</formula>
    </cfRule>
    <cfRule type="cellIs" dxfId="708" priority="4162" operator="equal">
      <formula>"edital"</formula>
    </cfRule>
    <cfRule type="containsText" dxfId="707" priority="4164" operator="containsText" text="habilitando">
      <formula>NOT(ISERROR(SEARCH("habilitando",BB405)))</formula>
    </cfRule>
    <cfRule type="cellIs" dxfId="706" priority="4166" operator="equal">
      <formula>"edital"</formula>
    </cfRule>
    <cfRule type="cellIs" dxfId="705" priority="4168" operator="equal">
      <formula>"abrir"</formula>
    </cfRule>
    <cfRule type="cellIs" dxfId="704" priority="4169" operator="equal">
      <formula>"pesquisa de mercado"</formula>
    </cfRule>
    <cfRule type="containsText" dxfId="703" priority="4170" operator="containsText" text="habilitando">
      <formula>NOT(ISERROR(SEARCH("habilitando",BB405)))</formula>
    </cfRule>
  </conditionalFormatting>
  <conditionalFormatting sqref="BB405:BB406 BB408 BB418:BB419 BB426 BB434 BB436 BB444 BB454:BC455 BB456">
    <cfRule type="cellIs" dxfId="702" priority="3968" operator="equal">
      <formula>"abrir"</formula>
    </cfRule>
    <cfRule type="cellIs" dxfId="701" priority="3969" operator="equal">
      <formula>"pesquisa de mercado"</formula>
    </cfRule>
  </conditionalFormatting>
  <conditionalFormatting sqref="BB405:BB406 BB408 BB418:BB419 BB434 BB426 BB436 BB444 BB454 BB456">
    <cfRule type="containsText" dxfId="700" priority="4141" operator="containsText" text="habilitando">
      <formula>NOT(ISERROR(SEARCH("habilitando",BB405)))</formula>
    </cfRule>
  </conditionalFormatting>
  <conditionalFormatting sqref="BB405:BB406 BB408 BB418:BB419 BB434">
    <cfRule type="cellIs" dxfId="699" priority="4137" operator="equal">
      <formula>"edital"</formula>
    </cfRule>
    <cfRule type="cellIs" dxfId="698" priority="4139" operator="equal">
      <formula>"abrir"</formula>
    </cfRule>
    <cfRule type="cellIs" dxfId="697" priority="4140" operator="equal">
      <formula>"pesquisa de mercado"</formula>
    </cfRule>
  </conditionalFormatting>
  <conditionalFormatting sqref="BB405:BB406 BB408 BB418:BB420 BB426 BB434 BB436 BB444 BB454 BB456 BB100:BB103 BB105 BB116 BB123 BB241:BB242 BB245:BB247 BB275 BB308 BB310 BB312:BB313 BB318:BB319 BB334 BB344 BB346:BB347 BB349:BB350 BB357 BB360 BB364 BB381:BB382 BB387:BB388 BB393 BB400:BB401 BB157 BB170 BB150:BB151 BB200 BB235 BB297 BB327 BB398 BB229 BB36:BB37 BB20:BB21 BB25:BB27 BB47 BB88 BB94 BB98 BB278 BB367">
    <cfRule type="cellIs" dxfId="696" priority="4812" operator="equal">
      <formula>"abrir"</formula>
    </cfRule>
  </conditionalFormatting>
  <conditionalFormatting sqref="BB405:BB406 BB408 BB418:BB420 BB426 BB434 BB436 BB444 BB454 BB456 BB100:BB103 BB105 BB116 BB123 BB241:BB242 BB245:BB247 BB275 BB308 BB310 BB312:BB313 BB318:BB319 BB334 BB344 BB346:BB347 BB349:BB350 BB357 BB360 BB364 BB381:BB382 BB387:BB388 BB393 BB400:BB401 BB157 BB170 BB150:BB151 BB200 BB235 BB297 BB327 BB398 BB229 BB36:BB37 BB20:BB21 BB25:BB27 BB47 BB88 BB94 BB98 BB367">
    <cfRule type="cellIs" dxfId="695" priority="4813" operator="equal">
      <formula>"pesquisa de mercado"</formula>
    </cfRule>
  </conditionalFormatting>
  <conditionalFormatting sqref="BB405:BB406 BB408 BB434 BB360 BB364 BB381:BB382 BB418:BB419 BB426 BB436 BB444 BB454 BB456">
    <cfRule type="cellIs" dxfId="694" priority="4263" operator="equal">
      <formula>"procuradoria"</formula>
    </cfRule>
  </conditionalFormatting>
  <conditionalFormatting sqref="BB405:BB406 BB408 BB434 BB418:BB419 BB426 BB436 BB444 BB454 BB456">
    <cfRule type="containsText" dxfId="693" priority="3930" operator="containsText" text="licitando">
      <formula>NOT(ISERROR(SEARCH("licitando",BB405)))</formula>
    </cfRule>
    <cfRule type="containsText" dxfId="692" priority="3935" operator="containsText" text="licitando">
      <formula>NOT(ISERROR(SEARCH("licitando",BB405)))</formula>
    </cfRule>
    <cfRule type="cellIs" dxfId="691" priority="3938" operator="equal">
      <formula>"procuradoria"</formula>
    </cfRule>
    <cfRule type="containsText" dxfId="690" priority="3941" operator="containsText" text="licitando">
      <formula>NOT(ISERROR(SEARCH("licitando",BB405)))</formula>
    </cfRule>
    <cfRule type="cellIs" dxfId="689" priority="3943" operator="equal">
      <formula>"procuradoria"</formula>
    </cfRule>
    <cfRule type="containsText" dxfId="688" priority="3947" operator="containsText" text="licitando">
      <formula>NOT(ISERROR(SEARCH("licitando",BB405)))</formula>
    </cfRule>
    <cfRule type="cellIs" dxfId="687" priority="3951" operator="equal">
      <formula>"procuradoria"</formula>
    </cfRule>
    <cfRule type="containsText" dxfId="686" priority="3953" operator="containsText" text="licitando">
      <formula>NOT(ISERROR(SEARCH("licitando",BB405)))</formula>
    </cfRule>
    <cfRule type="cellIs" dxfId="685" priority="3955" operator="equal">
      <formula>"procuradoria"</formula>
    </cfRule>
    <cfRule type="containsText" dxfId="684" priority="3959" operator="containsText" text="licitando">
      <formula>NOT(ISERROR(SEARCH("licitando",BB405)))</formula>
    </cfRule>
    <cfRule type="cellIs" dxfId="683" priority="3961" operator="equal">
      <formula>"procuradoria"</formula>
    </cfRule>
    <cfRule type="containsText" dxfId="682" priority="3965" operator="containsText" text="licitando">
      <formula>NOT(ISERROR(SEARCH("licitando",BB405)))</formula>
    </cfRule>
    <cfRule type="cellIs" dxfId="681" priority="3967" operator="equal">
      <formula>"procuradoria"</formula>
    </cfRule>
    <cfRule type="cellIs" dxfId="680" priority="4138" operator="equal">
      <formula>"procuradoria"</formula>
    </cfRule>
    <cfRule type="containsText" dxfId="679" priority="4142" operator="containsText" text="licitando">
      <formula>NOT(ISERROR(SEARCH("licitando",BB405)))</formula>
    </cfRule>
    <cfRule type="containsText" dxfId="678" priority="4147" operator="containsText" text="licitando">
      <formula>NOT(ISERROR(SEARCH("licitando",BB405)))</formula>
    </cfRule>
    <cfRule type="cellIs" dxfId="677" priority="4150" operator="equal">
      <formula>"procuradoria"</formula>
    </cfRule>
    <cfRule type="containsText" dxfId="676" priority="4153" operator="containsText" text="licitando">
      <formula>NOT(ISERROR(SEARCH("licitando",BB405)))</formula>
    </cfRule>
    <cfRule type="cellIs" dxfId="675" priority="4155" operator="equal">
      <formula>"procuradoria"</formula>
    </cfRule>
    <cfRule type="containsText" dxfId="674" priority="4159" operator="containsText" text="licitando">
      <formula>NOT(ISERROR(SEARCH("licitando",BB405)))</formula>
    </cfRule>
    <cfRule type="cellIs" dxfId="673" priority="4163" operator="equal">
      <formula>"procuradoria"</formula>
    </cfRule>
    <cfRule type="containsText" dxfId="672" priority="4165" operator="containsText" text="licitando">
      <formula>NOT(ISERROR(SEARCH("licitando",BB405)))</formula>
    </cfRule>
    <cfRule type="cellIs" dxfId="671" priority="4167" operator="equal">
      <formula>"procuradoria"</formula>
    </cfRule>
    <cfRule type="containsText" dxfId="670" priority="4171" operator="containsText" text="licitando">
      <formula>NOT(ISERROR(SEARCH("licitando",BB405)))</formula>
    </cfRule>
  </conditionalFormatting>
  <conditionalFormatting sqref="BB405:BB406 BB418:BB419 BB426 BB436 BB444 BB452:BB454 BB456">
    <cfRule type="cellIs" dxfId="669" priority="3795" operator="equal">
      <formula>"abrir"</formula>
    </cfRule>
    <cfRule type="cellIs" dxfId="668" priority="3796" operator="equal">
      <formula>"pesquisa de mercado"</formula>
    </cfRule>
  </conditionalFormatting>
  <conditionalFormatting sqref="BB405:BB406 BB419 BB426 BB436 BB444 BB454 BB456">
    <cfRule type="cellIs" dxfId="667" priority="3797" operator="equal">
      <formula>"procuradoria"</formula>
    </cfRule>
  </conditionalFormatting>
  <conditionalFormatting sqref="BB405:BB406 BB436 BB444 BB452:BB454">
    <cfRule type="cellIs" dxfId="666" priority="3798" operator="equal">
      <formula>"edital"</formula>
    </cfRule>
  </conditionalFormatting>
  <conditionalFormatting sqref="BB406">
    <cfRule type="cellIs" dxfId="665" priority="3716" operator="equal">
      <formula>"procuradoria"</formula>
    </cfRule>
    <cfRule type="containsText" dxfId="664" priority="3717" operator="containsText" text="habilitando">
      <formula>NOT(ISERROR(SEARCH("habilitando",BB406)))</formula>
    </cfRule>
    <cfRule type="containsText" dxfId="663" priority="3718" operator="containsText" text="licitando">
      <formula>NOT(ISERROR(SEARCH("licitando",BB406)))</formula>
    </cfRule>
    <cfRule type="cellIs" dxfId="662" priority="3719" operator="equal">
      <formula>"abrir"</formula>
    </cfRule>
    <cfRule type="cellIs" dxfId="661" priority="3720" operator="equal">
      <formula>"pesquisa de mercado"</formula>
    </cfRule>
    <cfRule type="cellIs" dxfId="660" priority="3721" operator="equal">
      <formula>"edital"</formula>
    </cfRule>
    <cfRule type="containsText" dxfId="659" priority="3722" operator="containsText" text="habilitando">
      <formula>NOT(ISERROR(SEARCH("habilitando",BB406)))</formula>
    </cfRule>
    <cfRule type="containsText" dxfId="658" priority="3723" operator="containsText" text="licitando">
      <formula>NOT(ISERROR(SEARCH("licitando",BB406)))</formula>
    </cfRule>
    <cfRule type="cellIs" dxfId="657" priority="3724" operator="equal">
      <formula>"abrir"</formula>
    </cfRule>
    <cfRule type="cellIs" dxfId="656" priority="3725" operator="equal">
      <formula>"pesquisa de mercado"</formula>
    </cfRule>
    <cfRule type="cellIs" dxfId="655" priority="3726" operator="equal">
      <formula>"procuradoria"</formula>
    </cfRule>
    <cfRule type="cellIs" dxfId="654" priority="3727" operator="equal">
      <formula>"edital"</formula>
    </cfRule>
    <cfRule type="containsText" dxfId="653" priority="3728" operator="containsText" text="habilitando">
      <formula>NOT(ISERROR(SEARCH("habilitando",BB406)))</formula>
    </cfRule>
    <cfRule type="containsText" dxfId="652" priority="3729" operator="containsText" text="licitando">
      <formula>NOT(ISERROR(SEARCH("licitando",BB406)))</formula>
    </cfRule>
    <cfRule type="cellIs" dxfId="651" priority="3730" operator="equal">
      <formula>"edital"</formula>
    </cfRule>
    <cfRule type="cellIs" dxfId="650" priority="3731" operator="equal">
      <formula>"procuradoria"</formula>
    </cfRule>
    <cfRule type="cellIs" dxfId="649" priority="3732" operator="equal">
      <formula>"abrir"</formula>
    </cfRule>
    <cfRule type="cellIs" dxfId="648" priority="3733" operator="equal">
      <formula>"pesquisa de mercado"</formula>
    </cfRule>
    <cfRule type="containsText" dxfId="647" priority="3734" operator="containsText" text="habilitando">
      <formula>NOT(ISERROR(SEARCH("habilitando",BB406)))</formula>
    </cfRule>
    <cfRule type="containsText" dxfId="646" priority="3735" operator="containsText" text="licitando">
      <formula>NOT(ISERROR(SEARCH("licitando",BB406)))</formula>
    </cfRule>
    <cfRule type="cellIs" dxfId="645" priority="3736" operator="equal">
      <formula>"abrir"</formula>
    </cfRule>
    <cfRule type="cellIs" dxfId="644" priority="3737" operator="equal">
      <formula>"pesquisa de mercado"</formula>
    </cfRule>
    <cfRule type="cellIs" dxfId="643" priority="3738" operator="equal">
      <formula>"edital"</formula>
    </cfRule>
    <cfRule type="cellIs" dxfId="642" priority="3739" operator="equal">
      <formula>"procuradoria"</formula>
    </cfRule>
    <cfRule type="containsText" dxfId="641" priority="3740" operator="containsText" text="habilitando">
      <formula>NOT(ISERROR(SEARCH("habilitando",BB406)))</formula>
    </cfRule>
    <cfRule type="containsText" dxfId="640" priority="3741" operator="containsText" text="licitando">
      <formula>NOT(ISERROR(SEARCH("licitando",BB406)))</formula>
    </cfRule>
    <cfRule type="cellIs" dxfId="639" priority="3742" operator="equal">
      <formula>"edital"</formula>
    </cfRule>
    <cfRule type="cellIs" dxfId="638" priority="3743" operator="equal">
      <formula>"procuradoria"</formula>
    </cfRule>
    <cfRule type="cellIs" dxfId="637" priority="3744" operator="equal">
      <formula>"abrir"</formula>
    </cfRule>
    <cfRule type="cellIs" dxfId="636" priority="3745" operator="equal">
      <formula>"pesquisa de mercado"</formula>
    </cfRule>
    <cfRule type="containsText" dxfId="635" priority="3746" operator="containsText" text="habilitando">
      <formula>NOT(ISERROR(SEARCH("habilitando",BB406)))</formula>
    </cfRule>
    <cfRule type="containsText" dxfId="634" priority="3747" operator="containsText" text="licitando">
      <formula>NOT(ISERROR(SEARCH("licitando",BB406)))</formula>
    </cfRule>
    <cfRule type="cellIs" dxfId="633" priority="3748" operator="equal">
      <formula>"edital"</formula>
    </cfRule>
    <cfRule type="cellIs" dxfId="632" priority="3749" operator="equal">
      <formula>"procuradoria"</formula>
    </cfRule>
    <cfRule type="cellIs" dxfId="631" priority="3750" operator="equal">
      <formula>"abrir"</formula>
    </cfRule>
    <cfRule type="cellIs" dxfId="630" priority="3751" operator="equal">
      <formula>"pesquisa de mercado"</formula>
    </cfRule>
    <cfRule type="containsText" dxfId="629" priority="3752" operator="containsText" text="habilitando">
      <formula>NOT(ISERROR(SEARCH("habilitando",BB406)))</formula>
    </cfRule>
    <cfRule type="containsText" dxfId="628" priority="3753" operator="containsText" text="licitando">
      <formula>NOT(ISERROR(SEARCH("licitando",BB406)))</formula>
    </cfRule>
    <cfRule type="cellIs" dxfId="627" priority="3754" operator="equal">
      <formula>"edital"</formula>
    </cfRule>
    <cfRule type="cellIs" dxfId="626" priority="3755" operator="equal">
      <formula>"procuradoria"</formula>
    </cfRule>
    <cfRule type="cellIs" dxfId="625" priority="3756" operator="equal">
      <formula>"abrir"</formula>
    </cfRule>
    <cfRule type="cellIs" dxfId="624" priority="3757" operator="equal">
      <formula>"pesquisa de mercado"</formula>
    </cfRule>
    <cfRule type="containsText" dxfId="623" priority="3758" operator="containsText" text="habilitando">
      <formula>NOT(ISERROR(SEARCH("habilitando",BB406)))</formula>
    </cfRule>
    <cfRule type="containsText" dxfId="622" priority="3759" operator="containsText" text="licitando">
      <formula>NOT(ISERROR(SEARCH("licitando",BB406)))</formula>
    </cfRule>
    <cfRule type="cellIs" dxfId="621" priority="3760" operator="equal">
      <formula>"abrir"</formula>
    </cfRule>
    <cfRule type="cellIs" dxfId="620" priority="3761" operator="equal">
      <formula>"pesquisa de mercado"</formula>
    </cfRule>
    <cfRule type="cellIs" dxfId="619" priority="3762" operator="equal">
      <formula>"edital"</formula>
    </cfRule>
    <cfRule type="containsText" dxfId="618" priority="3763" operator="containsText" text="habilitando">
      <formula>NOT(ISERROR(SEARCH("habilitando",BB406)))</formula>
    </cfRule>
    <cfRule type="containsText" dxfId="617" priority="3764" operator="containsText" text="licitando">
      <formula>NOT(ISERROR(SEARCH("licitando",BB406)))</formula>
    </cfRule>
    <cfRule type="cellIs" dxfId="616" priority="3765" operator="equal">
      <formula>"abrir"</formula>
    </cfRule>
    <cfRule type="cellIs" dxfId="615" priority="3766" operator="equal">
      <formula>"pesquisa de mercado"</formula>
    </cfRule>
    <cfRule type="cellIs" dxfId="614" priority="3767" operator="equal">
      <formula>"procuradoria"</formula>
    </cfRule>
    <cfRule type="cellIs" dxfId="613" priority="3768" operator="equal">
      <formula>"edital"</formula>
    </cfRule>
    <cfRule type="containsText" dxfId="612" priority="3769" operator="containsText" text="habilitando">
      <formula>NOT(ISERROR(SEARCH("habilitando",BB406)))</formula>
    </cfRule>
    <cfRule type="containsText" dxfId="611" priority="3770" operator="containsText" text="licitando">
      <formula>NOT(ISERROR(SEARCH("licitando",BB406)))</formula>
    </cfRule>
    <cfRule type="cellIs" dxfId="610" priority="3771" operator="equal">
      <formula>"edital"</formula>
    </cfRule>
    <cfRule type="cellIs" dxfId="609" priority="3772" operator="equal">
      <formula>"procuradoria"</formula>
    </cfRule>
    <cfRule type="cellIs" dxfId="608" priority="3773" operator="equal">
      <formula>"abrir"</formula>
    </cfRule>
    <cfRule type="cellIs" dxfId="607" priority="3774" operator="equal">
      <formula>"pesquisa de mercado"</formula>
    </cfRule>
    <cfRule type="containsText" dxfId="606" priority="3775" operator="containsText" text="habilitando">
      <formula>NOT(ISERROR(SEARCH("habilitando",BB406)))</formula>
    </cfRule>
    <cfRule type="containsText" dxfId="605" priority="3776" operator="containsText" text="licitando">
      <formula>NOT(ISERROR(SEARCH("licitando",BB406)))</formula>
    </cfRule>
    <cfRule type="cellIs" dxfId="604" priority="3777" operator="equal">
      <formula>"abrir"</formula>
    </cfRule>
    <cfRule type="cellIs" dxfId="603" priority="3778" operator="equal">
      <formula>"pesquisa de mercado"</formula>
    </cfRule>
    <cfRule type="cellIs" dxfId="602" priority="3779" operator="equal">
      <formula>"edital"</formula>
    </cfRule>
    <cfRule type="cellIs" dxfId="601" priority="3780" operator="equal">
      <formula>"procuradoria"</formula>
    </cfRule>
    <cfRule type="containsText" dxfId="600" priority="3781" operator="containsText" text="habilitando">
      <formula>NOT(ISERROR(SEARCH("habilitando",BB406)))</formula>
    </cfRule>
    <cfRule type="containsText" dxfId="599" priority="3782" operator="containsText" text="licitando">
      <formula>NOT(ISERROR(SEARCH("licitando",BB406)))</formula>
    </cfRule>
    <cfRule type="cellIs" dxfId="598" priority="3783" operator="equal">
      <formula>"edital"</formula>
    </cfRule>
    <cfRule type="cellIs" dxfId="597" priority="3784" operator="equal">
      <formula>"procuradoria"</formula>
    </cfRule>
    <cfRule type="cellIs" dxfId="596" priority="3785" operator="equal">
      <formula>"abrir"</formula>
    </cfRule>
    <cfRule type="cellIs" dxfId="595" priority="3786" operator="equal">
      <formula>"pesquisa de mercado"</formula>
    </cfRule>
    <cfRule type="containsText" dxfId="594" priority="3787" operator="containsText" text="habilitando">
      <formula>NOT(ISERROR(SEARCH("habilitando",BB406)))</formula>
    </cfRule>
    <cfRule type="containsText" dxfId="593" priority="3788" operator="containsText" text="licitando">
      <formula>NOT(ISERROR(SEARCH("licitando",BB406)))</formula>
    </cfRule>
    <cfRule type="cellIs" dxfId="592" priority="3789" operator="equal">
      <formula>"edital"</formula>
    </cfRule>
    <cfRule type="cellIs" dxfId="591" priority="3790" operator="equal">
      <formula>"procuradoria"</formula>
    </cfRule>
    <cfRule type="cellIs" dxfId="590" priority="3791" operator="equal">
      <formula>"abrir"</formula>
    </cfRule>
    <cfRule type="cellIs" dxfId="589" priority="3792" operator="equal">
      <formula>"pesquisa de mercado"</formula>
    </cfRule>
    <cfRule type="containsText" dxfId="588" priority="3793" operator="containsText" text="habilitando">
      <formula>NOT(ISERROR(SEARCH("habilitando",BB406)))</formula>
    </cfRule>
    <cfRule type="containsText" dxfId="587" priority="3794" operator="containsText" text="licitando">
      <formula>NOT(ISERROR(SEARCH("licitando",BB406)))</formula>
    </cfRule>
    <cfRule type="containsText" dxfId="586" priority="4112" operator="containsText" text="habilitando">
      <formula>NOT(ISERROR(SEARCH("habilitando",BB406)))</formula>
    </cfRule>
    <cfRule type="containsText" dxfId="585" priority="4113" operator="containsText" text="licitando">
      <formula>NOT(ISERROR(SEARCH("licitando",BB406)))</formula>
    </cfRule>
    <cfRule type="cellIs" dxfId="584" priority="4114" operator="equal">
      <formula>"abrir"</formula>
    </cfRule>
    <cfRule type="cellIs" dxfId="583" priority="4115" operator="equal">
      <formula>"pesquisa de mercado"</formula>
    </cfRule>
    <cfRule type="cellIs" dxfId="582" priority="4116" operator="equal">
      <formula>"edital"</formula>
    </cfRule>
    <cfRule type="containsText" dxfId="581" priority="4117" operator="containsText" text="habilitando">
      <formula>NOT(ISERROR(SEARCH("habilitando",BB406)))</formula>
    </cfRule>
    <cfRule type="containsText" dxfId="580" priority="4118" operator="containsText" text="licitando">
      <formula>NOT(ISERROR(SEARCH("licitando",BB406)))</formula>
    </cfRule>
    <cfRule type="cellIs" dxfId="579" priority="4119" operator="equal">
      <formula>"abrir"</formula>
    </cfRule>
    <cfRule type="cellIs" dxfId="578" priority="4120" operator="equal">
      <formula>"pesquisa de mercado"</formula>
    </cfRule>
    <cfRule type="cellIs" dxfId="577" priority="4121" operator="equal">
      <formula>"procuradoria"</formula>
    </cfRule>
    <cfRule type="cellIs" dxfId="576" priority="4122" operator="equal">
      <formula>"edital"</formula>
    </cfRule>
    <cfRule type="containsText" dxfId="575" priority="4123" operator="containsText" text="habilitando">
      <formula>NOT(ISERROR(SEARCH("habilitando",BB406)))</formula>
    </cfRule>
    <cfRule type="containsText" dxfId="574" priority="4124" operator="containsText" text="licitando">
      <formula>NOT(ISERROR(SEARCH("licitando",BB406)))</formula>
    </cfRule>
    <cfRule type="cellIs" dxfId="573" priority="4125" operator="equal">
      <formula>"edital"</formula>
    </cfRule>
    <cfRule type="cellIs" dxfId="572" priority="4126" operator="equal">
      <formula>"procuradoria"</formula>
    </cfRule>
    <cfRule type="cellIs" dxfId="571" priority="4127" operator="equal">
      <formula>"abrir"</formula>
    </cfRule>
    <cfRule type="cellIs" dxfId="570" priority="4128" operator="equal">
      <formula>"pesquisa de mercado"</formula>
    </cfRule>
    <cfRule type="containsText" dxfId="569" priority="4129" operator="containsText" text="habilitando">
      <formula>NOT(ISERROR(SEARCH("habilitando",BB406)))</formula>
    </cfRule>
    <cfRule type="containsText" dxfId="568" priority="4130" operator="containsText" text="licitando">
      <formula>NOT(ISERROR(SEARCH("licitando",BB406)))</formula>
    </cfRule>
    <cfRule type="cellIs" dxfId="567" priority="4131" operator="equal">
      <formula>"abrir"</formula>
    </cfRule>
    <cfRule type="cellIs" dxfId="566" priority="4132" operator="equal">
      <formula>"pesquisa de mercado"</formula>
    </cfRule>
    <cfRule type="cellIs" dxfId="565" priority="4133" operator="equal">
      <formula>"edital"</formula>
    </cfRule>
    <cfRule type="cellIs" dxfId="564" priority="4134" operator="equal">
      <formula>"procuradoria"</formula>
    </cfRule>
    <cfRule type="containsText" dxfId="563" priority="4135" operator="containsText" text="habilitando">
      <formula>NOT(ISERROR(SEARCH("habilitando",BB406)))</formula>
    </cfRule>
    <cfRule type="containsText" dxfId="562" priority="4136" operator="containsText" text="licitando">
      <formula>NOT(ISERROR(SEARCH("licitando",BB406)))</formula>
    </cfRule>
  </conditionalFormatting>
  <conditionalFormatting sqref="BB408 BB418 BB434">
    <cfRule type="containsText" dxfId="561" priority="3889" operator="containsText" text="licitando">
      <formula>NOT(ISERROR(SEARCH("licitando",BB408)))</formula>
    </cfRule>
    <cfRule type="cellIs" dxfId="560" priority="3890" operator="equal">
      <formula>"abrir"</formula>
    </cfRule>
    <cfRule type="cellIs" dxfId="559" priority="3891" operator="equal">
      <formula>"pesquisa de mercado"</formula>
    </cfRule>
    <cfRule type="cellIs" dxfId="558" priority="3892" operator="equal">
      <formula>"edital"</formula>
    </cfRule>
    <cfRule type="containsText" dxfId="557" priority="3893" operator="containsText" text="habilitando">
      <formula>NOT(ISERROR(SEARCH("habilitando",BB408)))</formula>
    </cfRule>
    <cfRule type="containsText" dxfId="556" priority="3894" operator="containsText" text="licitando">
      <formula>NOT(ISERROR(SEARCH("licitando",BB408)))</formula>
    </cfRule>
    <cfRule type="cellIs" dxfId="555" priority="3895" operator="equal">
      <formula>"abrir"</formula>
    </cfRule>
    <cfRule type="cellIs" dxfId="554" priority="3896" operator="equal">
      <formula>"pesquisa de mercado"</formula>
    </cfRule>
    <cfRule type="cellIs" dxfId="553" priority="3897" operator="equal">
      <formula>"procuradoria"</formula>
    </cfRule>
    <cfRule type="cellIs" dxfId="552" priority="3898" operator="equal">
      <formula>"edital"</formula>
    </cfRule>
    <cfRule type="containsText" dxfId="551" priority="3899" operator="containsText" text="habilitando">
      <formula>NOT(ISERROR(SEARCH("habilitando",BB408)))</formula>
    </cfRule>
    <cfRule type="containsText" dxfId="550" priority="3900" operator="containsText" text="licitando">
      <formula>NOT(ISERROR(SEARCH("licitando",BB408)))</formula>
    </cfRule>
    <cfRule type="cellIs" dxfId="549" priority="3901" operator="equal">
      <formula>"edital"</formula>
    </cfRule>
    <cfRule type="cellIs" dxfId="548" priority="3902" operator="equal">
      <formula>"procuradoria"</formula>
    </cfRule>
    <cfRule type="cellIs" dxfId="547" priority="3903" operator="equal">
      <formula>"abrir"</formula>
    </cfRule>
    <cfRule type="cellIs" dxfId="546" priority="3904" operator="equal">
      <formula>"pesquisa de mercado"</formula>
    </cfRule>
    <cfRule type="containsText" dxfId="545" priority="3905" operator="containsText" text="habilitando">
      <formula>NOT(ISERROR(SEARCH("habilitando",BB408)))</formula>
    </cfRule>
    <cfRule type="containsText" dxfId="544" priority="3906" operator="containsText" text="licitando">
      <formula>NOT(ISERROR(SEARCH("licitando",BB408)))</formula>
    </cfRule>
    <cfRule type="cellIs" dxfId="543" priority="3907" operator="equal">
      <formula>"abrir"</formula>
    </cfRule>
    <cfRule type="cellIs" dxfId="542" priority="3908" operator="equal">
      <formula>"pesquisa de mercado"</formula>
    </cfRule>
    <cfRule type="cellIs" dxfId="541" priority="3909" operator="equal">
      <formula>"edital"</formula>
    </cfRule>
    <cfRule type="cellIs" dxfId="540" priority="3910" operator="equal">
      <formula>"procuradoria"</formula>
    </cfRule>
    <cfRule type="containsText" dxfId="539" priority="3911" operator="containsText" text="habilitando">
      <formula>NOT(ISERROR(SEARCH("habilitando",BB408)))</formula>
    </cfRule>
    <cfRule type="containsText" dxfId="538" priority="3912" operator="containsText" text="licitando">
      <formula>NOT(ISERROR(SEARCH("licitando",BB408)))</formula>
    </cfRule>
    <cfRule type="cellIs" dxfId="537" priority="3913" operator="equal">
      <formula>"edital"</formula>
    </cfRule>
    <cfRule type="cellIs" dxfId="536" priority="3914" operator="equal">
      <formula>"procuradoria"</formula>
    </cfRule>
    <cfRule type="cellIs" dxfId="535" priority="3915" operator="equal">
      <formula>"abrir"</formula>
    </cfRule>
    <cfRule type="cellIs" dxfId="534" priority="3916" operator="equal">
      <formula>"pesquisa de mercado"</formula>
    </cfRule>
    <cfRule type="containsText" dxfId="533" priority="3917" operator="containsText" text="habilitando">
      <formula>NOT(ISERROR(SEARCH("habilitando",BB408)))</formula>
    </cfRule>
    <cfRule type="containsText" dxfId="532" priority="3918" operator="containsText" text="licitando">
      <formula>NOT(ISERROR(SEARCH("licitando",BB408)))</formula>
    </cfRule>
    <cfRule type="cellIs" dxfId="531" priority="3919" operator="equal">
      <formula>"edital"</formula>
    </cfRule>
    <cfRule type="cellIs" dxfId="530" priority="3920" operator="equal">
      <formula>"procuradoria"</formula>
    </cfRule>
    <cfRule type="cellIs" dxfId="529" priority="3921" operator="equal">
      <formula>"abrir"</formula>
    </cfRule>
    <cfRule type="cellIs" dxfId="528" priority="3922" operator="equal">
      <formula>"pesquisa de mercado"</formula>
    </cfRule>
    <cfRule type="containsText" dxfId="527" priority="3923" operator="containsText" text="habilitando">
      <formula>NOT(ISERROR(SEARCH("habilitando",BB408)))</formula>
    </cfRule>
    <cfRule type="containsText" dxfId="526" priority="3924" operator="containsText" text="licitando">
      <formula>NOT(ISERROR(SEARCH("licitando",BB408)))</formula>
    </cfRule>
    <cfRule type="cellIs" dxfId="525" priority="3925" operator="equal">
      <formula>"edital"</formula>
    </cfRule>
    <cfRule type="cellIs" dxfId="524" priority="3926" operator="equal">
      <formula>"procuradoria"</formula>
    </cfRule>
    <cfRule type="cellIs" dxfId="523" priority="3927" operator="equal">
      <formula>"abrir"</formula>
    </cfRule>
    <cfRule type="cellIs" dxfId="522" priority="3928" operator="equal">
      <formula>"pesquisa de mercado"</formula>
    </cfRule>
    <cfRule type="containsText" dxfId="521" priority="4082" operator="containsText" text="licitando">
      <formula>NOT(ISERROR(SEARCH("licitando",BB408)))</formula>
    </cfRule>
    <cfRule type="cellIs" dxfId="520" priority="4083" operator="equal">
      <formula>"abrir"</formula>
    </cfRule>
    <cfRule type="cellIs" dxfId="519" priority="4084" operator="equal">
      <formula>"pesquisa de mercado"</formula>
    </cfRule>
    <cfRule type="cellIs" dxfId="518" priority="4085" operator="equal">
      <formula>"edital"</formula>
    </cfRule>
    <cfRule type="containsText" dxfId="517" priority="4086" operator="containsText" text="habilitando">
      <formula>NOT(ISERROR(SEARCH("habilitando",BB408)))</formula>
    </cfRule>
    <cfRule type="containsText" dxfId="516" priority="4087" operator="containsText" text="licitando">
      <formula>NOT(ISERROR(SEARCH("licitando",BB408)))</formula>
    </cfRule>
    <cfRule type="cellIs" dxfId="515" priority="4088" operator="equal">
      <formula>"abrir"</formula>
    </cfRule>
    <cfRule type="cellIs" dxfId="514" priority="4089" operator="equal">
      <formula>"pesquisa de mercado"</formula>
    </cfRule>
    <cfRule type="cellIs" dxfId="513" priority="4090" operator="equal">
      <formula>"procuradoria"</formula>
    </cfRule>
    <cfRule type="cellIs" dxfId="512" priority="4091" operator="equal">
      <formula>"edital"</formula>
    </cfRule>
    <cfRule type="containsText" dxfId="511" priority="4092" operator="containsText" text="habilitando">
      <formula>NOT(ISERROR(SEARCH("habilitando",BB408)))</formula>
    </cfRule>
    <cfRule type="containsText" dxfId="510" priority="4093" operator="containsText" text="licitando">
      <formula>NOT(ISERROR(SEARCH("licitando",BB408)))</formula>
    </cfRule>
    <cfRule type="cellIs" dxfId="509" priority="4094" operator="equal">
      <formula>"edital"</formula>
    </cfRule>
    <cfRule type="cellIs" dxfId="508" priority="4095" operator="equal">
      <formula>"procuradoria"</formula>
    </cfRule>
    <cfRule type="cellIs" dxfId="507" priority="4096" operator="equal">
      <formula>"abrir"</formula>
    </cfRule>
    <cfRule type="cellIs" dxfId="506" priority="4097" operator="equal">
      <formula>"pesquisa de mercado"</formula>
    </cfRule>
    <cfRule type="containsText" dxfId="505" priority="4098" operator="containsText" text="habilitando">
      <formula>NOT(ISERROR(SEARCH("habilitando",BB408)))</formula>
    </cfRule>
    <cfRule type="containsText" dxfId="504" priority="4099" operator="containsText" text="licitando">
      <formula>NOT(ISERROR(SEARCH("licitando",BB408)))</formula>
    </cfRule>
    <cfRule type="cellIs" dxfId="503" priority="4100" operator="equal">
      <formula>"abrir"</formula>
    </cfRule>
    <cfRule type="cellIs" dxfId="502" priority="4101" operator="equal">
      <formula>"pesquisa de mercado"</formula>
    </cfRule>
    <cfRule type="cellIs" dxfId="501" priority="4102" operator="equal">
      <formula>"edital"</formula>
    </cfRule>
    <cfRule type="cellIs" dxfId="500" priority="4103" operator="equal">
      <formula>"procuradoria"</formula>
    </cfRule>
    <cfRule type="containsText" dxfId="499" priority="4104" operator="containsText" text="habilitando">
      <formula>NOT(ISERROR(SEARCH("habilitando",BB408)))</formula>
    </cfRule>
    <cfRule type="containsText" dxfId="498" priority="4105" operator="containsText" text="licitando">
      <formula>NOT(ISERROR(SEARCH("licitando",BB408)))</formula>
    </cfRule>
    <cfRule type="cellIs" dxfId="497" priority="4106" operator="equal">
      <formula>"edital"</formula>
    </cfRule>
    <cfRule type="cellIs" dxfId="496" priority="4107" operator="equal">
      <formula>"procuradoria"</formula>
    </cfRule>
    <cfRule type="cellIs" dxfId="495" priority="4108" operator="equal">
      <formula>"abrir"</formula>
    </cfRule>
    <cfRule type="cellIs" dxfId="494" priority="4109" operator="equal">
      <formula>"pesquisa de mercado"</formula>
    </cfRule>
    <cfRule type="containsText" dxfId="493" priority="4110" operator="containsText" text="habilitando">
      <formula>NOT(ISERROR(SEARCH("habilitando",BB408)))</formula>
    </cfRule>
    <cfRule type="containsText" dxfId="492" priority="4111" operator="containsText" text="licitando">
      <formula>NOT(ISERROR(SEARCH("licitando",BB408)))</formula>
    </cfRule>
  </conditionalFormatting>
  <conditionalFormatting sqref="BB408 BB418">
    <cfRule type="containsText" dxfId="491" priority="4081" operator="containsText" text="habilitando">
      <formula>NOT(ISERROR(SEARCH("habilitando",BB408)))</formula>
    </cfRule>
  </conditionalFormatting>
  <conditionalFormatting sqref="BB408 BB418:BB419 BB434 BB426 BB405:BB406 BB436 BB444">
    <cfRule type="containsText" dxfId="490" priority="3929" operator="containsText" text="habilitando">
      <formula>NOT(ISERROR(SEARCH("habilitando",BB405)))</formula>
    </cfRule>
  </conditionalFormatting>
  <conditionalFormatting sqref="BB408 BB434 BB418">
    <cfRule type="containsText" dxfId="489" priority="3888" operator="containsText" text="habilitando">
      <formula>NOT(ISERROR(SEARCH("habilitando",BB408)))</formula>
    </cfRule>
  </conditionalFormatting>
  <conditionalFormatting sqref="BB408 BB434">
    <cfRule type="cellIs" dxfId="488" priority="3885" operator="equal">
      <formula>"edital"</formula>
    </cfRule>
    <cfRule type="cellIs" dxfId="487" priority="3886" operator="equal">
      <formula>"abrir"</formula>
    </cfRule>
    <cfRule type="cellIs" dxfId="486" priority="3887" operator="equal">
      <formula>"pesquisa de mercado"</formula>
    </cfRule>
    <cfRule type="cellIs" dxfId="485" priority="4387" operator="equal">
      <formula>"edital"</formula>
    </cfRule>
  </conditionalFormatting>
  <conditionalFormatting sqref="BB408">
    <cfRule type="cellIs" dxfId="484" priority="3884" operator="equal">
      <formula>"procuradoria"</formula>
    </cfRule>
  </conditionalFormatting>
  <conditionalFormatting sqref="BB411:BB412">
    <cfRule type="cellIs" priority="447" operator="equal">
      <formula>"edital"</formula>
    </cfRule>
  </conditionalFormatting>
  <conditionalFormatting sqref="BB412">
    <cfRule type="cellIs" dxfId="483" priority="446" operator="equal">
      <formula>"procuradoria"</formula>
    </cfRule>
    <cfRule type="containsText" dxfId="482" priority="448" operator="containsText" text="pesquisa de preço">
      <formula>NOT(ISERROR(SEARCH("pesquisa de preço",BB412)))</formula>
    </cfRule>
    <cfRule type="cellIs" dxfId="481" priority="449" operator="equal">
      <formula>"edital"</formula>
    </cfRule>
    <cfRule type="cellIs" dxfId="480" priority="450" operator="equal">
      <formula>"procuradoria"</formula>
    </cfRule>
    <cfRule type="containsText" dxfId="479" priority="451" operator="containsText" text="habilitando">
      <formula>NOT(ISERROR(SEARCH("habilitando",BB412)))</formula>
    </cfRule>
    <cfRule type="containsText" dxfId="478" priority="452" operator="containsText" text="licitando">
      <formula>NOT(ISERROR(SEARCH("licitando",BB412)))</formula>
    </cfRule>
    <cfRule type="containsText" dxfId="477" priority="453" operator="containsText" text="cancelado">
      <formula>NOT(ISERROR(SEARCH("cancelado",BB412)))</formula>
    </cfRule>
    <cfRule type="containsText" dxfId="476" priority="454" operator="containsText" text="consolidada">
      <formula>NOT(ISERROR(SEARCH("consolidada",BB412)))</formula>
    </cfRule>
    <cfRule type="containsText" dxfId="475" priority="455" operator="containsText" text="finalizado">
      <formula>NOT(ISERROR(SEARCH("finalizado",BB412)))</formula>
    </cfRule>
    <cfRule type="containsText" dxfId="474" priority="456" operator="containsText" text="empenhando">
      <formula>NOT(ISERROR(SEARCH("empenhando",BB412)))</formula>
    </cfRule>
    <cfRule type="containsText" dxfId="473" priority="457" operator="containsText" text="licitado">
      <formula>NOT(ISERROR(SEARCH("licitado",BB412)))</formula>
    </cfRule>
    <cfRule type="containsText" dxfId="472" priority="458" operator="containsText" text="licitando">
      <formula>NOT(ISERROR(SEARCH("licitando",BB412)))</formula>
    </cfRule>
    <cfRule type="containsText" dxfId="471" priority="459" operator="containsText" text="Aberta">
      <formula>NOT(ISERROR(SEARCH("Aberta",BB412)))</formula>
    </cfRule>
    <cfRule type="cellIs" dxfId="470" priority="460" operator="equal">
      <formula>"deserto"</formula>
    </cfRule>
    <cfRule type="cellIs" dxfId="469" priority="461" operator="equal">
      <formula>"fracassado"</formula>
    </cfRule>
  </conditionalFormatting>
  <conditionalFormatting sqref="BB416 BB165">
    <cfRule type="cellIs" dxfId="468" priority="3979" operator="equal">
      <formula>"pesquisa de mercado"</formula>
    </cfRule>
    <cfRule type="containsText" dxfId="467" priority="4450" operator="containsText" text="licitando">
      <formula>NOT(ISERROR(SEARCH("licitando",BB165)))</formula>
    </cfRule>
  </conditionalFormatting>
  <conditionalFormatting sqref="BB416">
    <cfRule type="cellIs" dxfId="466" priority="419" operator="equal">
      <formula>"abrir"</formula>
    </cfRule>
    <cfRule type="cellIs" dxfId="465" priority="420" operator="equal">
      <formula>"pesquisa de mercado"</formula>
    </cfRule>
    <cfRule type="cellIs" dxfId="464" priority="421" operator="equal">
      <formula>"edital"</formula>
    </cfRule>
    <cfRule type="containsText" dxfId="463" priority="422" operator="containsText" text="habilitando">
      <formula>NOT(ISERROR(SEARCH("habilitando",BB416)))</formula>
    </cfRule>
    <cfRule type="containsText" dxfId="462" priority="423" operator="containsText" text="licitando">
      <formula>NOT(ISERROR(SEARCH("licitando",BB416)))</formula>
    </cfRule>
    <cfRule type="cellIs" dxfId="461" priority="424" operator="equal">
      <formula>"edital"</formula>
    </cfRule>
    <cfRule type="cellIs" dxfId="460" priority="425" operator="equal">
      <formula>"procuradoria"</formula>
    </cfRule>
    <cfRule type="cellIs" priority="3820" operator="equal">
      <formula>"edital"</formula>
    </cfRule>
  </conditionalFormatting>
  <conditionalFormatting sqref="BB418 BB434">
    <cfRule type="cellIs" dxfId="459" priority="3819" operator="equal">
      <formula>"procuradoria"</formula>
    </cfRule>
  </conditionalFormatting>
  <conditionalFormatting sqref="BB418:BB420 BB398:BB402 BB396">
    <cfRule type="cellIs" dxfId="458" priority="4476" operator="equal">
      <formula>"abrir"</formula>
    </cfRule>
    <cfRule type="cellIs" dxfId="457" priority="4477" operator="equal">
      <formula>"pesquisa de mercado"</formula>
    </cfRule>
  </conditionalFormatting>
  <conditionalFormatting sqref="BB418:BB425 BB434">
    <cfRule type="containsText" dxfId="456" priority="4472" operator="containsText" text="licitando">
      <formula>NOT(ISERROR(SEARCH("licitando",BB418)))</formula>
    </cfRule>
  </conditionalFormatting>
  <conditionalFormatting sqref="BB419:BB420">
    <cfRule type="cellIs" dxfId="455" priority="645" operator="equal">
      <formula>"edital"</formula>
    </cfRule>
    <cfRule type="cellIs" dxfId="454" priority="648" operator="equal">
      <formula>"pesquisa de mercado"</formula>
    </cfRule>
  </conditionalFormatting>
  <conditionalFormatting sqref="BB420">
    <cfRule type="cellIs" dxfId="453" priority="622" operator="equal">
      <formula>"procuradoria"</formula>
    </cfRule>
    <cfRule type="containsText" dxfId="452" priority="623" operator="containsText" text="habilitando">
      <formula>NOT(ISERROR(SEARCH("habilitando",BB420)))</formula>
    </cfRule>
    <cfRule type="containsText" dxfId="451" priority="624" operator="containsText" text="licitando">
      <formula>NOT(ISERROR(SEARCH("licitando",BB420)))</formula>
    </cfRule>
    <cfRule type="containsText" dxfId="450" priority="625" operator="containsText" text="cancelado">
      <formula>NOT(ISERROR(SEARCH("cancelado",BB420)))</formula>
    </cfRule>
    <cfRule type="containsText" dxfId="449" priority="626" operator="containsText" text="finalizado">
      <formula>NOT(ISERROR(SEARCH("finalizado",BB420)))</formula>
    </cfRule>
    <cfRule type="containsText" dxfId="448" priority="627" operator="containsText" text="empenhando">
      <formula>NOT(ISERROR(SEARCH("empenhando",BB420)))</formula>
    </cfRule>
    <cfRule type="containsText" dxfId="447" priority="628" operator="containsText" text="licitado">
      <formula>NOT(ISERROR(SEARCH("licitado",BB420)))</formula>
    </cfRule>
    <cfRule type="containsText" dxfId="446" priority="629" operator="containsText" text="licitando">
      <formula>NOT(ISERROR(SEARCH("licitando",BB420)))</formula>
    </cfRule>
    <cfRule type="containsText" dxfId="445" priority="630" operator="containsText" text="Aberta">
      <formula>NOT(ISERROR(SEARCH("Aberta",BB420)))</formula>
    </cfRule>
    <cfRule type="cellIs" dxfId="444" priority="631" operator="equal">
      <formula>"deserto"</formula>
    </cfRule>
    <cfRule type="cellIs" dxfId="443" priority="632" operator="equal">
      <formula>"fracassado"</formula>
    </cfRule>
    <cfRule type="cellIs" dxfId="442" priority="633" operator="equal">
      <formula>"edital"</formula>
    </cfRule>
    <cfRule type="cellIs" dxfId="441" priority="634" operator="equal">
      <formula>"procuradoria"</formula>
    </cfRule>
    <cfRule type="containsText" dxfId="440" priority="635" operator="containsText" text="habilitando">
      <formula>NOT(ISERROR(SEARCH("habilitando",BB420)))</formula>
    </cfRule>
    <cfRule type="containsText" dxfId="439" priority="636" operator="containsText" text="licitando">
      <formula>NOT(ISERROR(SEARCH("licitando",BB420)))</formula>
    </cfRule>
    <cfRule type="containsText" dxfId="438" priority="637" operator="containsText" text="cancelado">
      <formula>NOT(ISERROR(SEARCH("cancelado",BB420)))</formula>
    </cfRule>
    <cfRule type="containsText" dxfId="437" priority="638" operator="containsText" text="finalizado">
      <formula>NOT(ISERROR(SEARCH("finalizado",BB420)))</formula>
    </cfRule>
    <cfRule type="containsText" dxfId="436" priority="639" operator="containsText" text="empenhando">
      <formula>NOT(ISERROR(SEARCH("empenhando",BB420)))</formula>
    </cfRule>
    <cfRule type="containsText" dxfId="435" priority="640" operator="containsText" text="licitado">
      <formula>NOT(ISERROR(SEARCH("licitado",BB420)))</formula>
    </cfRule>
    <cfRule type="containsText" dxfId="434" priority="641" operator="containsText" text="licitando">
      <formula>NOT(ISERROR(SEARCH("licitando",BB420)))</formula>
    </cfRule>
    <cfRule type="containsText" dxfId="433" priority="642" operator="containsText" text="Aberta">
      <formula>NOT(ISERROR(SEARCH("Aberta",BB420)))</formula>
    </cfRule>
    <cfRule type="cellIs" dxfId="432" priority="643" operator="equal">
      <formula>"deserto"</formula>
    </cfRule>
    <cfRule type="cellIs" dxfId="431" priority="644" operator="equal">
      <formula>"fracassado"</formula>
    </cfRule>
    <cfRule type="cellIs" dxfId="430" priority="646" operator="equal">
      <formula>"procuradoria"</formula>
    </cfRule>
    <cfRule type="cellIs" dxfId="429" priority="647" operator="equal">
      <formula>"abrir"</formula>
    </cfRule>
    <cfRule type="containsText" dxfId="428" priority="649" operator="containsText" text="habilitando">
      <formula>NOT(ISERROR(SEARCH("habilitando",BB420)))</formula>
    </cfRule>
    <cfRule type="containsText" dxfId="427" priority="650" operator="containsText" text="licitando">
      <formula>NOT(ISERROR(SEARCH("licitando",BB420)))</formula>
    </cfRule>
  </conditionalFormatting>
  <conditionalFormatting sqref="BB421">
    <cfRule type="cellIs" dxfId="426" priority="4486" operator="equal">
      <formula>"procuradoria"</formula>
    </cfRule>
  </conditionalFormatting>
  <conditionalFormatting sqref="BB422:BB423">
    <cfRule type="containsText" dxfId="425" priority="4467" operator="containsText" text="licitando">
      <formula>NOT(ISERROR(SEARCH("licitando",BB422)))</formula>
    </cfRule>
    <cfRule type="containsText" dxfId="424" priority="4468" operator="containsText" text="cancelado">
      <formula>NOT(ISERROR(SEARCH("cancelado",BB422)))</formula>
    </cfRule>
    <cfRule type="containsText" dxfId="423" priority="4469" operator="containsText" text="finalizado">
      <formula>NOT(ISERROR(SEARCH("finalizado",BB422)))</formula>
    </cfRule>
    <cfRule type="containsText" dxfId="422" priority="4470" operator="containsText" text="empenhando">
      <formula>NOT(ISERROR(SEARCH("empenhando",BB422)))</formula>
    </cfRule>
    <cfRule type="containsText" dxfId="421" priority="4471" operator="containsText" text="licitado">
      <formula>NOT(ISERROR(SEARCH("licitado",BB422)))</formula>
    </cfRule>
    <cfRule type="containsText" dxfId="420" priority="4473" operator="containsText" text="Aberta">
      <formula>NOT(ISERROR(SEARCH("Aberta",BB422)))</formula>
    </cfRule>
    <cfRule type="cellIs" dxfId="419" priority="4474" operator="equal">
      <formula>"deserto"</formula>
    </cfRule>
    <cfRule type="cellIs" dxfId="418" priority="4475" operator="equal">
      <formula>"fracassado"</formula>
    </cfRule>
  </conditionalFormatting>
  <conditionalFormatting sqref="BB424:BB425">
    <cfRule type="containsText" dxfId="417" priority="4499" operator="containsText" text="cancelado">
      <formula>NOT(ISERROR(SEARCH("cancelado",BB424)))</formula>
    </cfRule>
    <cfRule type="containsText" dxfId="416" priority="4500" operator="containsText" text="finalizado">
      <formula>NOT(ISERROR(SEARCH("finalizado",BB424)))</formula>
    </cfRule>
    <cfRule type="containsText" dxfId="415" priority="4501" operator="containsText" text="empenhando">
      <formula>NOT(ISERROR(SEARCH("empenhando",BB424)))</formula>
    </cfRule>
    <cfRule type="containsText" dxfId="414" priority="4502" operator="containsText" text="licitado">
      <formula>NOT(ISERROR(SEARCH("licitado",BB424)))</formula>
    </cfRule>
    <cfRule type="containsText" dxfId="413" priority="4503" operator="containsText" text="licitando">
      <formula>NOT(ISERROR(SEARCH("licitando",BB424)))</formula>
    </cfRule>
    <cfRule type="containsText" dxfId="412" priority="4504" operator="containsText" text="Aberta">
      <formula>NOT(ISERROR(SEARCH("Aberta",BB424)))</formula>
    </cfRule>
    <cfRule type="cellIs" dxfId="411" priority="4505" operator="equal">
      <formula>"deserto"</formula>
    </cfRule>
    <cfRule type="cellIs" dxfId="410" priority="4506" operator="equal">
      <formula>"fracassado"</formula>
    </cfRule>
  </conditionalFormatting>
  <conditionalFormatting sqref="BB428:BB429 BB431:BB432">
    <cfRule type="containsText" dxfId="409" priority="4609" operator="containsText" text="habilitando">
      <formula>NOT(ISERROR(SEARCH("habilitando",BB428)))</formula>
    </cfRule>
  </conditionalFormatting>
  <conditionalFormatting sqref="BB428:BB432">
    <cfRule type="cellIs" dxfId="408" priority="433" operator="equal">
      <formula>"edital"</formula>
    </cfRule>
  </conditionalFormatting>
  <conditionalFormatting sqref="BB430">
    <cfRule type="cellIs" dxfId="407" priority="431" operator="equal">
      <formula>"procuradoria"</formula>
    </cfRule>
    <cfRule type="containsText" dxfId="406" priority="432" operator="containsText" text="pesquisa de preço">
      <formula>NOT(ISERROR(SEARCH("pesquisa de preço",BB430)))</formula>
    </cfRule>
    <cfRule type="cellIs" dxfId="405" priority="434" operator="equal">
      <formula>"procuradoria"</formula>
    </cfRule>
    <cfRule type="containsText" dxfId="404" priority="435" operator="containsText" text="habilitando">
      <formula>NOT(ISERROR(SEARCH("habilitando",BB430)))</formula>
    </cfRule>
    <cfRule type="containsText" dxfId="403" priority="436" operator="containsText" text="licitando">
      <formula>NOT(ISERROR(SEARCH("licitando",BB430)))</formula>
    </cfRule>
    <cfRule type="containsText" dxfId="402" priority="437" operator="containsText" text="cancelado">
      <formula>NOT(ISERROR(SEARCH("cancelado",BB430)))</formula>
    </cfRule>
    <cfRule type="containsText" dxfId="401" priority="438" operator="containsText" text="consolidada">
      <formula>NOT(ISERROR(SEARCH("consolidada",BB430)))</formula>
    </cfRule>
    <cfRule type="containsText" dxfId="400" priority="439" operator="containsText" text="finalizado">
      <formula>NOT(ISERROR(SEARCH("finalizado",BB430)))</formula>
    </cfRule>
    <cfRule type="containsText" dxfId="399" priority="440" operator="containsText" text="empenhando">
      <formula>NOT(ISERROR(SEARCH("empenhando",BB430)))</formula>
    </cfRule>
    <cfRule type="containsText" dxfId="398" priority="441" operator="containsText" text="licitado">
      <formula>NOT(ISERROR(SEARCH("licitado",BB430)))</formula>
    </cfRule>
    <cfRule type="containsText" dxfId="397" priority="442" operator="containsText" text="licitando">
      <formula>NOT(ISERROR(SEARCH("licitando",BB430)))</formula>
    </cfRule>
    <cfRule type="containsText" dxfId="396" priority="443" operator="containsText" text="Aberta">
      <formula>NOT(ISERROR(SEARCH("Aberta",BB430)))</formula>
    </cfRule>
    <cfRule type="cellIs" dxfId="395" priority="444" operator="equal">
      <formula>"deserto"</formula>
    </cfRule>
    <cfRule type="cellIs" dxfId="394" priority="445" operator="equal">
      <formula>"fracassado"</formula>
    </cfRule>
  </conditionalFormatting>
  <conditionalFormatting sqref="BB431:BB432 BB428:BB429">
    <cfRule type="containsText" dxfId="393" priority="4615" operator="containsText" text="licitando">
      <formula>NOT(ISERROR(SEARCH("licitando",BB428)))</formula>
    </cfRule>
  </conditionalFormatting>
  <conditionalFormatting sqref="BB431:BB432">
    <cfRule type="cellIs" dxfId="392" priority="4482" operator="equal">
      <formula>"abrir"</formula>
    </cfRule>
    <cfRule type="cellIs" dxfId="391" priority="4483" operator="equal">
      <formula>"pesquisa de mercado"</formula>
    </cfRule>
  </conditionalFormatting>
  <conditionalFormatting sqref="BB432">
    <cfRule type="containsText" dxfId="390" priority="4610" operator="containsText" text="licitando">
      <formula>NOT(ISERROR(SEARCH("licitando",BB432)))</formula>
    </cfRule>
    <cfRule type="containsText" dxfId="389" priority="4611" operator="containsText" text="cancelado">
      <formula>NOT(ISERROR(SEARCH("cancelado",BB432)))</formula>
    </cfRule>
    <cfRule type="containsText" dxfId="388" priority="4612" operator="containsText" text="finalizado">
      <formula>NOT(ISERROR(SEARCH("finalizado",BB432)))</formula>
    </cfRule>
    <cfRule type="containsText" dxfId="387" priority="4613" operator="containsText" text="empenhando">
      <formula>NOT(ISERROR(SEARCH("empenhando",BB432)))</formula>
    </cfRule>
    <cfRule type="containsText" dxfId="386" priority="4614" operator="containsText" text="licitado">
      <formula>NOT(ISERROR(SEARCH("licitado",BB432)))</formula>
    </cfRule>
    <cfRule type="containsText" dxfId="385" priority="4616" operator="containsText" text="Aberta">
      <formula>NOT(ISERROR(SEARCH("Aberta",BB432)))</formula>
    </cfRule>
    <cfRule type="cellIs" dxfId="384" priority="4617" operator="equal">
      <formula>"deserto"</formula>
    </cfRule>
    <cfRule type="cellIs" dxfId="383" priority="4618" operator="equal">
      <formula>"fracassado"</formula>
    </cfRule>
  </conditionalFormatting>
  <conditionalFormatting sqref="BB433:BB438">
    <cfRule type="cellIs" dxfId="382" priority="4637" operator="equal">
      <formula>"edital"</formula>
    </cfRule>
    <cfRule type="cellIs" dxfId="381" priority="4639" operator="equal">
      <formula>"abrir"</formula>
    </cfRule>
    <cfRule type="cellIs" dxfId="380" priority="4640" operator="equal">
      <formula>"pesquisa de mercado"</formula>
    </cfRule>
  </conditionalFormatting>
  <conditionalFormatting sqref="BB433:BB439 BB444">
    <cfRule type="cellIs" dxfId="379" priority="4638" operator="equal">
      <formula>"procuradoria"</formula>
    </cfRule>
  </conditionalFormatting>
  <conditionalFormatting sqref="BB433:BB440 BB444">
    <cfRule type="containsText" dxfId="378" priority="4641" operator="containsText" text="habilitando">
      <formula>NOT(ISERROR(SEARCH("habilitando",BB433)))</formula>
    </cfRule>
  </conditionalFormatting>
  <conditionalFormatting sqref="BB434 BB392:BB410 BB412:BB420 BB426 BB436 BB444 BB454 BB456">
    <cfRule type="cellIs" dxfId="377" priority="4451" operator="equal">
      <formula>"procuradoria"</formula>
    </cfRule>
  </conditionalFormatting>
  <conditionalFormatting sqref="BB434 BB393 BB418">
    <cfRule type="cellIs" dxfId="376" priority="4655" operator="equal">
      <formula>"edital"</formula>
    </cfRule>
  </conditionalFormatting>
  <conditionalFormatting sqref="BB434 BB393 BB418:BB419 BB387:BB388 BB400:BB401 BB405:BB406 BB426 BB454 BB456 BB408 BB382">
    <cfRule type="containsText" dxfId="375" priority="4659" operator="containsText" text="habilitando">
      <formula>NOT(ISERROR(SEARCH("habilitando",BB382)))</formula>
    </cfRule>
  </conditionalFormatting>
  <conditionalFormatting sqref="BB434 BB393">
    <cfRule type="cellIs" dxfId="374" priority="4656" operator="equal">
      <formula>"procuradoria"</formula>
    </cfRule>
  </conditionalFormatting>
  <conditionalFormatting sqref="BB434 BC456:BC457 BB48:BB51 BB56 BB60 BB62 BB82 BB102:BB103 BB105 BB116 BB123 BB182 BB184 BB187 BB212 BB218 BB238 BB241 BB246 BB251 BB267 BB271 BB275 BB310 BB313 BB357 BB360:BB365 BB381 BB387:BB388 BB400:BB401 BB436 BB454:BC454 BB456 BB315 BB340 BB375 BB384 BB65 BB110 BB214:BB215 BB299:BB300 BB373 BB67 BB73 BB90:BB91 BB108 BB178:BB180 BB195:BB200 BB230:BB233 BB235 BB297 BB308 BB318:BB319 BB327:BB328 BB334 BB346:BB349 BB405 BB438 BB444 BB4:BC38 BB53 BB77 BB93 BB95 BB98:BB99 BB119:BB121 BB130:BB133 BB135:BB169 BB175 BB202 BB221:BB224 BB227:BB228 BB253:BB255 BB259:BB260 BB278 BB343:BB344 BB351 BB353:BB354 BB367:BB368 BB391:BB393 BB395 BB397:BB398 BB412:BB415 BB418:BB432 BB440 BB40:BB43 BC40:BC77 BC80:BC271 BB80 BC275:BC278 BC295:BC453">
    <cfRule type="cellIs" dxfId="373" priority="4568" operator="equal">
      <formula>"procuradoria"</formula>
    </cfRule>
  </conditionalFormatting>
  <conditionalFormatting sqref="BB434">
    <cfRule type="containsText" dxfId="372" priority="4047" operator="containsText" text="habilitando">
      <formula>NOT(ISERROR(SEARCH("habilitando",BB434)))</formula>
    </cfRule>
    <cfRule type="containsText" dxfId="371" priority="4048" operator="containsText" text="licitando">
      <formula>NOT(ISERROR(SEARCH("licitando",BB434)))</formula>
    </cfRule>
    <cfRule type="cellIs" dxfId="370" priority="4049" operator="equal">
      <formula>"abrir"</formula>
    </cfRule>
    <cfRule type="cellIs" dxfId="369" priority="4050" operator="equal">
      <formula>"pesquisa de mercado"</formula>
    </cfRule>
    <cfRule type="cellIs" dxfId="368" priority="4051" operator="equal">
      <formula>"edital"</formula>
    </cfRule>
    <cfRule type="containsText" dxfId="367" priority="4052" operator="containsText" text="habilitando">
      <formula>NOT(ISERROR(SEARCH("habilitando",BB434)))</formula>
    </cfRule>
    <cfRule type="containsText" dxfId="366" priority="4053" operator="containsText" text="licitando">
      <formula>NOT(ISERROR(SEARCH("licitando",BB434)))</formula>
    </cfRule>
    <cfRule type="cellIs" dxfId="365" priority="4054" operator="equal">
      <formula>"abrir"</formula>
    </cfRule>
    <cfRule type="cellIs" dxfId="364" priority="4055" operator="equal">
      <formula>"pesquisa de mercado"</formula>
    </cfRule>
    <cfRule type="cellIs" dxfId="363" priority="4056" operator="equal">
      <formula>"procuradoria"</formula>
    </cfRule>
    <cfRule type="cellIs" dxfId="362" priority="4057" operator="equal">
      <formula>"edital"</formula>
    </cfRule>
    <cfRule type="containsText" dxfId="361" priority="4058" operator="containsText" text="habilitando">
      <formula>NOT(ISERROR(SEARCH("habilitando",BB434)))</formula>
    </cfRule>
    <cfRule type="containsText" dxfId="360" priority="4059" operator="containsText" text="licitando">
      <formula>NOT(ISERROR(SEARCH("licitando",BB434)))</formula>
    </cfRule>
    <cfRule type="cellIs" dxfId="359" priority="4060" operator="equal">
      <formula>"edital"</formula>
    </cfRule>
    <cfRule type="cellIs" dxfId="358" priority="4061" operator="equal">
      <formula>"procuradoria"</formula>
    </cfRule>
    <cfRule type="cellIs" dxfId="357" priority="4062" operator="equal">
      <formula>"abrir"</formula>
    </cfRule>
    <cfRule type="cellIs" dxfId="356" priority="4063" operator="equal">
      <formula>"pesquisa de mercado"</formula>
    </cfRule>
    <cfRule type="containsText" dxfId="355" priority="4064" operator="containsText" text="habilitando">
      <formula>NOT(ISERROR(SEARCH("habilitando",BB434)))</formula>
    </cfRule>
    <cfRule type="containsText" dxfId="354" priority="4065" operator="containsText" text="licitando">
      <formula>NOT(ISERROR(SEARCH("licitando",BB434)))</formula>
    </cfRule>
    <cfRule type="cellIs" dxfId="353" priority="4066" operator="equal">
      <formula>"abrir"</formula>
    </cfRule>
    <cfRule type="cellIs" dxfId="352" priority="4067" operator="equal">
      <formula>"pesquisa de mercado"</formula>
    </cfRule>
    <cfRule type="cellIs" dxfId="351" priority="4068" operator="equal">
      <formula>"edital"</formula>
    </cfRule>
    <cfRule type="cellIs" dxfId="350" priority="4069" operator="equal">
      <formula>"procuradoria"</formula>
    </cfRule>
    <cfRule type="containsText" dxfId="349" priority="4070" operator="containsText" text="habilitando">
      <formula>NOT(ISERROR(SEARCH("habilitando",BB434)))</formula>
    </cfRule>
    <cfRule type="containsText" dxfId="348" priority="4071" operator="containsText" text="licitando">
      <formula>NOT(ISERROR(SEARCH("licitando",BB434)))</formula>
    </cfRule>
    <cfRule type="cellIs" dxfId="347" priority="4072" operator="equal">
      <formula>"edital"</formula>
    </cfRule>
    <cfRule type="cellIs" dxfId="346" priority="4073" operator="equal">
      <formula>"procuradoria"</formula>
    </cfRule>
    <cfRule type="cellIs" dxfId="345" priority="4074" operator="equal">
      <formula>"abrir"</formula>
    </cfRule>
    <cfRule type="cellIs" dxfId="344" priority="4075" operator="equal">
      <formula>"pesquisa de mercado"</formula>
    </cfRule>
    <cfRule type="containsText" dxfId="343" priority="4076" operator="containsText" text="habilitando">
      <formula>NOT(ISERROR(SEARCH("habilitando",BB434)))</formula>
    </cfRule>
    <cfRule type="containsText" dxfId="342" priority="4077" operator="containsText" text="licitando">
      <formula>NOT(ISERROR(SEARCH("licitando",BB434)))</formula>
    </cfRule>
    <cfRule type="cellIs" dxfId="341" priority="4078" operator="equal">
      <formula>"edital"</formula>
    </cfRule>
    <cfRule type="cellIs" dxfId="340" priority="4079" operator="equal">
      <formula>"procuradoria"</formula>
    </cfRule>
    <cfRule type="containsText" dxfId="339" priority="4080" operator="containsText" text="habilitando">
      <formula>NOT(ISERROR(SEARCH("habilitando",BB434)))</formula>
    </cfRule>
    <cfRule type="cellIs" dxfId="338" priority="4497" operator="equal">
      <formula>"abrir"</formula>
    </cfRule>
    <cfRule type="cellIs" dxfId="337" priority="4498" operator="equal">
      <formula>"pesquisa de mercado"</formula>
    </cfRule>
    <cfRule type="cellIs" dxfId="336" priority="4657" operator="equal">
      <formula>"abrir"</formula>
    </cfRule>
    <cfRule type="cellIs" dxfId="335" priority="4658" operator="equal">
      <formula>"pesquisa de mercado"</formula>
    </cfRule>
  </conditionalFormatting>
  <conditionalFormatting sqref="BB436:BB437 BB439:BB440">
    <cfRule type="containsText" dxfId="334" priority="4648" operator="containsText" text="licitando">
      <formula>NOT(ISERROR(SEARCH("licitando",BB436)))</formula>
    </cfRule>
  </conditionalFormatting>
  <conditionalFormatting sqref="BB437">
    <cfRule type="containsText" dxfId="333" priority="4642" operator="containsText" text="licitando">
      <formula>NOT(ISERROR(SEARCH("licitando",BB437)))</formula>
    </cfRule>
    <cfRule type="containsText" dxfId="332" priority="4643" operator="containsText" text="cancelado">
      <formula>NOT(ISERROR(SEARCH("cancelado",BB437)))</formula>
    </cfRule>
    <cfRule type="containsText" dxfId="331" priority="4644" operator="containsText" text="consolidada">
      <formula>NOT(ISERROR(SEARCH("consolidada",BB437)))</formula>
    </cfRule>
    <cfRule type="containsText" dxfId="330" priority="4645" operator="containsText" text="finalizado">
      <formula>NOT(ISERROR(SEARCH("finalizado",BB437)))</formula>
    </cfRule>
    <cfRule type="containsText" dxfId="329" priority="4646" operator="containsText" text="empenhando">
      <formula>NOT(ISERROR(SEARCH("empenhando",BB437)))</formula>
    </cfRule>
    <cfRule type="containsText" dxfId="328" priority="4647" operator="containsText" text="licitado">
      <formula>NOT(ISERROR(SEARCH("licitado",BB437)))</formula>
    </cfRule>
    <cfRule type="containsText" dxfId="327" priority="4649" operator="containsText" text="Aberta">
      <formula>NOT(ISERROR(SEARCH("Aberta",BB437)))</formula>
    </cfRule>
    <cfRule type="cellIs" dxfId="326" priority="4650" operator="equal">
      <formula>"deserto"</formula>
    </cfRule>
    <cfRule type="cellIs" dxfId="325" priority="4651" operator="equal">
      <formula>"fracassado"</formula>
    </cfRule>
  </conditionalFormatting>
  <conditionalFormatting sqref="BB437:BB438">
    <cfRule type="containsText" dxfId="324" priority="4636" operator="containsText" text="pesquisa de preço">
      <formula>NOT(ISERROR(SEARCH("pesquisa de preço",BB437)))</formula>
    </cfRule>
  </conditionalFormatting>
  <conditionalFormatting sqref="BB439">
    <cfRule type="cellIs" dxfId="323" priority="429" operator="equal">
      <formula>"abrir"</formula>
    </cfRule>
    <cfRule type="cellIs" dxfId="322" priority="430" operator="equal">
      <formula>"pesquisa de mercado"</formula>
    </cfRule>
  </conditionalFormatting>
  <conditionalFormatting sqref="BB441:BB444">
    <cfRule type="containsText" dxfId="321" priority="4484" operator="containsText" text="habilitando">
      <formula>NOT(ISERROR(SEARCH("habilitando",BB441)))</formula>
    </cfRule>
    <cfRule type="containsText" dxfId="320" priority="4485" operator="containsText" text="licitando">
      <formula>NOT(ISERROR(SEARCH("licitando",BB441)))</formula>
    </cfRule>
  </conditionalFormatting>
  <conditionalFormatting sqref="BB444:BB449 BC454 BC456:BC457">
    <cfRule type="cellIs" dxfId="319" priority="4620" operator="equal">
      <formula>"edital"</formula>
    </cfRule>
  </conditionalFormatting>
  <conditionalFormatting sqref="BB447">
    <cfRule type="cellIs" dxfId="318" priority="1332" operator="equal">
      <formula>"procuradoria"</formula>
    </cfRule>
    <cfRule type="cellIs" dxfId="317" priority="1333" operator="equal">
      <formula>"edital"</formula>
    </cfRule>
    <cfRule type="cellIs" dxfId="316" priority="1334" operator="equal">
      <formula>"abrir"</formula>
    </cfRule>
    <cfRule type="cellIs" dxfId="315" priority="1335" operator="equal">
      <formula>"pesquisa de mercado"</formula>
    </cfRule>
    <cfRule type="containsText" dxfId="314" priority="1336" operator="containsText" text="habilitando">
      <formula>NOT(ISERROR(SEARCH("habilitando",BB447)))</formula>
    </cfRule>
    <cfRule type="containsText" dxfId="313" priority="1337" operator="containsText" text="licitando">
      <formula>NOT(ISERROR(SEARCH("licitando",BB447)))</formula>
    </cfRule>
  </conditionalFormatting>
  <conditionalFormatting sqref="BB447:BB448 BB451:BC451 BC456:BC457">
    <cfRule type="containsText" dxfId="312" priority="4632" operator="containsText" text="licitando">
      <formula>NOT(ISERROR(SEARCH("licitando",BB447)))</formula>
    </cfRule>
  </conditionalFormatting>
  <conditionalFormatting sqref="BB447:BB448 BC456:BC457 BB451:BC451">
    <cfRule type="containsText" dxfId="311" priority="4625" operator="containsText" text="habilitando">
      <formula>NOT(ISERROR(SEARCH("habilitando",BB447)))</formula>
    </cfRule>
  </conditionalFormatting>
  <conditionalFormatting sqref="BB447:BB448">
    <cfRule type="cellIs" dxfId="310" priority="1338" operator="equal">
      <formula>"abrir"</formula>
    </cfRule>
    <cfRule type="cellIs" dxfId="309" priority="1339" operator="equal">
      <formula>"pesquisa de mercado"</formula>
    </cfRule>
    <cfRule type="cellIs" dxfId="308" priority="1340" operator="equal">
      <formula>"edital"</formula>
    </cfRule>
  </conditionalFormatting>
  <conditionalFormatting sqref="BB448">
    <cfRule type="cellIs" dxfId="307" priority="4652" operator="equal">
      <formula>"edital"</formula>
    </cfRule>
    <cfRule type="cellIs" dxfId="306" priority="4653" operator="equal">
      <formula>"abrir"</formula>
    </cfRule>
    <cfRule type="cellIs" dxfId="305" priority="4654" operator="equal">
      <formula>"pesquisa de mercado"</formula>
    </cfRule>
  </conditionalFormatting>
  <conditionalFormatting sqref="BB452:BB460">
    <cfRule type="cellIs" priority="1" operator="equal">
      <formula>"edital"</formula>
    </cfRule>
  </conditionalFormatting>
  <conditionalFormatting sqref="BB453 BB454:BC456">
    <cfRule type="containsText" dxfId="304" priority="4404" operator="containsText" text="licitando">
      <formula>NOT(ISERROR(SEARCH("licitando",BB453)))</formula>
    </cfRule>
  </conditionalFormatting>
  <conditionalFormatting sqref="BB453">
    <cfRule type="cellIs" dxfId="303" priority="4400" operator="equal">
      <formula>"procuradoria"</formula>
    </cfRule>
  </conditionalFormatting>
  <conditionalFormatting sqref="BB454:BB456">
    <cfRule type="cellIs" dxfId="302" priority="1244" operator="equal">
      <formula>"edital"</formula>
    </cfRule>
    <cfRule type="cellIs" dxfId="301" priority="1245" operator="equal">
      <formula>"abrir"</formula>
    </cfRule>
    <cfRule type="cellIs" dxfId="300" priority="1246" operator="equal">
      <formula>"pesquisa de mercado"</formula>
    </cfRule>
  </conditionalFormatting>
  <conditionalFormatting sqref="BB455">
    <cfRule type="containsText" dxfId="299" priority="1233" operator="containsText" text="habilitando">
      <formula>NOT(ISERROR(SEARCH("habilitando",BB455)))</formula>
    </cfRule>
    <cfRule type="containsText" dxfId="298" priority="1234" operator="containsText" text="licitando">
      <formula>NOT(ISERROR(SEARCH("licitando",BB455)))</formula>
    </cfRule>
    <cfRule type="containsText" dxfId="297" priority="1235" operator="containsText" text="cancelado">
      <formula>NOT(ISERROR(SEARCH("cancelado",BB455)))</formula>
    </cfRule>
    <cfRule type="containsText" dxfId="296" priority="1236" operator="containsText" text="finalizado">
      <formula>NOT(ISERROR(SEARCH("finalizado",BB455)))</formula>
    </cfRule>
    <cfRule type="containsText" dxfId="295" priority="1237" operator="containsText" text="empenhando">
      <formula>NOT(ISERROR(SEARCH("empenhando",BB455)))</formula>
    </cfRule>
    <cfRule type="containsText" dxfId="294" priority="1238" operator="containsText" text="licitado">
      <formula>NOT(ISERROR(SEARCH("licitado",BB455)))</formula>
    </cfRule>
    <cfRule type="containsText" dxfId="293" priority="1239" operator="containsText" text="licitando">
      <formula>NOT(ISERROR(SEARCH("licitando",BB455)))</formula>
    </cfRule>
    <cfRule type="containsText" dxfId="292" priority="1240" operator="containsText" text="Aberta">
      <formula>NOT(ISERROR(SEARCH("Aberta",BB455)))</formula>
    </cfRule>
    <cfRule type="cellIs" dxfId="291" priority="1241" operator="equal">
      <formula>"deserto"</formula>
    </cfRule>
    <cfRule type="cellIs" dxfId="290" priority="1242" operator="equal">
      <formula>"fracassado"</formula>
    </cfRule>
    <cfRule type="cellIs" dxfId="289" priority="1243" operator="equal">
      <formula>"procuradoria"</formula>
    </cfRule>
    <cfRule type="containsText" dxfId="288" priority="1247" operator="containsText" text="pesquisa de preço">
      <formula>NOT(ISERROR(SEARCH("pesquisa de preço",BB455)))</formula>
    </cfRule>
    <cfRule type="containsText" dxfId="287" priority="1248" operator="containsText" text="habilitando">
      <formula>NOT(ISERROR(SEARCH("habilitando",BB455)))</formula>
    </cfRule>
    <cfRule type="containsText" dxfId="286" priority="1249" operator="containsText" text="licitando">
      <formula>NOT(ISERROR(SEARCH("licitando",BB455)))</formula>
    </cfRule>
    <cfRule type="containsText" dxfId="285" priority="1250" operator="containsText" text="cancelado">
      <formula>NOT(ISERROR(SEARCH("cancelado",BB455)))</formula>
    </cfRule>
    <cfRule type="containsText" dxfId="284" priority="1251" operator="containsText" text="consolidada">
      <formula>NOT(ISERROR(SEARCH("consolidada",BB455)))</formula>
    </cfRule>
    <cfRule type="containsText" dxfId="283" priority="1252" operator="containsText" text="finalizado">
      <formula>NOT(ISERROR(SEARCH("finalizado",BB455)))</formula>
    </cfRule>
    <cfRule type="containsText" dxfId="282" priority="1253" operator="containsText" text="empenhando">
      <formula>NOT(ISERROR(SEARCH("empenhando",BB455)))</formula>
    </cfRule>
    <cfRule type="containsText" dxfId="281" priority="1254" operator="containsText" text="licitado">
      <formula>NOT(ISERROR(SEARCH("licitado",BB455)))</formula>
    </cfRule>
    <cfRule type="containsText" dxfId="280" priority="1255" operator="containsText" text="licitando">
      <formula>NOT(ISERROR(SEARCH("licitando",BB455)))</formula>
    </cfRule>
    <cfRule type="containsText" dxfId="279" priority="1256" operator="containsText" text="Aberta">
      <formula>NOT(ISERROR(SEARCH("Aberta",BB455)))</formula>
    </cfRule>
    <cfRule type="cellIs" dxfId="278" priority="1257" operator="equal">
      <formula>"deserto"</formula>
    </cfRule>
    <cfRule type="cellIs" dxfId="277" priority="1258" operator="equal">
      <formula>"fracassado"</formula>
    </cfRule>
    <cfRule type="containsText" dxfId="276" priority="1259" operator="containsText" text="habilitando">
      <formula>NOT(ISERROR(SEARCH("habilitando",BB455)))</formula>
    </cfRule>
    <cfRule type="containsText" dxfId="275" priority="1260" operator="containsText" text="licitando">
      <formula>NOT(ISERROR(SEARCH("licitando",BB455)))</formula>
    </cfRule>
    <cfRule type="containsText" dxfId="274" priority="1261" operator="containsText" text="pesquisa de preço">
      <formula>NOT(ISERROR(SEARCH("pesquisa de preço",BB455)))</formula>
    </cfRule>
    <cfRule type="containsText" dxfId="273" priority="1262" operator="containsText" text="habilitando">
      <formula>NOT(ISERROR(SEARCH("habilitando",BB455)))</formula>
    </cfRule>
    <cfRule type="containsText" dxfId="272" priority="1263" operator="containsText" text="licitando">
      <formula>NOT(ISERROR(SEARCH("licitando",BB455)))</formula>
    </cfRule>
    <cfRule type="containsText" dxfId="271" priority="1264" operator="containsText" text="cancelado">
      <formula>NOT(ISERROR(SEARCH("cancelado",BB455)))</formula>
    </cfRule>
    <cfRule type="containsText" dxfId="270" priority="1265" operator="containsText" text="consolidada">
      <formula>NOT(ISERROR(SEARCH("consolidada",BB455)))</formula>
    </cfRule>
    <cfRule type="containsText" dxfId="269" priority="1266" operator="containsText" text="finalizado">
      <formula>NOT(ISERROR(SEARCH("finalizado",BB455)))</formula>
    </cfRule>
    <cfRule type="containsText" dxfId="268" priority="1267" operator="containsText" text="empenhando">
      <formula>NOT(ISERROR(SEARCH("empenhando",BB455)))</formula>
    </cfRule>
    <cfRule type="containsText" dxfId="267" priority="1268" operator="containsText" text="licitado">
      <formula>NOT(ISERROR(SEARCH("licitado",BB455)))</formula>
    </cfRule>
    <cfRule type="containsText" dxfId="266" priority="1269" operator="containsText" text="licitando">
      <formula>NOT(ISERROR(SEARCH("licitando",BB455)))</formula>
    </cfRule>
    <cfRule type="containsText" dxfId="265" priority="1270" operator="containsText" text="Aberta">
      <formula>NOT(ISERROR(SEARCH("Aberta",BB455)))</formula>
    </cfRule>
    <cfRule type="cellIs" dxfId="264" priority="1271" operator="equal">
      <formula>"deserto"</formula>
    </cfRule>
    <cfRule type="cellIs" dxfId="263" priority="1272" operator="equal">
      <formula>"fracassado"</formula>
    </cfRule>
  </conditionalFormatting>
  <conditionalFormatting sqref="BB458:BB460">
    <cfRule type="cellIs" dxfId="262" priority="5" operator="equal">
      <formula>"abrir"</formula>
    </cfRule>
    <cfRule type="cellIs" dxfId="261" priority="6" operator="equal">
      <formula>"pesquisa de mercado"</formula>
    </cfRule>
    <cfRule type="cellIs" dxfId="260" priority="7" operator="equal">
      <formula>"procuradoria"</formula>
    </cfRule>
    <cfRule type="cellIs" dxfId="259" priority="8" operator="equal">
      <formula>"edital"</formula>
    </cfRule>
    <cfRule type="containsText" dxfId="258" priority="19" operator="containsText" text="habilitando">
      <formula>NOT(ISERROR(SEARCH("habilitando",BB458)))</formula>
    </cfRule>
    <cfRule type="containsText" dxfId="257" priority="20" operator="containsText" text="licitando">
      <formula>NOT(ISERROR(SEARCH("licitando",BB458)))</formula>
    </cfRule>
    <cfRule type="cellIs" dxfId="256" priority="29" operator="equal">
      <formula>"edital"</formula>
    </cfRule>
  </conditionalFormatting>
  <conditionalFormatting sqref="BB39:BC39">
    <cfRule type="cellIs" dxfId="255" priority="275" operator="equal">
      <formula>"procuradoria"</formula>
    </cfRule>
    <cfRule type="containsText" dxfId="254" priority="283" operator="containsText" text="licitando">
      <formula>NOT(ISERROR(SEARCH("licitando",BB39)))</formula>
    </cfRule>
    <cfRule type="containsText" dxfId="253" priority="284" operator="containsText" text="cancelado">
      <formula>NOT(ISERROR(SEARCH("cancelado",BB39)))</formula>
    </cfRule>
    <cfRule type="containsText" dxfId="252" priority="285" operator="containsText" text="finalizado">
      <formula>NOT(ISERROR(SEARCH("finalizado",BB39)))</formula>
    </cfRule>
    <cfRule type="containsText" dxfId="251" priority="286" operator="containsText" text="empenhando">
      <formula>NOT(ISERROR(SEARCH("empenhando",BB39)))</formula>
    </cfRule>
    <cfRule type="containsText" dxfId="250" priority="287" operator="containsText" text="licitado">
      <formula>NOT(ISERROR(SEARCH("licitado",BB39)))</formula>
    </cfRule>
    <cfRule type="containsText" dxfId="249" priority="288" operator="containsText" text="licitando">
      <formula>NOT(ISERROR(SEARCH("licitando",BB39)))</formula>
    </cfRule>
    <cfRule type="containsText" dxfId="248" priority="289" operator="containsText" text="Aberta">
      <formula>NOT(ISERROR(SEARCH("Aberta",BB39)))</formula>
    </cfRule>
    <cfRule type="cellIs" dxfId="247" priority="290" operator="equal">
      <formula>"deserto"</formula>
    </cfRule>
    <cfRule type="cellIs" dxfId="246" priority="291" operator="equal">
      <formula>"fracassado"</formula>
    </cfRule>
    <cfRule type="cellIs" dxfId="245" priority="292" operator="equal">
      <formula>"abrir"</formula>
    </cfRule>
    <cfRule type="cellIs" dxfId="244" priority="293" operator="equal">
      <formula>"pesquisa de mercado"</formula>
    </cfRule>
  </conditionalFormatting>
  <conditionalFormatting sqref="BB78:BC78">
    <cfRule type="cellIs" dxfId="243" priority="239" operator="equal">
      <formula>"procuradoria"</formula>
    </cfRule>
    <cfRule type="containsText" dxfId="242" priority="246" operator="containsText" text="licitando">
      <formula>NOT(ISERROR(SEARCH("licitando",BB78)))</formula>
    </cfRule>
    <cfRule type="containsText" dxfId="241" priority="247" operator="containsText" text="cancelado">
      <formula>NOT(ISERROR(SEARCH("cancelado",BB78)))</formula>
    </cfRule>
    <cfRule type="containsText" dxfId="240" priority="248" operator="containsText" text="finalizado">
      <formula>NOT(ISERROR(SEARCH("finalizado",BB78)))</formula>
    </cfRule>
    <cfRule type="containsText" dxfId="239" priority="249" operator="containsText" text="empenhando">
      <formula>NOT(ISERROR(SEARCH("empenhando",BB78)))</formula>
    </cfRule>
    <cfRule type="containsText" dxfId="238" priority="250" operator="containsText" text="licitado">
      <formula>NOT(ISERROR(SEARCH("licitado",BB78)))</formula>
    </cfRule>
    <cfRule type="containsText" dxfId="237" priority="251" operator="containsText" text="licitando">
      <formula>NOT(ISERROR(SEARCH("licitando",BB78)))</formula>
    </cfRule>
    <cfRule type="containsText" dxfId="236" priority="252" operator="containsText" text="Aberta">
      <formula>NOT(ISERROR(SEARCH("Aberta",BB78)))</formula>
    </cfRule>
    <cfRule type="cellIs" dxfId="235" priority="253" operator="equal">
      <formula>"deserto"</formula>
    </cfRule>
    <cfRule type="cellIs" dxfId="234" priority="254" operator="equal">
      <formula>"fracassado"</formula>
    </cfRule>
    <cfRule type="cellIs" dxfId="233" priority="258" operator="equal">
      <formula>"abrir"</formula>
    </cfRule>
    <cfRule type="cellIs" dxfId="232" priority="259" operator="equal">
      <formula>"pesquisa de mercado"</formula>
    </cfRule>
  </conditionalFormatting>
  <conditionalFormatting sqref="BB79:BC79">
    <cfRule type="cellIs" dxfId="231" priority="182" operator="equal">
      <formula>"procuradoria"</formula>
    </cfRule>
    <cfRule type="containsText" dxfId="230" priority="189" operator="containsText" text="licitando">
      <formula>NOT(ISERROR(SEARCH("licitando",BB79)))</formula>
    </cfRule>
    <cfRule type="containsText" dxfId="229" priority="190" operator="containsText" text="cancelado">
      <formula>NOT(ISERROR(SEARCH("cancelado",BB79)))</formula>
    </cfRule>
    <cfRule type="containsText" dxfId="228" priority="191" operator="containsText" text="finalizado">
      <formula>NOT(ISERROR(SEARCH("finalizado",BB79)))</formula>
    </cfRule>
    <cfRule type="containsText" dxfId="227" priority="192" operator="containsText" text="empenhando">
      <formula>NOT(ISERROR(SEARCH("empenhando",BB79)))</formula>
    </cfRule>
    <cfRule type="containsText" dxfId="226" priority="193" operator="containsText" text="licitado">
      <formula>NOT(ISERROR(SEARCH("licitado",BB79)))</formula>
    </cfRule>
    <cfRule type="containsText" dxfId="225" priority="194" operator="containsText" text="licitando">
      <formula>NOT(ISERROR(SEARCH("licitando",BB79)))</formula>
    </cfRule>
    <cfRule type="containsText" dxfId="224" priority="195" operator="containsText" text="Aberta">
      <formula>NOT(ISERROR(SEARCH("Aberta",BB79)))</formula>
    </cfRule>
    <cfRule type="cellIs" dxfId="223" priority="196" operator="equal">
      <formula>"deserto"</formula>
    </cfRule>
    <cfRule type="cellIs" dxfId="222" priority="197" operator="equal">
      <formula>"fracassado"</formula>
    </cfRule>
    <cfRule type="cellIs" dxfId="221" priority="202" operator="equal">
      <formula>"abrir"</formula>
    </cfRule>
    <cfRule type="cellIs" dxfId="220" priority="203" operator="equal">
      <formula>"pesquisa de mercado"</formula>
    </cfRule>
  </conditionalFormatting>
  <conditionalFormatting sqref="BB225:BC225">
    <cfRule type="cellIs" dxfId="219" priority="3809" operator="equal">
      <formula>"procuradoria"</formula>
    </cfRule>
  </conditionalFormatting>
  <conditionalFormatting sqref="BB272:BC274">
    <cfRule type="containsText" dxfId="218" priority="148" operator="containsText" text="licitando">
      <formula>NOT(ISERROR(SEARCH("licitando",BB272)))</formula>
    </cfRule>
    <cfRule type="containsText" dxfId="217" priority="149" operator="containsText" text="cancelado">
      <formula>NOT(ISERROR(SEARCH("cancelado",BB272)))</formula>
    </cfRule>
    <cfRule type="containsText" dxfId="216" priority="150" operator="containsText" text="finalizado">
      <formula>NOT(ISERROR(SEARCH("finalizado",BB272)))</formula>
    </cfRule>
    <cfRule type="containsText" dxfId="215" priority="151" operator="containsText" text="empenhando">
      <formula>NOT(ISERROR(SEARCH("empenhando",BB272)))</formula>
    </cfRule>
    <cfRule type="containsText" dxfId="214" priority="152" operator="containsText" text="licitado">
      <formula>NOT(ISERROR(SEARCH("licitado",BB272)))</formula>
    </cfRule>
    <cfRule type="containsText" dxfId="213" priority="153" operator="containsText" text="licitando">
      <formula>NOT(ISERROR(SEARCH("licitando",BB272)))</formula>
    </cfRule>
    <cfRule type="containsText" dxfId="212" priority="154" operator="containsText" text="Aberta">
      <formula>NOT(ISERROR(SEARCH("Aberta",BB272)))</formula>
    </cfRule>
    <cfRule type="cellIs" dxfId="211" priority="155" operator="equal">
      <formula>"deserto"</formula>
    </cfRule>
    <cfRule type="cellIs" dxfId="210" priority="156" operator="equal">
      <formula>"fracassado"</formula>
    </cfRule>
    <cfRule type="cellIs" dxfId="209" priority="157" operator="equal">
      <formula>"abrir"</formula>
    </cfRule>
    <cfRule type="cellIs" dxfId="208" priority="158" operator="equal">
      <formula>"pesquisa de mercado"</formula>
    </cfRule>
  </conditionalFormatting>
  <conditionalFormatting sqref="BB279:BC294">
    <cfRule type="cellIs" dxfId="207" priority="47" operator="equal">
      <formula>"edital"</formula>
    </cfRule>
    <cfRule type="cellIs" dxfId="206" priority="52" operator="equal">
      <formula>"procuradoria"</formula>
    </cfRule>
    <cfRule type="containsText" dxfId="205" priority="60" operator="containsText" text="licitando">
      <formula>NOT(ISERROR(SEARCH("licitando",BB279)))</formula>
    </cfRule>
    <cfRule type="containsText" dxfId="204" priority="61" operator="containsText" text="cancelado">
      <formula>NOT(ISERROR(SEARCH("cancelado",BB279)))</formula>
    </cfRule>
    <cfRule type="containsText" dxfId="203" priority="62" operator="containsText" text="finalizado">
      <formula>NOT(ISERROR(SEARCH("finalizado",BB279)))</formula>
    </cfRule>
    <cfRule type="containsText" dxfId="202" priority="63" operator="containsText" text="empenhando">
      <formula>NOT(ISERROR(SEARCH("empenhando",BB279)))</formula>
    </cfRule>
    <cfRule type="containsText" dxfId="201" priority="64" operator="containsText" text="licitado">
      <formula>NOT(ISERROR(SEARCH("licitado",BB279)))</formula>
    </cfRule>
    <cfRule type="containsText" dxfId="200" priority="65" operator="containsText" text="licitando">
      <formula>NOT(ISERROR(SEARCH("licitando",BB279)))</formula>
    </cfRule>
    <cfRule type="containsText" dxfId="199" priority="66" operator="containsText" text="Aberta">
      <formula>NOT(ISERROR(SEARCH("Aberta",BB279)))</formula>
    </cfRule>
    <cfRule type="cellIs" dxfId="198" priority="67" operator="equal">
      <formula>"deserto"</formula>
    </cfRule>
    <cfRule type="cellIs" dxfId="197" priority="68" operator="equal">
      <formula>"fracassado"</formula>
    </cfRule>
    <cfRule type="cellIs" dxfId="196" priority="69" operator="equal">
      <formula>"abrir"</formula>
    </cfRule>
    <cfRule type="cellIs" dxfId="195" priority="70" operator="equal">
      <formula>"pesquisa de mercado"</formula>
    </cfRule>
  </conditionalFormatting>
  <conditionalFormatting sqref="BB454:BC456 BB453">
    <cfRule type="containsText" dxfId="194" priority="4403" operator="containsText" text="habilitando">
      <formula>NOT(ISERROR(SEARCH("habilitando",BB453)))</formula>
    </cfRule>
  </conditionalFormatting>
  <conditionalFormatting sqref="BB454:BC456 BB451:BC451">
    <cfRule type="cellIs" dxfId="193" priority="4401" operator="equal">
      <formula>"abrir"</formula>
    </cfRule>
    <cfRule type="cellIs" dxfId="192" priority="4402" operator="equal">
      <formula>"pesquisa de mercado"</formula>
    </cfRule>
  </conditionalFormatting>
  <conditionalFormatting sqref="BB455:BC455">
    <cfRule type="cellIs" dxfId="191" priority="4006" operator="equal">
      <formula>"procuradoria"</formula>
    </cfRule>
    <cfRule type="containsText" dxfId="190" priority="4007" operator="containsText" text="habilitando">
      <formula>NOT(ISERROR(SEARCH("habilitando",BB455)))</formula>
    </cfRule>
    <cfRule type="containsText" dxfId="189" priority="4008" operator="containsText" text="licitando">
      <formula>NOT(ISERROR(SEARCH("licitando",BB455)))</formula>
    </cfRule>
    <cfRule type="cellIs" dxfId="188" priority="4009" operator="equal">
      <formula>"abrir"</formula>
    </cfRule>
    <cfRule type="cellIs" dxfId="187" priority="4010" operator="equal">
      <formula>"pesquisa de mercado"</formula>
    </cfRule>
    <cfRule type="cellIs" dxfId="186" priority="4011" operator="equal">
      <formula>"edital"</formula>
    </cfRule>
    <cfRule type="containsText" dxfId="185" priority="4012" operator="containsText" text="habilitando">
      <formula>NOT(ISERROR(SEARCH("habilitando",BB455)))</formula>
    </cfRule>
    <cfRule type="containsText" dxfId="184" priority="4013" operator="containsText" text="licitando">
      <formula>NOT(ISERROR(SEARCH("licitando",BB455)))</formula>
    </cfRule>
    <cfRule type="cellIs" dxfId="183" priority="4014" operator="equal">
      <formula>"abrir"</formula>
    </cfRule>
    <cfRule type="cellIs" dxfId="182" priority="4015" operator="equal">
      <formula>"pesquisa de mercado"</formula>
    </cfRule>
    <cfRule type="cellIs" dxfId="181" priority="4016" operator="equal">
      <formula>"procuradoria"</formula>
    </cfRule>
    <cfRule type="cellIs" dxfId="180" priority="4017" operator="equal">
      <formula>"edital"</formula>
    </cfRule>
    <cfRule type="containsText" dxfId="179" priority="4018" operator="containsText" text="habilitando">
      <formula>NOT(ISERROR(SEARCH("habilitando",BB455)))</formula>
    </cfRule>
    <cfRule type="containsText" dxfId="178" priority="4019" operator="containsText" text="licitando">
      <formula>NOT(ISERROR(SEARCH("licitando",BB455)))</formula>
    </cfRule>
    <cfRule type="cellIs" dxfId="177" priority="4020" operator="equal">
      <formula>"edital"</formula>
    </cfRule>
    <cfRule type="cellIs" dxfId="176" priority="4021" operator="equal">
      <formula>"procuradoria"</formula>
    </cfRule>
    <cfRule type="cellIs" dxfId="175" priority="4022" operator="equal">
      <formula>"abrir"</formula>
    </cfRule>
    <cfRule type="cellIs" dxfId="174" priority="4023" operator="equal">
      <formula>"pesquisa de mercado"</formula>
    </cfRule>
    <cfRule type="containsText" dxfId="173" priority="4024" operator="containsText" text="habilitando">
      <formula>NOT(ISERROR(SEARCH("habilitando",BB455)))</formula>
    </cfRule>
    <cfRule type="containsText" dxfId="172" priority="4025" operator="containsText" text="licitando">
      <formula>NOT(ISERROR(SEARCH("licitando",BB455)))</formula>
    </cfRule>
    <cfRule type="cellIs" dxfId="171" priority="4026" operator="equal">
      <formula>"abrir"</formula>
    </cfRule>
    <cfRule type="cellIs" dxfId="170" priority="4027" operator="equal">
      <formula>"pesquisa de mercado"</formula>
    </cfRule>
    <cfRule type="cellIs" dxfId="169" priority="4028" operator="equal">
      <formula>"edital"</formula>
    </cfRule>
    <cfRule type="cellIs" dxfId="168" priority="4029" operator="equal">
      <formula>"procuradoria"</formula>
    </cfRule>
    <cfRule type="containsText" dxfId="167" priority="4030" operator="containsText" text="habilitando">
      <formula>NOT(ISERROR(SEARCH("habilitando",BB455)))</formula>
    </cfRule>
    <cfRule type="containsText" dxfId="166" priority="4031" operator="containsText" text="licitando">
      <formula>NOT(ISERROR(SEARCH("licitando",BB455)))</formula>
    </cfRule>
    <cfRule type="cellIs" dxfId="165" priority="4032" operator="equal">
      <formula>"edital"</formula>
    </cfRule>
    <cfRule type="cellIs" dxfId="164" priority="4033" operator="equal">
      <formula>"procuradoria"</formula>
    </cfRule>
    <cfRule type="cellIs" dxfId="163" priority="4034" operator="equal">
      <formula>"abrir"</formula>
    </cfRule>
    <cfRule type="cellIs" dxfId="162" priority="4035" operator="equal">
      <formula>"pesquisa de mercado"</formula>
    </cfRule>
    <cfRule type="containsText" dxfId="161" priority="4036" operator="containsText" text="habilitando">
      <formula>NOT(ISERROR(SEARCH("habilitando",BB455)))</formula>
    </cfRule>
    <cfRule type="containsText" dxfId="160" priority="4037" operator="containsText" text="licitando">
      <formula>NOT(ISERROR(SEARCH("licitando",BB455)))</formula>
    </cfRule>
    <cfRule type="cellIs" dxfId="159" priority="4038" operator="equal">
      <formula>"edital"</formula>
    </cfRule>
    <cfRule type="cellIs" dxfId="158" priority="4039" operator="equal">
      <formula>"procuradoria"</formula>
    </cfRule>
    <cfRule type="containsText" dxfId="157" priority="4040" operator="containsText" text="habilitando">
      <formula>NOT(ISERROR(SEARCH("habilitando",BB455)))</formula>
    </cfRule>
    <cfRule type="cellIs" dxfId="156" priority="4041" operator="equal">
      <formula>"abrir"</formula>
    </cfRule>
    <cfRule type="cellIs" dxfId="155" priority="4042" operator="equal">
      <formula>"pesquisa de mercado"</formula>
    </cfRule>
    <cfRule type="cellIs" dxfId="154" priority="4043" operator="equal">
      <formula>"edital"</formula>
    </cfRule>
    <cfRule type="cellIs" dxfId="153" priority="4044" operator="equal">
      <formula>"procuradoria"</formula>
    </cfRule>
    <cfRule type="containsText" dxfId="152" priority="4045" operator="containsText" text="habilitando">
      <formula>NOT(ISERROR(SEARCH("habilitando",BB455)))</formula>
    </cfRule>
    <cfRule type="containsText" dxfId="151" priority="4046" operator="containsText" text="licitando">
      <formula>NOT(ISERROR(SEARCH("licitando",BB455)))</formula>
    </cfRule>
  </conditionalFormatting>
  <conditionalFormatting sqref="BB457:BC460">
    <cfRule type="cellIs" priority="16" operator="equal">
      <formula>"edital"</formula>
    </cfRule>
  </conditionalFormatting>
  <conditionalFormatting sqref="BB458:BC460">
    <cfRule type="cellIs" dxfId="150" priority="2" operator="equal">
      <formula>"edital"</formula>
    </cfRule>
    <cfRule type="cellIs" dxfId="149" priority="9" operator="equal">
      <formula>"edital"</formula>
    </cfRule>
    <cfRule type="containsText" dxfId="148" priority="21" operator="containsText" text="cancelado">
      <formula>NOT(ISERROR(SEARCH("cancelado",BB458)))</formula>
    </cfRule>
    <cfRule type="containsText" dxfId="147" priority="22" operator="containsText" text="finalizado">
      <formula>NOT(ISERROR(SEARCH("finalizado",BB458)))</formula>
    </cfRule>
    <cfRule type="containsText" dxfId="146" priority="23" operator="containsText" text="empenhando">
      <formula>NOT(ISERROR(SEARCH("empenhando",BB458)))</formula>
    </cfRule>
    <cfRule type="containsText" dxfId="145" priority="24" operator="containsText" text="licitado">
      <formula>NOT(ISERROR(SEARCH("licitado",BB458)))</formula>
    </cfRule>
    <cfRule type="containsText" dxfId="144" priority="25" operator="containsText" text="licitando">
      <formula>NOT(ISERROR(SEARCH("licitando",BB458)))</formula>
    </cfRule>
    <cfRule type="containsText" dxfId="143" priority="26" operator="containsText" text="Aberta">
      <formula>NOT(ISERROR(SEARCH("Aberta",BB458)))</formula>
    </cfRule>
    <cfRule type="cellIs" dxfId="142" priority="27" operator="equal">
      <formula>"deserto"</formula>
    </cfRule>
    <cfRule type="cellIs" dxfId="141" priority="28" operator="equal">
      <formula>"fracassado"</formula>
    </cfRule>
    <cfRule type="cellIs" dxfId="140" priority="30" operator="equal">
      <formula>"abrir"</formula>
    </cfRule>
    <cfRule type="cellIs" dxfId="139" priority="31" operator="equal">
      <formula>"pesquisa de mercado"</formula>
    </cfRule>
    <cfRule type="containsText" dxfId="138" priority="34" operator="containsText" text="pesquisa de preço">
      <formula>NOT(ISERROR(SEARCH("pesquisa de preço",BB458)))</formula>
    </cfRule>
    <cfRule type="containsText" dxfId="137" priority="35" operator="containsText" text="habilitando">
      <formula>NOT(ISERROR(SEARCH("habilitando",BB458)))</formula>
    </cfRule>
    <cfRule type="containsText" dxfId="136" priority="36" operator="containsText" text="licitando">
      <formula>NOT(ISERROR(SEARCH("licitando",BB458)))</formula>
    </cfRule>
    <cfRule type="containsText" dxfId="135" priority="37" operator="containsText" text="cancelado">
      <formula>NOT(ISERROR(SEARCH("cancelado",BB458)))</formula>
    </cfRule>
    <cfRule type="containsText" dxfId="134" priority="38" operator="containsText" text="consolidada">
      <formula>NOT(ISERROR(SEARCH("consolidada",BB458)))</formula>
    </cfRule>
    <cfRule type="containsText" dxfId="133" priority="39" operator="containsText" text="finalizado">
      <formula>NOT(ISERROR(SEARCH("finalizado",BB458)))</formula>
    </cfRule>
    <cfRule type="containsText" dxfId="132" priority="40" operator="containsText" text="empenhando">
      <formula>NOT(ISERROR(SEARCH("empenhando",BB458)))</formula>
    </cfRule>
    <cfRule type="containsText" dxfId="131" priority="41" operator="containsText" text="licitado">
      <formula>NOT(ISERROR(SEARCH("licitado",BB458)))</formula>
    </cfRule>
    <cfRule type="containsText" dxfId="130" priority="42" operator="containsText" text="licitando">
      <formula>NOT(ISERROR(SEARCH("licitando",BB458)))</formula>
    </cfRule>
    <cfRule type="containsText" dxfId="129" priority="43" operator="containsText" text="Aberta">
      <formula>NOT(ISERROR(SEARCH("Aberta",BB458)))</formula>
    </cfRule>
    <cfRule type="cellIs" dxfId="128" priority="44" operator="equal">
      <formula>"deserto"</formula>
    </cfRule>
    <cfRule type="cellIs" dxfId="127" priority="45" operator="equal">
      <formula>"fracassado"</formula>
    </cfRule>
  </conditionalFormatting>
  <conditionalFormatting sqref="BC39">
    <cfRule type="cellIs" dxfId="126" priority="272" operator="equal">
      <formula>"edital"</formula>
    </cfRule>
    <cfRule type="containsText" dxfId="125" priority="273" operator="containsText" text="habilitando">
      <formula>NOT(ISERROR(SEARCH("habilitando",BC39)))</formula>
    </cfRule>
  </conditionalFormatting>
  <conditionalFormatting sqref="BC49">
    <cfRule type="cellIs" dxfId="124" priority="3814" operator="equal">
      <formula>"procuradoria"</formula>
    </cfRule>
    <cfRule type="cellIs" dxfId="123" priority="3815" operator="equal">
      <formula>"abrir"</formula>
    </cfRule>
    <cfRule type="cellIs" dxfId="122" priority="3816" operator="equal">
      <formula>"pesquisa de mercado"</formula>
    </cfRule>
    <cfRule type="containsText" dxfId="121" priority="3817" operator="containsText" text="habilitando">
      <formula>NOT(ISERROR(SEARCH("habilitando",BC49)))</formula>
    </cfRule>
    <cfRule type="containsText" dxfId="120" priority="3818" operator="containsText" text="licitando">
      <formula>NOT(ISERROR(SEARCH("licitando",BC49)))</formula>
    </cfRule>
  </conditionalFormatting>
  <conditionalFormatting sqref="BC78">
    <cfRule type="cellIs" dxfId="119" priority="228" operator="equal">
      <formula>"edital"</formula>
    </cfRule>
    <cfRule type="containsText" dxfId="118" priority="230" operator="containsText" text="habilitando">
      <formula>NOT(ISERROR(SEARCH("habilitando",BC78)))</formula>
    </cfRule>
  </conditionalFormatting>
  <conditionalFormatting sqref="BC79">
    <cfRule type="cellIs" dxfId="117" priority="171" operator="equal">
      <formula>"edital"</formula>
    </cfRule>
    <cfRule type="containsText" dxfId="116" priority="173" operator="containsText" text="habilitando">
      <formula>NOT(ISERROR(SEARCH("habilitando",BC79)))</formula>
    </cfRule>
  </conditionalFormatting>
  <conditionalFormatting sqref="BC225">
    <cfRule type="cellIs" dxfId="115" priority="3810" operator="equal">
      <formula>"abrir"</formula>
    </cfRule>
    <cfRule type="cellIs" dxfId="114" priority="3811" operator="equal">
      <formula>"pesquisa de mercado"</formula>
    </cfRule>
    <cfRule type="containsText" dxfId="113" priority="3812" operator="containsText" text="habilitando">
      <formula>NOT(ISERROR(SEARCH("habilitando",BC225)))</formula>
    </cfRule>
    <cfRule type="containsText" dxfId="112" priority="3813" operator="containsText" text="licitando">
      <formula>NOT(ISERROR(SEARCH("licitando",BC225)))</formula>
    </cfRule>
  </conditionalFormatting>
  <conditionalFormatting sqref="BC237">
    <cfRule type="cellIs" dxfId="111" priority="3804" operator="equal">
      <formula>"procuradoria"</formula>
    </cfRule>
    <cfRule type="cellIs" dxfId="110" priority="3805" operator="equal">
      <formula>"abrir"</formula>
    </cfRule>
    <cfRule type="cellIs" dxfId="109" priority="3806" operator="equal">
      <formula>"pesquisa de mercado"</formula>
    </cfRule>
    <cfRule type="containsText" dxfId="108" priority="3807" operator="containsText" text="habilitando">
      <formula>NOT(ISERROR(SEARCH("habilitando",BC237)))</formula>
    </cfRule>
    <cfRule type="containsText" dxfId="107" priority="3808" operator="containsText" text="licitando">
      <formula>NOT(ISERROR(SEARCH("licitando",BC237)))</formula>
    </cfRule>
  </conditionalFormatting>
  <conditionalFormatting sqref="BC272:BC274">
    <cfRule type="cellIs" dxfId="106" priority="102" operator="equal">
      <formula>"edital"</formula>
    </cfRule>
    <cfRule type="containsText" dxfId="105" priority="106" operator="containsText" text="habilitando">
      <formula>NOT(ISERROR(SEARCH("habilitando",BC272)))</formula>
    </cfRule>
  </conditionalFormatting>
  <conditionalFormatting sqref="BC279:BC294">
    <cfRule type="containsText" dxfId="104" priority="48" operator="containsText" text="habilitando">
      <formula>NOT(ISERROR(SEARCH("habilitando",BC279)))</formula>
    </cfRule>
  </conditionalFormatting>
  <conditionalFormatting sqref="BC417">
    <cfRule type="cellIs" dxfId="103" priority="3799" operator="equal">
      <formula>"procuradoria"</formula>
    </cfRule>
    <cfRule type="cellIs" dxfId="102" priority="3800" operator="equal">
      <formula>"abrir"</formula>
    </cfRule>
    <cfRule type="cellIs" dxfId="101" priority="3801" operator="equal">
      <formula>"pesquisa de mercado"</formula>
    </cfRule>
    <cfRule type="containsText" dxfId="100" priority="3802" operator="containsText" text="habilitando">
      <formula>NOT(ISERROR(SEARCH("habilitando",BC417)))</formula>
    </cfRule>
    <cfRule type="containsText" dxfId="99" priority="3803" operator="containsText" text="licitando">
      <formula>NOT(ISERROR(SEARCH("licitando",BC417)))</formula>
    </cfRule>
  </conditionalFormatting>
  <conditionalFormatting sqref="BC450 BB447:BB449">
    <cfRule type="cellIs" dxfId="98" priority="4623" operator="equal">
      <formula>"abrir"</formula>
    </cfRule>
    <cfRule type="cellIs" dxfId="97" priority="4624" operator="equal">
      <formula>"pesquisa de mercado"</formula>
    </cfRule>
  </conditionalFormatting>
  <conditionalFormatting sqref="BC450">
    <cfRule type="containsText" dxfId="96" priority="4619" operator="containsText" text="pesquisa de preço">
      <formula>NOT(ISERROR(SEARCH("pesquisa de preço",BC450)))</formula>
    </cfRule>
    <cfRule type="cellIs" priority="4621" operator="equal">
      <formula>"edital"</formula>
    </cfRule>
    <cfRule type="containsText" dxfId="95" priority="4626" operator="containsText" text="licitando">
      <formula>NOT(ISERROR(SEARCH("licitando",BC450)))</formula>
    </cfRule>
    <cfRule type="containsText" dxfId="94" priority="4627" operator="containsText" text="cancelado">
      <formula>NOT(ISERROR(SEARCH("cancelado",BC450)))</formula>
    </cfRule>
    <cfRule type="containsText" dxfId="93" priority="4628" operator="containsText" text="consolidada">
      <formula>NOT(ISERROR(SEARCH("consolidada",BC450)))</formula>
    </cfRule>
    <cfRule type="containsText" dxfId="92" priority="4629" operator="containsText" text="finalizado">
      <formula>NOT(ISERROR(SEARCH("finalizado",BC450)))</formula>
    </cfRule>
    <cfRule type="containsText" dxfId="91" priority="4630" operator="containsText" text="empenhando">
      <formula>NOT(ISERROR(SEARCH("empenhando",BC450)))</formula>
    </cfRule>
    <cfRule type="containsText" dxfId="90" priority="4631" operator="containsText" text="licitado">
      <formula>NOT(ISERROR(SEARCH("licitado",BC450)))</formula>
    </cfRule>
    <cfRule type="containsText" dxfId="89" priority="4633" operator="containsText" text="Aberta">
      <formula>NOT(ISERROR(SEARCH("Aberta",BC450)))</formula>
    </cfRule>
    <cfRule type="cellIs" dxfId="88" priority="4634" operator="equal">
      <formula>"deserto"</formula>
    </cfRule>
    <cfRule type="cellIs" dxfId="87" priority="4635" operator="equal">
      <formula>"fracassado"</formula>
    </cfRule>
  </conditionalFormatting>
  <conditionalFormatting sqref="BC454">
    <cfRule type="cellIs" dxfId="86" priority="4622" operator="equal">
      <formula>"procuradoria"</formula>
    </cfRule>
  </conditionalFormatting>
  <conditionalFormatting sqref="BC456:BC457">
    <cfRule type="cellIs" dxfId="85" priority="3974" operator="equal">
      <formula>"abrir"</formula>
    </cfRule>
    <cfRule type="cellIs" dxfId="84" priority="3975" operator="equal">
      <formula>"pesquisa de mercado"</formula>
    </cfRule>
  </conditionalFormatting>
  <conditionalFormatting sqref="BC458:BC460">
    <cfRule type="cellIs" dxfId="83" priority="3" operator="equal">
      <formula>"abrir"</formula>
    </cfRule>
    <cfRule type="cellIs" dxfId="82" priority="4" operator="equal">
      <formula>"pesquisa de mercado"</formula>
    </cfRule>
    <cfRule type="cellIs" dxfId="81" priority="12" operator="equal">
      <formula>"procuradoria"</formula>
    </cfRule>
    <cfRule type="cellIs" dxfId="80" priority="13" operator="equal">
      <formula>"edital"</formula>
    </cfRule>
    <cfRule type="containsText" dxfId="79" priority="14" operator="containsText" text="habilitando">
      <formula>NOT(ISERROR(SEARCH("habilitando",BC458)))</formula>
    </cfRule>
    <cfRule type="containsText" dxfId="78" priority="15" operator="containsText" text="licitando">
      <formula>NOT(ISERROR(SEARCH("licitando",BC458)))</formula>
    </cfRule>
    <cfRule type="containsText" dxfId="77" priority="32" operator="containsText" text="habilitando">
      <formula>NOT(ISERROR(SEARCH("habilitando",BC458)))</formula>
    </cfRule>
    <cfRule type="containsText" dxfId="76" priority="33" operator="containsText" text="licitando">
      <formula>NOT(ISERROR(SEARCH("licitando",BC458)))</formula>
    </cfRule>
  </conditionalFormatting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colBreaks count="1" manualBreakCount="1">
    <brk id="40" min="2" max="463" man="1"/>
  </colBreaks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GRADE IFF (2)</vt:lpstr>
      <vt:lpstr>'GRADE IFF (2)'!Area_de_impressao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MOUTINHO DEL ESTAL</dc:creator>
  <cp:lastModifiedBy>LUCIANA MOUTINHO DEL ESTAL</cp:lastModifiedBy>
  <dcterms:created xsi:type="dcterms:W3CDTF">2026-06-02T13:13:35Z</dcterms:created>
  <dcterms:modified xsi:type="dcterms:W3CDTF">2026-06-02T13:14:36Z</dcterms:modified>
</cp:coreProperties>
</file>