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671018bdbf744f6/Área de Trabalho/URUARÁ - CARLINHO/CONVÊNIO 975474 - PAVIMENTAÇÃO PRAÇA DO CACAU/PLANILHA ORÇAMENTÁRIA/EDITAVEL - Copia/"/>
    </mc:Choice>
  </mc:AlternateContent>
  <xr:revisionPtr revIDLastSave="62" documentId="13_ncr:1_{53261B6D-4BE0-4713-8278-70575BC1EBF5}" xr6:coauthVersionLast="47" xr6:coauthVersionMax="47" xr10:uidLastSave="{A82EA77C-8D4B-4FBE-9F1F-9AAB36EF3000}"/>
  <bookViews>
    <workbookView xWindow="-120" yWindow="-120" windowWidth="20730" windowHeight="11040" tabRatio="866" firstSheet="43" activeTab="57" xr2:uid="{35A1572F-013D-4214-A3B4-CCE508208492}"/>
  </bookViews>
  <sheets>
    <sheet name="PLANILHA" sheetId="4" state="hidden" r:id="rId1"/>
    <sheet name="1.1.1" sheetId="145" r:id="rId2"/>
    <sheet name="1.2.1" sheetId="144" r:id="rId3"/>
    <sheet name="1.3.1" sheetId="143" r:id="rId4"/>
    <sheet name="1.4.1" sheetId="1" r:id="rId5"/>
    <sheet name="1.5.1." sheetId="159" r:id="rId6"/>
    <sheet name="1.6.1" sheetId="12" r:id="rId7"/>
    <sheet name="1.6.2" sheetId="13" r:id="rId8"/>
    <sheet name="1.6.1...." sheetId="14" state="hidden" r:id="rId9"/>
    <sheet name="1.7.1" sheetId="15" r:id="rId10"/>
    <sheet name="1.8.1" sheetId="138" r:id="rId11"/>
    <sheet name="1.9.1" sheetId="17" r:id="rId12"/>
    <sheet name="1.9.2" sheetId="119" r:id="rId13"/>
    <sheet name="1.9.3" sheetId="122" r:id="rId14"/>
    <sheet name="1.9.4" sheetId="120" r:id="rId15"/>
    <sheet name="1.9.5" sheetId="121" r:id="rId16"/>
    <sheet name="1.9.6" sheetId="123" r:id="rId17"/>
    <sheet name="1.9.7" sheetId="139" r:id="rId18"/>
    <sheet name="1.13.5." sheetId="22" state="hidden" r:id="rId19"/>
    <sheet name="1.10.1" sheetId="25" r:id="rId20"/>
    <sheet name="1.10.2" sheetId="26" r:id="rId21"/>
    <sheet name="1.10.3" sheetId="27" r:id="rId22"/>
    <sheet name="1.10.4." sheetId="28" state="hidden" r:id="rId23"/>
    <sheet name="1.10.4" sheetId="29" r:id="rId24"/>
    <sheet name="1.11.1" sheetId="48" r:id="rId25"/>
    <sheet name="1.11.2" sheetId="49" r:id="rId26"/>
    <sheet name="1.11.3" sheetId="50" r:id="rId27"/>
    <sheet name="1.11.4." sheetId="51" state="hidden" r:id="rId28"/>
    <sheet name="1.11.4" sheetId="52" r:id="rId29"/>
    <sheet name="1.12.1" sheetId="73" r:id="rId30"/>
    <sheet name="1.12.2" sheetId="74" r:id="rId31"/>
    <sheet name="1.12.3" sheetId="75" r:id="rId32"/>
    <sheet name="1.12.4" sheetId="76" r:id="rId33"/>
    <sheet name="1.12.5" sheetId="77" r:id="rId34"/>
    <sheet name="1.12.6" sheetId="142" r:id="rId35"/>
    <sheet name="1.13.1" sheetId="146" r:id="rId36"/>
    <sheet name="1.13.2" sheetId="147" r:id="rId37"/>
    <sheet name="1.13.3" sheetId="148" r:id="rId38"/>
    <sheet name="1.13.4" sheetId="149" r:id="rId39"/>
    <sheet name="1.13.5" sheetId="150" r:id="rId40"/>
    <sheet name="1.13.6" sheetId="151" r:id="rId41"/>
    <sheet name="1.14.1" sheetId="92" r:id="rId42"/>
    <sheet name="1.14.2" sheetId="93" r:id="rId43"/>
    <sheet name="1.15.1" sheetId="132" r:id="rId44"/>
    <sheet name="1.15.2" sheetId="133" r:id="rId45"/>
    <sheet name="1.15.3" sheetId="134" r:id="rId46"/>
    <sheet name="1.15.4" sheetId="161" r:id="rId47"/>
    <sheet name="1.16.1" sheetId="111" r:id="rId48"/>
    <sheet name="1.16.2" sheetId="109" r:id="rId49"/>
    <sheet name="1.16.3" sheetId="110" r:id="rId50"/>
    <sheet name="1.17.1" sheetId="113" r:id="rId51"/>
    <sheet name="1.18.1" sheetId="141" r:id="rId52"/>
    <sheet name="1.19.1" sheetId="152" r:id="rId53"/>
    <sheet name="1.19.2" sheetId="153" r:id="rId54"/>
    <sheet name="1.19.3" sheetId="154" r:id="rId55"/>
    <sheet name="1.19.4" sheetId="155" r:id="rId56"/>
    <sheet name="1.19.5" sheetId="156" r:id="rId57"/>
    <sheet name="1.19.6" sheetId="157" r:id="rId58"/>
  </sheets>
  <externalReferences>
    <externalReference r:id="rId59"/>
  </externalReferences>
  <definedNames>
    <definedName name="ACOMPANHAMENTO" hidden="1">IF(VALUE([1]MENU!$O$4)=2,"BM","PLE")</definedName>
    <definedName name="_xlnm.Print_Area" localSheetId="1">'1.1.1'!$B$1:$M$43</definedName>
    <definedName name="_xlnm.Print_Area" localSheetId="19">'1.10.1'!$B$1:$M$44</definedName>
    <definedName name="_xlnm.Print_Area" localSheetId="20">'1.10.2'!$B$1:$M$44</definedName>
    <definedName name="_xlnm.Print_Area" localSheetId="21">'1.10.3'!$B$1:$M$47</definedName>
    <definedName name="_xlnm.Print_Area" localSheetId="23">'1.10.4'!$B$1:$M$44</definedName>
    <definedName name="_xlnm.Print_Area" localSheetId="22">'1.10.4.'!$B$1:$M$44</definedName>
    <definedName name="_xlnm.Print_Area" localSheetId="24">'1.11.1'!$B$1:$M$44</definedName>
    <definedName name="_xlnm.Print_Area" localSheetId="25">'1.11.2'!$B$1:$M$44</definedName>
    <definedName name="_xlnm.Print_Area" localSheetId="26">'1.11.3'!$B$1:$M$47</definedName>
    <definedName name="_xlnm.Print_Area" localSheetId="28">'1.11.4'!$B$1:$M$44</definedName>
    <definedName name="_xlnm.Print_Area" localSheetId="27">'1.11.4.'!$B$1:$M$44</definedName>
    <definedName name="_xlnm.Print_Area" localSheetId="29">'1.12.1'!$B$1:$M$44</definedName>
    <definedName name="_xlnm.Print_Area" localSheetId="30">'1.12.2'!$B$1:$M$44</definedName>
    <definedName name="_xlnm.Print_Area" localSheetId="31">'1.12.3'!$B$1:$M$44</definedName>
    <definedName name="_xlnm.Print_Area" localSheetId="32">'1.12.4'!$B$1:$M$44</definedName>
    <definedName name="_xlnm.Print_Area" localSheetId="33">'1.12.5'!$B$1:$M$47</definedName>
    <definedName name="_xlnm.Print_Area" localSheetId="34">'1.12.6'!$B$1:$M$47</definedName>
    <definedName name="_xlnm.Print_Area" localSheetId="35">'1.13.1'!$B$1:$M$44</definedName>
    <definedName name="_xlnm.Print_Area" localSheetId="36">'1.13.2'!$B$1:$M$44</definedName>
    <definedName name="_xlnm.Print_Area" localSheetId="37">'1.13.3'!$B$1:$M$44</definedName>
    <definedName name="_xlnm.Print_Area" localSheetId="38">'1.13.4'!$B$1:$M$44</definedName>
    <definedName name="_xlnm.Print_Area" localSheetId="39">'1.13.5'!$B$1:$M$47</definedName>
    <definedName name="_xlnm.Print_Area" localSheetId="18">'1.13.5.'!$B$1:$M$44</definedName>
    <definedName name="_xlnm.Print_Area" localSheetId="40">'1.13.6'!$B$1:$M$47</definedName>
    <definedName name="_xlnm.Print_Area" localSheetId="41">'1.14.1'!$B$1:$M$44</definedName>
    <definedName name="_xlnm.Print_Area" localSheetId="42">'1.14.2'!$B$1:$M$44</definedName>
    <definedName name="_xlnm.Print_Area" localSheetId="43">'1.15.1'!$B$1:$M$44</definedName>
    <definedName name="_xlnm.Print_Area" localSheetId="44">'1.15.2'!$B$1:$M$44</definedName>
    <definedName name="_xlnm.Print_Area" localSheetId="45">'1.15.3'!$B$1:$M$44</definedName>
    <definedName name="_xlnm.Print_Area" localSheetId="46">'1.15.4'!$B$1:$M$44</definedName>
    <definedName name="_xlnm.Print_Area" localSheetId="47">'1.16.1'!$B$1:$M$41</definedName>
    <definedName name="_xlnm.Print_Area" localSheetId="48">'1.16.2'!$B$1:$M$41</definedName>
    <definedName name="_xlnm.Print_Area" localSheetId="49">'1.16.3'!$B$1:$M$41</definedName>
    <definedName name="_xlnm.Print_Area" localSheetId="50">'1.17.1'!$B$1:$M$44</definedName>
    <definedName name="_xlnm.Print_Area" localSheetId="51">'1.18.1'!$B$1:$M$41</definedName>
    <definedName name="_xlnm.Print_Area" localSheetId="52">'1.19.1'!$B$1:$M$44</definedName>
    <definedName name="_xlnm.Print_Area" localSheetId="53">'1.19.2'!$B$1:$M$44</definedName>
    <definedName name="_xlnm.Print_Area" localSheetId="54">'1.19.3'!$B$1:$M$44</definedName>
    <definedName name="_xlnm.Print_Area" localSheetId="55">'1.19.4'!$B$1:$M$44</definedName>
    <definedName name="_xlnm.Print_Area" localSheetId="56">'1.19.5'!$B$1:$M$47</definedName>
    <definedName name="_xlnm.Print_Area" localSheetId="57">'1.19.6'!$B$1:$M$47</definedName>
    <definedName name="_xlnm.Print_Area" localSheetId="2">'1.2.1'!$B$1:$M$43</definedName>
    <definedName name="_xlnm.Print_Area" localSheetId="3">'1.3.1'!$B$1:$M$43</definedName>
    <definedName name="_xlnm.Print_Area" localSheetId="4">'1.4.1'!$B$1:$M$43</definedName>
    <definedName name="_xlnm.Print_Area" localSheetId="5">'1.5.1.'!$B$1:$M$43</definedName>
    <definedName name="_xlnm.Print_Area" localSheetId="6">'1.6.1'!$B$1:$M$42</definedName>
    <definedName name="_xlnm.Print_Area" localSheetId="8">'1.6.1....'!$B$1:$M$53</definedName>
    <definedName name="_xlnm.Print_Area" localSheetId="7">'1.6.2'!$B$1:$M$41</definedName>
    <definedName name="_xlnm.Print_Area" localSheetId="9">'1.7.1'!$B$1:$M$50</definedName>
    <definedName name="_xlnm.Print_Area" localSheetId="10">'1.8.1'!$B$1:$M$50</definedName>
    <definedName name="_xlnm.Print_Area" localSheetId="11">'1.9.1'!$B$1:$M$44</definedName>
    <definedName name="_xlnm.Print_Area" localSheetId="12">'1.9.2'!$B$1:$M$44</definedName>
    <definedName name="_xlnm.Print_Area" localSheetId="13">'1.9.3'!$B$1:$M$44</definedName>
    <definedName name="_xlnm.Print_Area" localSheetId="14">'1.9.4'!$B$1:$M$44</definedName>
    <definedName name="_xlnm.Print_Area" localSheetId="15">'1.9.5'!$B$1:$M$44</definedName>
    <definedName name="_xlnm.Print_Area" localSheetId="16">'1.9.6'!$B$1:$M$44</definedName>
    <definedName name="_xlnm.Print_Area" localSheetId="17">'1.9.7'!$B$1:$M$44</definedName>
    <definedName name="CRONO.NivelExibicao" hidden="1">[1]CRONO!$G$10</definedName>
    <definedName name="DESONERACAO" hidden="1">IF(OR(Import.Desoneracao="DESONERADO",Import.Desoneracao="SIM"),"SIM","NÃO")</definedName>
    <definedName name="Excel_BuiltIn_Database" hidden="1">TEXT(Import.DataBase,"mm-aaaa")</definedName>
    <definedName name="Import.DataBase" hidden="1">OFFSET([1]DADOS!$G$19,0,-1)</definedName>
    <definedName name="Import.DescLote" hidden="1">[1]DADOS!$F$17</definedName>
    <definedName name="Import.Desoneracao" hidden="1">OFFSET([1]DADOS!$G$18,0,-1)</definedName>
    <definedName name="ORÇAMENTO.BancoRef" localSheetId="19" hidden="1">#REF!</definedName>
    <definedName name="ORÇAMENTO.BancoRef" localSheetId="20" hidden="1">#REF!</definedName>
    <definedName name="ORÇAMENTO.BancoRef" localSheetId="21" hidden="1">#REF!</definedName>
    <definedName name="ORÇAMENTO.BancoRef" localSheetId="23" hidden="1">#REF!</definedName>
    <definedName name="ORÇAMENTO.BancoRef" localSheetId="22" hidden="1">#REF!</definedName>
    <definedName name="ORÇAMENTO.BancoRef" localSheetId="24" hidden="1">#REF!</definedName>
    <definedName name="ORÇAMENTO.BancoRef" localSheetId="25" hidden="1">#REF!</definedName>
    <definedName name="ORÇAMENTO.BancoRef" localSheetId="26" hidden="1">#REF!</definedName>
    <definedName name="ORÇAMENTO.BancoRef" localSheetId="28" hidden="1">#REF!</definedName>
    <definedName name="ORÇAMENTO.BancoRef" localSheetId="27" hidden="1">#REF!</definedName>
    <definedName name="ORÇAMENTO.BancoRef" localSheetId="29" hidden="1">#REF!</definedName>
    <definedName name="ORÇAMENTO.BancoRef" localSheetId="30" hidden="1">#REF!</definedName>
    <definedName name="ORÇAMENTO.BancoRef" localSheetId="31" hidden="1">#REF!</definedName>
    <definedName name="ORÇAMENTO.BancoRef" localSheetId="32" hidden="1">#REF!</definedName>
    <definedName name="ORÇAMENTO.BancoRef" localSheetId="33" hidden="1">#REF!</definedName>
    <definedName name="ORÇAMENTO.BancoRef" localSheetId="34" hidden="1">#REF!</definedName>
    <definedName name="ORÇAMENTO.BancoRef" localSheetId="35" hidden="1">#REF!</definedName>
    <definedName name="ORÇAMENTO.BancoRef" localSheetId="36" hidden="1">#REF!</definedName>
    <definedName name="ORÇAMENTO.BancoRef" localSheetId="37" hidden="1">#REF!</definedName>
    <definedName name="ORÇAMENTO.BancoRef" localSheetId="38" hidden="1">#REF!</definedName>
    <definedName name="ORÇAMENTO.BancoRef" localSheetId="39" hidden="1">#REF!</definedName>
    <definedName name="ORÇAMENTO.BancoRef" localSheetId="18" hidden="1">#REF!</definedName>
    <definedName name="ORÇAMENTO.BancoRef" localSheetId="40" hidden="1">#REF!</definedName>
    <definedName name="ORÇAMENTO.BancoRef" localSheetId="41" hidden="1">#REF!</definedName>
    <definedName name="ORÇAMENTO.BancoRef" localSheetId="42" hidden="1">#REF!</definedName>
    <definedName name="ORÇAMENTO.BancoRef" localSheetId="43" hidden="1">#REF!</definedName>
    <definedName name="ORÇAMENTO.BancoRef" localSheetId="44" hidden="1">#REF!</definedName>
    <definedName name="ORÇAMENTO.BancoRef" localSheetId="45" hidden="1">#REF!</definedName>
    <definedName name="ORÇAMENTO.BancoRef" localSheetId="46" hidden="1">#REF!</definedName>
    <definedName name="ORÇAMENTO.BancoRef" localSheetId="47" hidden="1">#REF!</definedName>
    <definedName name="ORÇAMENTO.BancoRef" localSheetId="48" hidden="1">#REF!</definedName>
    <definedName name="ORÇAMENTO.BancoRef" localSheetId="49" hidden="1">#REF!</definedName>
    <definedName name="ORÇAMENTO.BancoRef" localSheetId="50" hidden="1">#REF!</definedName>
    <definedName name="ORÇAMENTO.BancoRef" localSheetId="51" hidden="1">#REF!</definedName>
    <definedName name="ORÇAMENTO.BancoRef" localSheetId="52" hidden="1">#REF!</definedName>
    <definedName name="ORÇAMENTO.BancoRef" localSheetId="53" hidden="1">#REF!</definedName>
    <definedName name="ORÇAMENTO.BancoRef" localSheetId="54" hidden="1">#REF!</definedName>
    <definedName name="ORÇAMENTO.BancoRef" localSheetId="55" hidden="1">#REF!</definedName>
    <definedName name="ORÇAMENTO.BancoRef" localSheetId="56" hidden="1">#REF!</definedName>
    <definedName name="ORÇAMENTO.BancoRef" localSheetId="57" hidden="1">#REF!</definedName>
    <definedName name="ORÇAMENTO.BancoRef" localSheetId="6" hidden="1">#REF!</definedName>
    <definedName name="ORÇAMENTO.BancoRef" localSheetId="8" hidden="1">#REF!</definedName>
    <definedName name="ORÇAMENTO.BancoRef" localSheetId="7" hidden="1">#REF!</definedName>
    <definedName name="ORÇAMENTO.BancoRef" localSheetId="9" hidden="1">#REF!</definedName>
    <definedName name="ORÇAMENTO.BancoRef" localSheetId="10" hidden="1">#REF!</definedName>
    <definedName name="ORÇAMENTO.BancoRef" localSheetId="11" hidden="1">#REF!</definedName>
    <definedName name="ORÇAMENTO.BancoRef" localSheetId="12" hidden="1">#REF!</definedName>
    <definedName name="ORÇAMENTO.BancoRef" localSheetId="13" hidden="1">#REF!</definedName>
    <definedName name="ORÇAMENTO.BancoRef" localSheetId="14" hidden="1">#REF!</definedName>
    <definedName name="ORÇAMENTO.BancoRef" localSheetId="15" hidden="1">#REF!</definedName>
    <definedName name="ORÇAMENTO.BancoRef" localSheetId="16" hidden="1">#REF!</definedName>
    <definedName name="ORÇAMENTO.BancoRef" localSheetId="17" hidden="1">#REF!</definedName>
    <definedName name="ORÇAMENTO.BancoRef" hidden="1">#REF!</definedName>
    <definedName name="ORÇAMENTO.CodBarra" localSheetId="19" hidden="1">IF('1.10.1'!ORÇAMENTO.Fonte="Sinapi",SUBSTITUTE(SUBSTITUTE('1.10.1'!ORÇAMENTO.Codigo,"/00","/"),"/0","/"),'1.10.1'!ORÇAMENTO.Codigo)</definedName>
    <definedName name="ORÇAMENTO.CodBarra" localSheetId="20" hidden="1">IF('1.10.2'!ORÇAMENTO.Fonte="Sinapi",SUBSTITUTE(SUBSTITUTE('1.10.2'!ORÇAMENTO.Codigo,"/00","/"),"/0","/"),'1.10.2'!ORÇAMENTO.Codigo)</definedName>
    <definedName name="ORÇAMENTO.CodBarra" localSheetId="21" hidden="1">IF('1.10.3'!ORÇAMENTO.Fonte="Sinapi",SUBSTITUTE(SUBSTITUTE('1.10.3'!ORÇAMENTO.Codigo,"/00","/"),"/0","/"),'1.10.3'!ORÇAMENTO.Codigo)</definedName>
    <definedName name="ORÇAMENTO.CodBarra" localSheetId="23" hidden="1">IF('1.10.4'!ORÇAMENTO.Fonte="Sinapi",SUBSTITUTE(SUBSTITUTE('1.10.4'!ORÇAMENTO.Codigo,"/00","/"),"/0","/"),'1.10.4'!ORÇAMENTO.Codigo)</definedName>
    <definedName name="ORÇAMENTO.CodBarra" localSheetId="22" hidden="1">IF('1.10.4.'!ORÇAMENTO.Fonte="Sinapi",SUBSTITUTE(SUBSTITUTE('1.10.4.'!ORÇAMENTO.Codigo,"/00","/"),"/0","/"),'1.10.4.'!ORÇAMENTO.Codigo)</definedName>
    <definedName name="ORÇAMENTO.CodBarra" localSheetId="24" hidden="1">IF('1.11.1'!ORÇAMENTO.Fonte="Sinapi",SUBSTITUTE(SUBSTITUTE('1.11.1'!ORÇAMENTO.Codigo,"/00","/"),"/0","/"),'1.11.1'!ORÇAMENTO.Codigo)</definedName>
    <definedName name="ORÇAMENTO.CodBarra" localSheetId="25" hidden="1">IF('1.11.2'!ORÇAMENTO.Fonte="Sinapi",SUBSTITUTE(SUBSTITUTE('1.11.2'!ORÇAMENTO.Codigo,"/00","/"),"/0","/"),'1.11.2'!ORÇAMENTO.Codigo)</definedName>
    <definedName name="ORÇAMENTO.CodBarra" localSheetId="26" hidden="1">IF('1.11.3'!ORÇAMENTO.Fonte="Sinapi",SUBSTITUTE(SUBSTITUTE('1.11.3'!ORÇAMENTO.Codigo,"/00","/"),"/0","/"),'1.11.3'!ORÇAMENTO.Codigo)</definedName>
    <definedName name="ORÇAMENTO.CodBarra" localSheetId="28" hidden="1">IF('1.11.4'!ORÇAMENTO.Fonte="Sinapi",SUBSTITUTE(SUBSTITUTE('1.11.4'!ORÇAMENTO.Codigo,"/00","/"),"/0","/"),'1.11.4'!ORÇAMENTO.Codigo)</definedName>
    <definedName name="ORÇAMENTO.CodBarra" localSheetId="27" hidden="1">IF('1.11.4.'!ORÇAMENTO.Fonte="Sinapi",SUBSTITUTE(SUBSTITUTE('1.11.4.'!ORÇAMENTO.Codigo,"/00","/"),"/0","/"),'1.11.4.'!ORÇAMENTO.Codigo)</definedName>
    <definedName name="ORÇAMENTO.CodBarra" localSheetId="29" hidden="1">IF('1.12.1'!ORÇAMENTO.Fonte="Sinapi",SUBSTITUTE(SUBSTITUTE('1.12.1'!ORÇAMENTO.Codigo,"/00","/"),"/0","/"),'1.12.1'!ORÇAMENTO.Codigo)</definedName>
    <definedName name="ORÇAMENTO.CodBarra" localSheetId="30" hidden="1">IF('1.12.2'!ORÇAMENTO.Fonte="Sinapi",SUBSTITUTE(SUBSTITUTE('1.12.2'!ORÇAMENTO.Codigo,"/00","/"),"/0","/"),'1.12.2'!ORÇAMENTO.Codigo)</definedName>
    <definedName name="ORÇAMENTO.CodBarra" localSheetId="31" hidden="1">IF('1.12.3'!ORÇAMENTO.Fonte="Sinapi",SUBSTITUTE(SUBSTITUTE('1.12.3'!ORÇAMENTO.Codigo,"/00","/"),"/0","/"),'1.12.3'!ORÇAMENTO.Codigo)</definedName>
    <definedName name="ORÇAMENTO.CodBarra" localSheetId="32" hidden="1">IF('1.12.4'!ORÇAMENTO.Fonte="Sinapi",SUBSTITUTE(SUBSTITUTE('1.12.4'!ORÇAMENTO.Codigo,"/00","/"),"/0","/"),'1.12.4'!ORÇAMENTO.Codigo)</definedName>
    <definedName name="ORÇAMENTO.CodBarra" localSheetId="33" hidden="1">IF('1.12.5'!ORÇAMENTO.Fonte="Sinapi",SUBSTITUTE(SUBSTITUTE('1.12.5'!ORÇAMENTO.Codigo,"/00","/"),"/0","/"),'1.12.5'!ORÇAMENTO.Codigo)</definedName>
    <definedName name="ORÇAMENTO.CodBarra" localSheetId="34" hidden="1">IF('1.12.6'!ORÇAMENTO.Fonte="Sinapi",SUBSTITUTE(SUBSTITUTE('1.12.6'!ORÇAMENTO.Codigo,"/00","/"),"/0","/"),'1.12.6'!ORÇAMENTO.Codigo)</definedName>
    <definedName name="ORÇAMENTO.CodBarra" localSheetId="35" hidden="1">IF('1.13.1'!ORÇAMENTO.Fonte="Sinapi",SUBSTITUTE(SUBSTITUTE('1.13.1'!ORÇAMENTO.Codigo,"/00","/"),"/0","/"),'1.13.1'!ORÇAMENTO.Codigo)</definedName>
    <definedName name="ORÇAMENTO.CodBarra" localSheetId="36" hidden="1">IF('1.13.2'!ORÇAMENTO.Fonte="Sinapi",SUBSTITUTE(SUBSTITUTE('1.13.2'!ORÇAMENTO.Codigo,"/00","/"),"/0","/"),'1.13.2'!ORÇAMENTO.Codigo)</definedName>
    <definedName name="ORÇAMENTO.CodBarra" localSheetId="37" hidden="1">IF('1.13.3'!ORÇAMENTO.Fonte="Sinapi",SUBSTITUTE(SUBSTITUTE('1.13.3'!ORÇAMENTO.Codigo,"/00","/"),"/0","/"),'1.13.3'!ORÇAMENTO.Codigo)</definedName>
    <definedName name="ORÇAMENTO.CodBarra" localSheetId="38" hidden="1">IF('1.13.4'!ORÇAMENTO.Fonte="Sinapi",SUBSTITUTE(SUBSTITUTE('1.13.4'!ORÇAMENTO.Codigo,"/00","/"),"/0","/"),'1.13.4'!ORÇAMENTO.Codigo)</definedName>
    <definedName name="ORÇAMENTO.CodBarra" localSheetId="39" hidden="1">IF('1.13.5'!ORÇAMENTO.Fonte="Sinapi",SUBSTITUTE(SUBSTITUTE('1.13.5'!ORÇAMENTO.Codigo,"/00","/"),"/0","/"),'1.13.5'!ORÇAMENTO.Codigo)</definedName>
    <definedName name="ORÇAMENTO.CodBarra" localSheetId="18" hidden="1">IF('1.13.5.'!ORÇAMENTO.Fonte="Sinapi",SUBSTITUTE(SUBSTITUTE('1.13.5.'!ORÇAMENTO.Codigo,"/00","/"),"/0","/"),'1.13.5.'!ORÇAMENTO.Codigo)</definedName>
    <definedName name="ORÇAMENTO.CodBarra" localSheetId="40" hidden="1">IF('1.13.6'!ORÇAMENTO.Fonte="Sinapi",SUBSTITUTE(SUBSTITUTE('1.13.6'!ORÇAMENTO.Codigo,"/00","/"),"/0","/"),'1.13.6'!ORÇAMENTO.Codigo)</definedName>
    <definedName name="ORÇAMENTO.CodBarra" localSheetId="41" hidden="1">IF('1.14.1'!ORÇAMENTO.Fonte="Sinapi",SUBSTITUTE(SUBSTITUTE('1.14.1'!ORÇAMENTO.Codigo,"/00","/"),"/0","/"),'1.14.1'!ORÇAMENTO.Codigo)</definedName>
    <definedName name="ORÇAMENTO.CodBarra" localSheetId="42" hidden="1">IF('1.14.2'!ORÇAMENTO.Fonte="Sinapi",SUBSTITUTE(SUBSTITUTE('1.14.2'!ORÇAMENTO.Codigo,"/00","/"),"/0","/"),'1.14.2'!ORÇAMENTO.Codigo)</definedName>
    <definedName name="ORÇAMENTO.CodBarra" localSheetId="43" hidden="1">IF('1.15.1'!ORÇAMENTO.Fonte="Sinapi",SUBSTITUTE(SUBSTITUTE('1.15.1'!ORÇAMENTO.Codigo,"/00","/"),"/0","/"),'1.15.1'!ORÇAMENTO.Codigo)</definedName>
    <definedName name="ORÇAMENTO.CodBarra" localSheetId="44" hidden="1">IF('1.15.2'!ORÇAMENTO.Fonte="Sinapi",SUBSTITUTE(SUBSTITUTE('1.15.2'!ORÇAMENTO.Codigo,"/00","/"),"/0","/"),'1.15.2'!ORÇAMENTO.Codigo)</definedName>
    <definedName name="ORÇAMENTO.CodBarra" localSheetId="45" hidden="1">IF('1.15.3'!ORÇAMENTO.Fonte="Sinapi",SUBSTITUTE(SUBSTITUTE('1.15.3'!ORÇAMENTO.Codigo,"/00","/"),"/0","/"),'1.15.3'!ORÇAMENTO.Codigo)</definedName>
    <definedName name="ORÇAMENTO.CodBarra" localSheetId="46" hidden="1">IF('1.15.4'!ORÇAMENTO.Fonte="Sinapi",SUBSTITUTE(SUBSTITUTE('1.15.4'!ORÇAMENTO.Codigo,"/00","/"),"/0","/"),'1.15.4'!ORÇAMENTO.Codigo)</definedName>
    <definedName name="ORÇAMENTO.CodBarra" localSheetId="47" hidden="1">IF('1.16.1'!ORÇAMENTO.Fonte="Sinapi",SUBSTITUTE(SUBSTITUTE('1.16.1'!ORÇAMENTO.Codigo,"/00","/"),"/0","/"),'1.16.1'!ORÇAMENTO.Codigo)</definedName>
    <definedName name="ORÇAMENTO.CodBarra" localSheetId="48" hidden="1">IF('1.16.2'!ORÇAMENTO.Fonte="Sinapi",SUBSTITUTE(SUBSTITUTE('1.16.2'!ORÇAMENTO.Codigo,"/00","/"),"/0","/"),'1.16.2'!ORÇAMENTO.Codigo)</definedName>
    <definedName name="ORÇAMENTO.CodBarra" localSheetId="49" hidden="1">IF('1.16.3'!ORÇAMENTO.Fonte="Sinapi",SUBSTITUTE(SUBSTITUTE('1.16.3'!ORÇAMENTO.Codigo,"/00","/"),"/0","/"),'1.16.3'!ORÇAMENTO.Codigo)</definedName>
    <definedName name="ORÇAMENTO.CodBarra" localSheetId="50" hidden="1">IF('1.17.1'!ORÇAMENTO.Fonte="Sinapi",SUBSTITUTE(SUBSTITUTE('1.17.1'!ORÇAMENTO.Codigo,"/00","/"),"/0","/"),'1.17.1'!ORÇAMENTO.Codigo)</definedName>
    <definedName name="ORÇAMENTO.CodBarra" localSheetId="51" hidden="1">IF('1.18.1'!ORÇAMENTO.Fonte="Sinapi",SUBSTITUTE(SUBSTITUTE('1.18.1'!ORÇAMENTO.Codigo,"/00","/"),"/0","/"),'1.18.1'!ORÇAMENTO.Codigo)</definedName>
    <definedName name="ORÇAMENTO.CodBarra" localSheetId="52" hidden="1">IF('1.19.1'!ORÇAMENTO.Fonte="Sinapi",SUBSTITUTE(SUBSTITUTE('1.19.1'!ORÇAMENTO.Codigo,"/00","/"),"/0","/"),'1.19.1'!ORÇAMENTO.Codigo)</definedName>
    <definedName name="ORÇAMENTO.CodBarra" localSheetId="53" hidden="1">IF('1.19.2'!ORÇAMENTO.Fonte="Sinapi",SUBSTITUTE(SUBSTITUTE('1.19.2'!ORÇAMENTO.Codigo,"/00","/"),"/0","/"),'1.19.2'!ORÇAMENTO.Codigo)</definedName>
    <definedName name="ORÇAMENTO.CodBarra" localSheetId="54" hidden="1">IF('1.19.3'!ORÇAMENTO.Fonte="Sinapi",SUBSTITUTE(SUBSTITUTE('1.19.3'!ORÇAMENTO.Codigo,"/00","/"),"/0","/"),'1.19.3'!ORÇAMENTO.Codigo)</definedName>
    <definedName name="ORÇAMENTO.CodBarra" localSheetId="55" hidden="1">IF('1.19.4'!ORÇAMENTO.Fonte="Sinapi",SUBSTITUTE(SUBSTITUTE('1.19.4'!ORÇAMENTO.Codigo,"/00","/"),"/0","/"),'1.19.4'!ORÇAMENTO.Codigo)</definedName>
    <definedName name="ORÇAMENTO.CodBarra" localSheetId="56" hidden="1">IF('1.19.5'!ORÇAMENTO.Fonte="Sinapi",SUBSTITUTE(SUBSTITUTE('1.19.5'!ORÇAMENTO.Codigo,"/00","/"),"/0","/"),'1.19.5'!ORÇAMENTO.Codigo)</definedName>
    <definedName name="ORÇAMENTO.CodBarra" localSheetId="57" hidden="1">IF('1.19.6'!ORÇAMENTO.Fonte="Sinapi",SUBSTITUTE(SUBSTITUTE('1.19.6'!ORÇAMENTO.Codigo,"/00","/"),"/0","/"),'1.19.6'!ORÇAMENTO.Codigo)</definedName>
    <definedName name="ORÇAMENTO.CodBarra" localSheetId="6" hidden="1">IF('1.6.1'!ORÇAMENTO.Fonte="Sinapi",SUBSTITUTE(SUBSTITUTE('1.6.1'!ORÇAMENTO.Codigo,"/00","/"),"/0","/"),'1.6.1'!ORÇAMENTO.Codigo)</definedName>
    <definedName name="ORÇAMENTO.CodBarra" localSheetId="8" hidden="1">IF('1.6.1....'!ORÇAMENTO.Fonte="Sinapi",SUBSTITUTE(SUBSTITUTE('1.6.1....'!ORÇAMENTO.Codigo,"/00","/"),"/0","/"),'1.6.1....'!ORÇAMENTO.Codigo)</definedName>
    <definedName name="ORÇAMENTO.CodBarra" localSheetId="7" hidden="1">IF('1.6.2'!ORÇAMENTO.Fonte="Sinapi",SUBSTITUTE(SUBSTITUTE('1.6.2'!ORÇAMENTO.Codigo,"/00","/"),"/0","/"),'1.6.2'!ORÇAMENTO.Codigo)</definedName>
    <definedName name="ORÇAMENTO.CodBarra" localSheetId="9" hidden="1">IF('1.7.1'!ORÇAMENTO.Fonte="Sinapi",SUBSTITUTE(SUBSTITUTE('1.7.1'!ORÇAMENTO.Codigo,"/00","/"),"/0","/"),'1.7.1'!ORÇAMENTO.Codigo)</definedName>
    <definedName name="ORÇAMENTO.CodBarra" localSheetId="10" hidden="1">IF('1.8.1'!ORÇAMENTO.Fonte="Sinapi",SUBSTITUTE(SUBSTITUTE('1.8.1'!ORÇAMENTO.Codigo,"/00","/"),"/0","/"),'1.8.1'!ORÇAMENTO.Codigo)</definedName>
    <definedName name="ORÇAMENTO.CodBarra" localSheetId="11" hidden="1">IF('1.9.1'!ORÇAMENTO.Fonte="Sinapi",SUBSTITUTE(SUBSTITUTE('1.9.1'!ORÇAMENTO.Codigo,"/00","/"),"/0","/"),'1.9.1'!ORÇAMENTO.Codigo)</definedName>
    <definedName name="ORÇAMENTO.CodBarra" localSheetId="12" hidden="1">IF('1.9.2'!ORÇAMENTO.Fonte="Sinapi",SUBSTITUTE(SUBSTITUTE('1.9.2'!ORÇAMENTO.Codigo,"/00","/"),"/0","/"),'1.9.2'!ORÇAMENTO.Codigo)</definedName>
    <definedName name="ORÇAMENTO.CodBarra" localSheetId="13" hidden="1">IF('1.9.3'!ORÇAMENTO.Fonte="Sinapi",SUBSTITUTE(SUBSTITUTE('1.9.3'!ORÇAMENTO.Codigo,"/00","/"),"/0","/"),'1.9.3'!ORÇAMENTO.Codigo)</definedName>
    <definedName name="ORÇAMENTO.CodBarra" localSheetId="14" hidden="1">IF('1.9.4'!ORÇAMENTO.Fonte="Sinapi",SUBSTITUTE(SUBSTITUTE('1.9.4'!ORÇAMENTO.Codigo,"/00","/"),"/0","/"),'1.9.4'!ORÇAMENTO.Codigo)</definedName>
    <definedName name="ORÇAMENTO.CodBarra" localSheetId="15" hidden="1">IF('1.9.5'!ORÇAMENTO.Fonte="Sinapi",SUBSTITUTE(SUBSTITUTE('1.9.5'!ORÇAMENTO.Codigo,"/00","/"),"/0","/"),'1.9.5'!ORÇAMENTO.Codigo)</definedName>
    <definedName name="ORÇAMENTO.CodBarra" localSheetId="16" hidden="1">IF('1.9.6'!ORÇAMENTO.Fonte="Sinapi",SUBSTITUTE(SUBSTITUTE('1.9.6'!ORÇAMENTO.Codigo,"/00","/"),"/0","/"),'1.9.6'!ORÇAMENTO.Codigo)</definedName>
    <definedName name="ORÇAMENTO.CodBarra" localSheetId="17" hidden="1">IF('1.9.7'!ORÇAMENTO.Fonte="Sinapi",SUBSTITUTE(SUBSTITUTE('1.9.7'!ORÇAMENTO.Codigo,"/00","/"),"/0","/"),'1.9.7'!ORÇAMENTO.Codigo)</definedName>
    <definedName name="ORÇAMENTO.CodBarra" hidden="1">IF(ORÇAMENTO.Fonte="Sinapi",SUBSTITUTE(SUBSTITUTE(ORÇAMENTO.Codigo,"/00","/"),"/0","/"),ORÇAMENTO.Codigo)</definedName>
    <definedName name="ORÇAMENTO.Codigo" localSheetId="19" hidden="1">#REF!</definedName>
    <definedName name="ORÇAMENTO.Codigo" localSheetId="20" hidden="1">#REF!</definedName>
    <definedName name="ORÇAMENTO.Codigo" localSheetId="21" hidden="1">#REF!</definedName>
    <definedName name="ORÇAMENTO.Codigo" localSheetId="23" hidden="1">#REF!</definedName>
    <definedName name="ORÇAMENTO.Codigo" localSheetId="22" hidden="1">#REF!</definedName>
    <definedName name="ORÇAMENTO.Codigo" localSheetId="24" hidden="1">#REF!</definedName>
    <definedName name="ORÇAMENTO.Codigo" localSheetId="25" hidden="1">#REF!</definedName>
    <definedName name="ORÇAMENTO.Codigo" localSheetId="26" hidden="1">#REF!</definedName>
    <definedName name="ORÇAMENTO.Codigo" localSheetId="28" hidden="1">#REF!</definedName>
    <definedName name="ORÇAMENTO.Codigo" localSheetId="27" hidden="1">#REF!</definedName>
    <definedName name="ORÇAMENTO.Codigo" localSheetId="29" hidden="1">#REF!</definedName>
    <definedName name="ORÇAMENTO.Codigo" localSheetId="30" hidden="1">#REF!</definedName>
    <definedName name="ORÇAMENTO.Codigo" localSheetId="31" hidden="1">#REF!</definedName>
    <definedName name="ORÇAMENTO.Codigo" localSheetId="32" hidden="1">#REF!</definedName>
    <definedName name="ORÇAMENTO.Codigo" localSheetId="33" hidden="1">#REF!</definedName>
    <definedName name="ORÇAMENTO.Codigo" localSheetId="34" hidden="1">#REF!</definedName>
    <definedName name="ORÇAMENTO.Codigo" localSheetId="35" hidden="1">#REF!</definedName>
    <definedName name="ORÇAMENTO.Codigo" localSheetId="36" hidden="1">#REF!</definedName>
    <definedName name="ORÇAMENTO.Codigo" localSheetId="37" hidden="1">#REF!</definedName>
    <definedName name="ORÇAMENTO.Codigo" localSheetId="38" hidden="1">#REF!</definedName>
    <definedName name="ORÇAMENTO.Codigo" localSheetId="39" hidden="1">#REF!</definedName>
    <definedName name="ORÇAMENTO.Codigo" localSheetId="18" hidden="1">#REF!</definedName>
    <definedName name="ORÇAMENTO.Codigo" localSheetId="40" hidden="1">#REF!</definedName>
    <definedName name="ORÇAMENTO.Codigo" localSheetId="41" hidden="1">#REF!</definedName>
    <definedName name="ORÇAMENTO.Codigo" localSheetId="42" hidden="1">#REF!</definedName>
    <definedName name="ORÇAMENTO.Codigo" localSheetId="43" hidden="1">#REF!</definedName>
    <definedName name="ORÇAMENTO.Codigo" localSheetId="44" hidden="1">#REF!</definedName>
    <definedName name="ORÇAMENTO.Codigo" localSheetId="45" hidden="1">#REF!</definedName>
    <definedName name="ORÇAMENTO.Codigo" localSheetId="46" hidden="1">#REF!</definedName>
    <definedName name="ORÇAMENTO.Codigo" localSheetId="47" hidden="1">#REF!</definedName>
    <definedName name="ORÇAMENTO.Codigo" localSheetId="48" hidden="1">#REF!</definedName>
    <definedName name="ORÇAMENTO.Codigo" localSheetId="49" hidden="1">#REF!</definedName>
    <definedName name="ORÇAMENTO.Codigo" localSheetId="50" hidden="1">#REF!</definedName>
    <definedName name="ORÇAMENTO.Codigo" localSheetId="51" hidden="1">#REF!</definedName>
    <definedName name="ORÇAMENTO.Codigo" localSheetId="52" hidden="1">#REF!</definedName>
    <definedName name="ORÇAMENTO.Codigo" localSheetId="53" hidden="1">#REF!</definedName>
    <definedName name="ORÇAMENTO.Codigo" localSheetId="54" hidden="1">#REF!</definedName>
    <definedName name="ORÇAMENTO.Codigo" localSheetId="55" hidden="1">#REF!</definedName>
    <definedName name="ORÇAMENTO.Codigo" localSheetId="56" hidden="1">#REF!</definedName>
    <definedName name="ORÇAMENTO.Codigo" localSheetId="57" hidden="1">#REF!</definedName>
    <definedName name="ORÇAMENTO.Codigo" localSheetId="6" hidden="1">#REF!</definedName>
    <definedName name="ORÇAMENTO.Codigo" localSheetId="8" hidden="1">#REF!</definedName>
    <definedName name="ORÇAMENTO.Codigo" localSheetId="7" hidden="1">#REF!</definedName>
    <definedName name="ORÇAMENTO.Codigo" localSheetId="9" hidden="1">#REF!</definedName>
    <definedName name="ORÇAMENTO.Codigo" localSheetId="10" hidden="1">#REF!</definedName>
    <definedName name="ORÇAMENTO.Codigo" localSheetId="11" hidden="1">#REF!</definedName>
    <definedName name="ORÇAMENTO.Codigo" localSheetId="12" hidden="1">#REF!</definedName>
    <definedName name="ORÇAMENTO.Codigo" localSheetId="13" hidden="1">#REF!</definedName>
    <definedName name="ORÇAMENTO.Codigo" localSheetId="14" hidden="1">#REF!</definedName>
    <definedName name="ORÇAMENTO.Codigo" localSheetId="15" hidden="1">#REF!</definedName>
    <definedName name="ORÇAMENTO.Codigo" localSheetId="16" hidden="1">#REF!</definedName>
    <definedName name="ORÇAMENTO.Codigo" localSheetId="17" hidden="1">#REF!</definedName>
    <definedName name="ORÇAMENTO.Codigo" hidden="1">#REF!</definedName>
    <definedName name="ORÇAMENTO.CustoUnitario" localSheetId="19" hidden="1">ROUND(#REF!,15-13*#REF!)</definedName>
    <definedName name="ORÇAMENTO.CustoUnitario" localSheetId="20" hidden="1">ROUND(#REF!,15-13*#REF!)</definedName>
    <definedName name="ORÇAMENTO.CustoUnitario" localSheetId="21" hidden="1">ROUND(#REF!,15-13*#REF!)</definedName>
    <definedName name="ORÇAMENTO.CustoUnitario" localSheetId="23" hidden="1">ROUND(#REF!,15-13*#REF!)</definedName>
    <definedName name="ORÇAMENTO.CustoUnitario" localSheetId="22" hidden="1">ROUND(#REF!,15-13*#REF!)</definedName>
    <definedName name="ORÇAMENTO.CustoUnitario" localSheetId="24" hidden="1">ROUND(#REF!,15-13*#REF!)</definedName>
    <definedName name="ORÇAMENTO.CustoUnitario" localSheetId="25" hidden="1">ROUND(#REF!,15-13*#REF!)</definedName>
    <definedName name="ORÇAMENTO.CustoUnitario" localSheetId="26" hidden="1">ROUND(#REF!,15-13*#REF!)</definedName>
    <definedName name="ORÇAMENTO.CustoUnitario" localSheetId="28" hidden="1">ROUND(#REF!,15-13*#REF!)</definedName>
    <definedName name="ORÇAMENTO.CustoUnitario" localSheetId="27" hidden="1">ROUND(#REF!,15-13*#REF!)</definedName>
    <definedName name="ORÇAMENTO.CustoUnitario" localSheetId="29" hidden="1">ROUND(#REF!,15-13*#REF!)</definedName>
    <definedName name="ORÇAMENTO.CustoUnitario" localSheetId="30" hidden="1">ROUND(#REF!,15-13*#REF!)</definedName>
    <definedName name="ORÇAMENTO.CustoUnitario" localSheetId="31" hidden="1">ROUND(#REF!,15-13*#REF!)</definedName>
    <definedName name="ORÇAMENTO.CustoUnitario" localSheetId="32" hidden="1">ROUND(#REF!,15-13*#REF!)</definedName>
    <definedName name="ORÇAMENTO.CustoUnitario" localSheetId="33" hidden="1">ROUND(#REF!,15-13*#REF!)</definedName>
    <definedName name="ORÇAMENTO.CustoUnitario" localSheetId="34" hidden="1">ROUND(#REF!,15-13*#REF!)</definedName>
    <definedName name="ORÇAMENTO.CustoUnitario" localSheetId="35" hidden="1">ROUND(#REF!,15-13*#REF!)</definedName>
    <definedName name="ORÇAMENTO.CustoUnitario" localSheetId="36" hidden="1">ROUND(#REF!,15-13*#REF!)</definedName>
    <definedName name="ORÇAMENTO.CustoUnitario" localSheetId="37" hidden="1">ROUND(#REF!,15-13*#REF!)</definedName>
    <definedName name="ORÇAMENTO.CustoUnitario" localSheetId="38" hidden="1">ROUND(#REF!,15-13*#REF!)</definedName>
    <definedName name="ORÇAMENTO.CustoUnitario" localSheetId="39" hidden="1">ROUND(#REF!,15-13*#REF!)</definedName>
    <definedName name="ORÇAMENTO.CustoUnitario" localSheetId="18" hidden="1">ROUND(#REF!,15-13*#REF!)</definedName>
    <definedName name="ORÇAMENTO.CustoUnitario" localSheetId="40" hidden="1">ROUND(#REF!,15-13*#REF!)</definedName>
    <definedName name="ORÇAMENTO.CustoUnitario" localSheetId="41" hidden="1">ROUND(#REF!,15-13*#REF!)</definedName>
    <definedName name="ORÇAMENTO.CustoUnitario" localSheetId="42" hidden="1">ROUND(#REF!,15-13*#REF!)</definedName>
    <definedName name="ORÇAMENTO.CustoUnitario" localSheetId="43" hidden="1">ROUND(#REF!,15-13*#REF!)</definedName>
    <definedName name="ORÇAMENTO.CustoUnitario" localSheetId="44" hidden="1">ROUND(#REF!,15-13*#REF!)</definedName>
    <definedName name="ORÇAMENTO.CustoUnitario" localSheetId="45" hidden="1">ROUND(#REF!,15-13*#REF!)</definedName>
    <definedName name="ORÇAMENTO.CustoUnitario" localSheetId="46" hidden="1">ROUND(#REF!,15-13*#REF!)</definedName>
    <definedName name="ORÇAMENTO.CustoUnitario" localSheetId="47" hidden="1">ROUND(#REF!,15-13*#REF!)</definedName>
    <definedName name="ORÇAMENTO.CustoUnitario" localSheetId="48" hidden="1">ROUND(#REF!,15-13*#REF!)</definedName>
    <definedName name="ORÇAMENTO.CustoUnitario" localSheetId="49" hidden="1">ROUND(#REF!,15-13*#REF!)</definedName>
    <definedName name="ORÇAMENTO.CustoUnitario" localSheetId="50" hidden="1">ROUND(#REF!,15-13*#REF!)</definedName>
    <definedName name="ORÇAMENTO.CustoUnitario" localSheetId="51" hidden="1">ROUND(#REF!,15-13*#REF!)</definedName>
    <definedName name="ORÇAMENTO.CustoUnitario" localSheetId="52" hidden="1">ROUND(#REF!,15-13*#REF!)</definedName>
    <definedName name="ORÇAMENTO.CustoUnitario" localSheetId="53" hidden="1">ROUND(#REF!,15-13*#REF!)</definedName>
    <definedName name="ORÇAMENTO.CustoUnitario" localSheetId="54" hidden="1">ROUND(#REF!,15-13*#REF!)</definedName>
    <definedName name="ORÇAMENTO.CustoUnitario" localSheetId="55" hidden="1">ROUND(#REF!,15-13*#REF!)</definedName>
    <definedName name="ORÇAMENTO.CustoUnitario" localSheetId="56" hidden="1">ROUND(#REF!,15-13*#REF!)</definedName>
    <definedName name="ORÇAMENTO.CustoUnitario" localSheetId="57" hidden="1">ROUND(#REF!,15-13*#REF!)</definedName>
    <definedName name="ORÇAMENTO.CustoUnitario" localSheetId="6" hidden="1">ROUND(#REF!,15-13*#REF!)</definedName>
    <definedName name="ORÇAMENTO.CustoUnitario" localSheetId="8" hidden="1">ROUND(#REF!,15-13*#REF!)</definedName>
    <definedName name="ORÇAMENTO.CustoUnitario" localSheetId="7" hidden="1">ROUND(#REF!,15-13*#REF!)</definedName>
    <definedName name="ORÇAMENTO.CustoUnitario" localSheetId="9" hidden="1">ROUND(#REF!,15-13*#REF!)</definedName>
    <definedName name="ORÇAMENTO.CustoUnitario" localSheetId="10" hidden="1">ROUND(#REF!,15-13*#REF!)</definedName>
    <definedName name="ORÇAMENTO.CustoUnitario" localSheetId="11" hidden="1">ROUND(#REF!,15-13*#REF!)</definedName>
    <definedName name="ORÇAMENTO.CustoUnitario" localSheetId="12" hidden="1">ROUND(#REF!,15-13*#REF!)</definedName>
    <definedName name="ORÇAMENTO.CustoUnitario" localSheetId="13" hidden="1">ROUND(#REF!,15-13*#REF!)</definedName>
    <definedName name="ORÇAMENTO.CustoUnitario" localSheetId="14" hidden="1">ROUND(#REF!,15-13*#REF!)</definedName>
    <definedName name="ORÇAMENTO.CustoUnitario" localSheetId="15" hidden="1">ROUND(#REF!,15-13*#REF!)</definedName>
    <definedName name="ORÇAMENTO.CustoUnitario" localSheetId="16" hidden="1">ROUND(#REF!,15-13*#REF!)</definedName>
    <definedName name="ORÇAMENTO.CustoUnitario" localSheetId="17" hidden="1">ROUND(#REF!,15-13*#REF!)</definedName>
    <definedName name="ORÇAMENTO.CustoUnitario" hidden="1">ROUND(#REF!,15-13*#REF!)</definedName>
    <definedName name="ORÇAMENTO.Descricao" localSheetId="19" hidden="1">#REF!</definedName>
    <definedName name="ORÇAMENTO.Descricao" localSheetId="20" hidden="1">#REF!</definedName>
    <definedName name="ORÇAMENTO.Descricao" localSheetId="21" hidden="1">#REF!</definedName>
    <definedName name="ORÇAMENTO.Descricao" localSheetId="23" hidden="1">#REF!</definedName>
    <definedName name="ORÇAMENTO.Descricao" localSheetId="22" hidden="1">#REF!</definedName>
    <definedName name="ORÇAMENTO.Descricao" localSheetId="24" hidden="1">#REF!</definedName>
    <definedName name="ORÇAMENTO.Descricao" localSheetId="25" hidden="1">#REF!</definedName>
    <definedName name="ORÇAMENTO.Descricao" localSheetId="26" hidden="1">#REF!</definedName>
    <definedName name="ORÇAMENTO.Descricao" localSheetId="28" hidden="1">#REF!</definedName>
    <definedName name="ORÇAMENTO.Descricao" localSheetId="27" hidden="1">#REF!</definedName>
    <definedName name="ORÇAMENTO.Descricao" localSheetId="29" hidden="1">#REF!</definedName>
    <definedName name="ORÇAMENTO.Descricao" localSheetId="30" hidden="1">#REF!</definedName>
    <definedName name="ORÇAMENTO.Descricao" localSheetId="31" hidden="1">#REF!</definedName>
    <definedName name="ORÇAMENTO.Descricao" localSheetId="32" hidden="1">#REF!</definedName>
    <definedName name="ORÇAMENTO.Descricao" localSheetId="33" hidden="1">#REF!</definedName>
    <definedName name="ORÇAMENTO.Descricao" localSheetId="34" hidden="1">#REF!</definedName>
    <definedName name="ORÇAMENTO.Descricao" localSheetId="35" hidden="1">#REF!</definedName>
    <definedName name="ORÇAMENTO.Descricao" localSheetId="36" hidden="1">#REF!</definedName>
    <definedName name="ORÇAMENTO.Descricao" localSheetId="37" hidden="1">#REF!</definedName>
    <definedName name="ORÇAMENTO.Descricao" localSheetId="38" hidden="1">#REF!</definedName>
    <definedName name="ORÇAMENTO.Descricao" localSheetId="39" hidden="1">#REF!</definedName>
    <definedName name="ORÇAMENTO.Descricao" localSheetId="18" hidden="1">#REF!</definedName>
    <definedName name="ORÇAMENTO.Descricao" localSheetId="40" hidden="1">#REF!</definedName>
    <definedName name="ORÇAMENTO.Descricao" localSheetId="41" hidden="1">#REF!</definedName>
    <definedName name="ORÇAMENTO.Descricao" localSheetId="42" hidden="1">#REF!</definedName>
    <definedName name="ORÇAMENTO.Descricao" localSheetId="43" hidden="1">#REF!</definedName>
    <definedName name="ORÇAMENTO.Descricao" localSheetId="44" hidden="1">#REF!</definedName>
    <definedName name="ORÇAMENTO.Descricao" localSheetId="45" hidden="1">#REF!</definedName>
    <definedName name="ORÇAMENTO.Descricao" localSheetId="46" hidden="1">#REF!</definedName>
    <definedName name="ORÇAMENTO.Descricao" localSheetId="47" hidden="1">#REF!</definedName>
    <definedName name="ORÇAMENTO.Descricao" localSheetId="48" hidden="1">#REF!</definedName>
    <definedName name="ORÇAMENTO.Descricao" localSheetId="49" hidden="1">#REF!</definedName>
    <definedName name="ORÇAMENTO.Descricao" localSheetId="50" hidden="1">#REF!</definedName>
    <definedName name="ORÇAMENTO.Descricao" localSheetId="51" hidden="1">#REF!</definedName>
    <definedName name="ORÇAMENTO.Descricao" localSheetId="52" hidden="1">#REF!</definedName>
    <definedName name="ORÇAMENTO.Descricao" localSheetId="53" hidden="1">#REF!</definedName>
    <definedName name="ORÇAMENTO.Descricao" localSheetId="54" hidden="1">#REF!</definedName>
    <definedName name="ORÇAMENTO.Descricao" localSheetId="55" hidden="1">#REF!</definedName>
    <definedName name="ORÇAMENTO.Descricao" localSheetId="56" hidden="1">#REF!</definedName>
    <definedName name="ORÇAMENTO.Descricao" localSheetId="57" hidden="1">#REF!</definedName>
    <definedName name="ORÇAMENTO.Descricao" localSheetId="6" hidden="1">#REF!</definedName>
    <definedName name="ORÇAMENTO.Descricao" localSheetId="8" hidden="1">#REF!</definedName>
    <definedName name="ORÇAMENTO.Descricao" localSheetId="7" hidden="1">#REF!</definedName>
    <definedName name="ORÇAMENTO.Descricao" localSheetId="9" hidden="1">#REF!</definedName>
    <definedName name="ORÇAMENTO.Descricao" localSheetId="10" hidden="1">#REF!</definedName>
    <definedName name="ORÇAMENTO.Descricao" localSheetId="11" hidden="1">#REF!</definedName>
    <definedName name="ORÇAMENTO.Descricao" localSheetId="12" hidden="1">#REF!</definedName>
    <definedName name="ORÇAMENTO.Descricao" localSheetId="13" hidden="1">#REF!</definedName>
    <definedName name="ORÇAMENTO.Descricao" localSheetId="14" hidden="1">#REF!</definedName>
    <definedName name="ORÇAMENTO.Descricao" localSheetId="15" hidden="1">#REF!</definedName>
    <definedName name="ORÇAMENTO.Descricao" localSheetId="16" hidden="1">#REF!</definedName>
    <definedName name="ORÇAMENTO.Descricao" localSheetId="17" hidden="1">#REF!</definedName>
    <definedName name="ORÇAMENTO.Descricao" hidden="1">#REF!</definedName>
    <definedName name="ORÇAMENTO.Fonte" localSheetId="19" hidden="1">#REF!</definedName>
    <definedName name="ORÇAMENTO.Fonte" localSheetId="20" hidden="1">#REF!</definedName>
    <definedName name="ORÇAMENTO.Fonte" localSheetId="21" hidden="1">#REF!</definedName>
    <definedName name="ORÇAMENTO.Fonte" localSheetId="23" hidden="1">#REF!</definedName>
    <definedName name="ORÇAMENTO.Fonte" localSheetId="22" hidden="1">#REF!</definedName>
    <definedName name="ORÇAMENTO.Fonte" localSheetId="24" hidden="1">#REF!</definedName>
    <definedName name="ORÇAMENTO.Fonte" localSheetId="25" hidden="1">#REF!</definedName>
    <definedName name="ORÇAMENTO.Fonte" localSheetId="26" hidden="1">#REF!</definedName>
    <definedName name="ORÇAMENTO.Fonte" localSheetId="28" hidden="1">#REF!</definedName>
    <definedName name="ORÇAMENTO.Fonte" localSheetId="27" hidden="1">#REF!</definedName>
    <definedName name="ORÇAMENTO.Fonte" localSheetId="29" hidden="1">#REF!</definedName>
    <definedName name="ORÇAMENTO.Fonte" localSheetId="30" hidden="1">#REF!</definedName>
    <definedName name="ORÇAMENTO.Fonte" localSheetId="31" hidden="1">#REF!</definedName>
    <definedName name="ORÇAMENTO.Fonte" localSheetId="32" hidden="1">#REF!</definedName>
    <definedName name="ORÇAMENTO.Fonte" localSheetId="33" hidden="1">#REF!</definedName>
    <definedName name="ORÇAMENTO.Fonte" localSheetId="34" hidden="1">#REF!</definedName>
    <definedName name="ORÇAMENTO.Fonte" localSheetId="35" hidden="1">#REF!</definedName>
    <definedName name="ORÇAMENTO.Fonte" localSheetId="36" hidden="1">#REF!</definedName>
    <definedName name="ORÇAMENTO.Fonte" localSheetId="37" hidden="1">#REF!</definedName>
    <definedName name="ORÇAMENTO.Fonte" localSheetId="38" hidden="1">#REF!</definedName>
    <definedName name="ORÇAMENTO.Fonte" localSheetId="39" hidden="1">#REF!</definedName>
    <definedName name="ORÇAMENTO.Fonte" localSheetId="18" hidden="1">#REF!</definedName>
    <definedName name="ORÇAMENTO.Fonte" localSheetId="40" hidden="1">#REF!</definedName>
    <definedName name="ORÇAMENTO.Fonte" localSheetId="41" hidden="1">#REF!</definedName>
    <definedName name="ORÇAMENTO.Fonte" localSheetId="42" hidden="1">#REF!</definedName>
    <definedName name="ORÇAMENTO.Fonte" localSheetId="43" hidden="1">#REF!</definedName>
    <definedName name="ORÇAMENTO.Fonte" localSheetId="44" hidden="1">#REF!</definedName>
    <definedName name="ORÇAMENTO.Fonte" localSheetId="45" hidden="1">#REF!</definedName>
    <definedName name="ORÇAMENTO.Fonte" localSheetId="46" hidden="1">#REF!</definedName>
    <definedName name="ORÇAMENTO.Fonte" localSheetId="47" hidden="1">#REF!</definedName>
    <definedName name="ORÇAMENTO.Fonte" localSheetId="48" hidden="1">#REF!</definedName>
    <definedName name="ORÇAMENTO.Fonte" localSheetId="49" hidden="1">#REF!</definedName>
    <definedName name="ORÇAMENTO.Fonte" localSheetId="50" hidden="1">#REF!</definedName>
    <definedName name="ORÇAMENTO.Fonte" localSheetId="51" hidden="1">#REF!</definedName>
    <definedName name="ORÇAMENTO.Fonte" localSheetId="52" hidden="1">#REF!</definedName>
    <definedName name="ORÇAMENTO.Fonte" localSheetId="53" hidden="1">#REF!</definedName>
    <definedName name="ORÇAMENTO.Fonte" localSheetId="54" hidden="1">#REF!</definedName>
    <definedName name="ORÇAMENTO.Fonte" localSheetId="55" hidden="1">#REF!</definedName>
    <definedName name="ORÇAMENTO.Fonte" localSheetId="56" hidden="1">#REF!</definedName>
    <definedName name="ORÇAMENTO.Fonte" localSheetId="57" hidden="1">#REF!</definedName>
    <definedName name="ORÇAMENTO.Fonte" localSheetId="6" hidden="1">#REF!</definedName>
    <definedName name="ORÇAMENTO.Fonte" localSheetId="8" hidden="1">#REF!</definedName>
    <definedName name="ORÇAMENTO.Fonte" localSheetId="7" hidden="1">#REF!</definedName>
    <definedName name="ORÇAMENTO.Fonte" localSheetId="9" hidden="1">#REF!</definedName>
    <definedName name="ORÇAMENTO.Fonte" localSheetId="10" hidden="1">#REF!</definedName>
    <definedName name="ORÇAMENTO.Fonte" localSheetId="11" hidden="1">#REF!</definedName>
    <definedName name="ORÇAMENTO.Fonte" localSheetId="12" hidden="1">#REF!</definedName>
    <definedName name="ORÇAMENTO.Fonte" localSheetId="13" hidden="1">#REF!</definedName>
    <definedName name="ORÇAMENTO.Fonte" localSheetId="14" hidden="1">#REF!</definedName>
    <definedName name="ORÇAMENTO.Fonte" localSheetId="15" hidden="1">#REF!</definedName>
    <definedName name="ORÇAMENTO.Fonte" localSheetId="16" hidden="1">#REF!</definedName>
    <definedName name="ORÇAMENTO.Fonte" localSheetId="17" hidden="1">#REF!</definedName>
    <definedName name="ORÇAMENTO.Fonte" hidden="1">#REF!</definedName>
    <definedName name="ORÇAMENTO.Nivel" localSheetId="19" hidden="1">#REF!</definedName>
    <definedName name="ORÇAMENTO.Nivel" localSheetId="20" hidden="1">#REF!</definedName>
    <definedName name="ORÇAMENTO.Nivel" localSheetId="21" hidden="1">#REF!</definedName>
    <definedName name="ORÇAMENTO.Nivel" localSheetId="23" hidden="1">#REF!</definedName>
    <definedName name="ORÇAMENTO.Nivel" localSheetId="22" hidden="1">#REF!</definedName>
    <definedName name="ORÇAMENTO.Nivel" localSheetId="24" hidden="1">#REF!</definedName>
    <definedName name="ORÇAMENTO.Nivel" localSheetId="25" hidden="1">#REF!</definedName>
    <definedName name="ORÇAMENTO.Nivel" localSheetId="26" hidden="1">#REF!</definedName>
    <definedName name="ORÇAMENTO.Nivel" localSheetId="28" hidden="1">#REF!</definedName>
    <definedName name="ORÇAMENTO.Nivel" localSheetId="27" hidden="1">#REF!</definedName>
    <definedName name="ORÇAMENTO.Nivel" localSheetId="29" hidden="1">#REF!</definedName>
    <definedName name="ORÇAMENTO.Nivel" localSheetId="30" hidden="1">#REF!</definedName>
    <definedName name="ORÇAMENTO.Nivel" localSheetId="31" hidden="1">#REF!</definedName>
    <definedName name="ORÇAMENTO.Nivel" localSheetId="32" hidden="1">#REF!</definedName>
    <definedName name="ORÇAMENTO.Nivel" localSheetId="33" hidden="1">#REF!</definedName>
    <definedName name="ORÇAMENTO.Nivel" localSheetId="34" hidden="1">#REF!</definedName>
    <definedName name="ORÇAMENTO.Nivel" localSheetId="35" hidden="1">#REF!</definedName>
    <definedName name="ORÇAMENTO.Nivel" localSheetId="36" hidden="1">#REF!</definedName>
    <definedName name="ORÇAMENTO.Nivel" localSheetId="37" hidden="1">#REF!</definedName>
    <definedName name="ORÇAMENTO.Nivel" localSheetId="38" hidden="1">#REF!</definedName>
    <definedName name="ORÇAMENTO.Nivel" localSheetId="39" hidden="1">#REF!</definedName>
    <definedName name="ORÇAMENTO.Nivel" localSheetId="18" hidden="1">#REF!</definedName>
    <definedName name="ORÇAMENTO.Nivel" localSheetId="40" hidden="1">#REF!</definedName>
    <definedName name="ORÇAMENTO.Nivel" localSheetId="41" hidden="1">#REF!</definedName>
    <definedName name="ORÇAMENTO.Nivel" localSheetId="42" hidden="1">#REF!</definedName>
    <definedName name="ORÇAMENTO.Nivel" localSheetId="43" hidden="1">#REF!</definedName>
    <definedName name="ORÇAMENTO.Nivel" localSheetId="44" hidden="1">#REF!</definedName>
    <definedName name="ORÇAMENTO.Nivel" localSheetId="45" hidden="1">#REF!</definedName>
    <definedName name="ORÇAMENTO.Nivel" localSheetId="46" hidden="1">#REF!</definedName>
    <definedName name="ORÇAMENTO.Nivel" localSheetId="47" hidden="1">#REF!</definedName>
    <definedName name="ORÇAMENTO.Nivel" localSheetId="48" hidden="1">#REF!</definedName>
    <definedName name="ORÇAMENTO.Nivel" localSheetId="49" hidden="1">#REF!</definedName>
    <definedName name="ORÇAMENTO.Nivel" localSheetId="50" hidden="1">#REF!</definedName>
    <definedName name="ORÇAMENTO.Nivel" localSheetId="51" hidden="1">#REF!</definedName>
    <definedName name="ORÇAMENTO.Nivel" localSheetId="52" hidden="1">#REF!</definedName>
    <definedName name="ORÇAMENTO.Nivel" localSheetId="53" hidden="1">#REF!</definedName>
    <definedName name="ORÇAMENTO.Nivel" localSheetId="54" hidden="1">#REF!</definedName>
    <definedName name="ORÇAMENTO.Nivel" localSheetId="55" hidden="1">#REF!</definedName>
    <definedName name="ORÇAMENTO.Nivel" localSheetId="56" hidden="1">#REF!</definedName>
    <definedName name="ORÇAMENTO.Nivel" localSheetId="57" hidden="1">#REF!</definedName>
    <definedName name="ORÇAMENTO.Nivel" localSheetId="6" hidden="1">#REF!</definedName>
    <definedName name="ORÇAMENTO.Nivel" localSheetId="8" hidden="1">#REF!</definedName>
    <definedName name="ORÇAMENTO.Nivel" localSheetId="7" hidden="1">#REF!</definedName>
    <definedName name="ORÇAMENTO.Nivel" localSheetId="9" hidden="1">#REF!</definedName>
    <definedName name="ORÇAMENTO.Nivel" localSheetId="10" hidden="1">#REF!</definedName>
    <definedName name="ORÇAMENTO.Nivel" localSheetId="11" hidden="1">#REF!</definedName>
    <definedName name="ORÇAMENTO.Nivel" localSheetId="12" hidden="1">#REF!</definedName>
    <definedName name="ORÇAMENTO.Nivel" localSheetId="13" hidden="1">#REF!</definedName>
    <definedName name="ORÇAMENTO.Nivel" localSheetId="14" hidden="1">#REF!</definedName>
    <definedName name="ORÇAMENTO.Nivel" localSheetId="15" hidden="1">#REF!</definedName>
    <definedName name="ORÇAMENTO.Nivel" localSheetId="16" hidden="1">#REF!</definedName>
    <definedName name="ORÇAMENTO.Nivel" localSheetId="17" hidden="1">#REF!</definedName>
    <definedName name="ORÇAMENTO.Nivel" hidden="1">#REF!</definedName>
    <definedName name="ORÇAMENTO.OpcaoBDI" localSheetId="19" hidden="1">#REF!</definedName>
    <definedName name="ORÇAMENTO.OpcaoBDI" localSheetId="20" hidden="1">#REF!</definedName>
    <definedName name="ORÇAMENTO.OpcaoBDI" localSheetId="21" hidden="1">#REF!</definedName>
    <definedName name="ORÇAMENTO.OpcaoBDI" localSheetId="23" hidden="1">#REF!</definedName>
    <definedName name="ORÇAMENTO.OpcaoBDI" localSheetId="22" hidden="1">#REF!</definedName>
    <definedName name="ORÇAMENTO.OpcaoBDI" localSheetId="24" hidden="1">#REF!</definedName>
    <definedName name="ORÇAMENTO.OpcaoBDI" localSheetId="25" hidden="1">#REF!</definedName>
    <definedName name="ORÇAMENTO.OpcaoBDI" localSheetId="26" hidden="1">#REF!</definedName>
    <definedName name="ORÇAMENTO.OpcaoBDI" localSheetId="28" hidden="1">#REF!</definedName>
    <definedName name="ORÇAMENTO.OpcaoBDI" localSheetId="27" hidden="1">#REF!</definedName>
    <definedName name="ORÇAMENTO.OpcaoBDI" localSheetId="29" hidden="1">#REF!</definedName>
    <definedName name="ORÇAMENTO.OpcaoBDI" localSheetId="30" hidden="1">#REF!</definedName>
    <definedName name="ORÇAMENTO.OpcaoBDI" localSheetId="31" hidden="1">#REF!</definedName>
    <definedName name="ORÇAMENTO.OpcaoBDI" localSheetId="32" hidden="1">#REF!</definedName>
    <definedName name="ORÇAMENTO.OpcaoBDI" localSheetId="33" hidden="1">#REF!</definedName>
    <definedName name="ORÇAMENTO.OpcaoBDI" localSheetId="34" hidden="1">#REF!</definedName>
    <definedName name="ORÇAMENTO.OpcaoBDI" localSheetId="35" hidden="1">#REF!</definedName>
    <definedName name="ORÇAMENTO.OpcaoBDI" localSheetId="36" hidden="1">#REF!</definedName>
    <definedName name="ORÇAMENTO.OpcaoBDI" localSheetId="37" hidden="1">#REF!</definedName>
    <definedName name="ORÇAMENTO.OpcaoBDI" localSheetId="38" hidden="1">#REF!</definedName>
    <definedName name="ORÇAMENTO.OpcaoBDI" localSheetId="39" hidden="1">#REF!</definedName>
    <definedName name="ORÇAMENTO.OpcaoBDI" localSheetId="18" hidden="1">#REF!</definedName>
    <definedName name="ORÇAMENTO.OpcaoBDI" localSheetId="40" hidden="1">#REF!</definedName>
    <definedName name="ORÇAMENTO.OpcaoBDI" localSheetId="41" hidden="1">#REF!</definedName>
    <definedName name="ORÇAMENTO.OpcaoBDI" localSheetId="42" hidden="1">#REF!</definedName>
    <definedName name="ORÇAMENTO.OpcaoBDI" localSheetId="43" hidden="1">#REF!</definedName>
    <definedName name="ORÇAMENTO.OpcaoBDI" localSheetId="44" hidden="1">#REF!</definedName>
    <definedName name="ORÇAMENTO.OpcaoBDI" localSheetId="45" hidden="1">#REF!</definedName>
    <definedName name="ORÇAMENTO.OpcaoBDI" localSheetId="46" hidden="1">#REF!</definedName>
    <definedName name="ORÇAMENTO.OpcaoBDI" localSheetId="47" hidden="1">#REF!</definedName>
    <definedName name="ORÇAMENTO.OpcaoBDI" localSheetId="48" hidden="1">#REF!</definedName>
    <definedName name="ORÇAMENTO.OpcaoBDI" localSheetId="49" hidden="1">#REF!</definedName>
    <definedName name="ORÇAMENTO.OpcaoBDI" localSheetId="50" hidden="1">#REF!</definedName>
    <definedName name="ORÇAMENTO.OpcaoBDI" localSheetId="51" hidden="1">#REF!</definedName>
    <definedName name="ORÇAMENTO.OpcaoBDI" localSheetId="52" hidden="1">#REF!</definedName>
    <definedName name="ORÇAMENTO.OpcaoBDI" localSheetId="53" hidden="1">#REF!</definedName>
    <definedName name="ORÇAMENTO.OpcaoBDI" localSheetId="54" hidden="1">#REF!</definedName>
    <definedName name="ORÇAMENTO.OpcaoBDI" localSheetId="55" hidden="1">#REF!</definedName>
    <definedName name="ORÇAMENTO.OpcaoBDI" localSheetId="56" hidden="1">#REF!</definedName>
    <definedName name="ORÇAMENTO.OpcaoBDI" localSheetId="57" hidden="1">#REF!</definedName>
    <definedName name="ORÇAMENTO.OpcaoBDI" localSheetId="6" hidden="1">#REF!</definedName>
    <definedName name="ORÇAMENTO.OpcaoBDI" localSheetId="8" hidden="1">#REF!</definedName>
    <definedName name="ORÇAMENTO.OpcaoBDI" localSheetId="7" hidden="1">#REF!</definedName>
    <definedName name="ORÇAMENTO.OpcaoBDI" localSheetId="9" hidden="1">#REF!</definedName>
    <definedName name="ORÇAMENTO.OpcaoBDI" localSheetId="10" hidden="1">#REF!</definedName>
    <definedName name="ORÇAMENTO.OpcaoBDI" localSheetId="11" hidden="1">#REF!</definedName>
    <definedName name="ORÇAMENTO.OpcaoBDI" localSheetId="12" hidden="1">#REF!</definedName>
    <definedName name="ORÇAMENTO.OpcaoBDI" localSheetId="13" hidden="1">#REF!</definedName>
    <definedName name="ORÇAMENTO.OpcaoBDI" localSheetId="14" hidden="1">#REF!</definedName>
    <definedName name="ORÇAMENTO.OpcaoBDI" localSheetId="15" hidden="1">#REF!</definedName>
    <definedName name="ORÇAMENTO.OpcaoBDI" localSheetId="16" hidden="1">#REF!</definedName>
    <definedName name="ORÇAMENTO.OpcaoBDI" localSheetId="17" hidden="1">#REF!</definedName>
    <definedName name="ORÇAMENTO.OpcaoBDI" hidden="1">#REF!</definedName>
    <definedName name="ORÇAMENTO.PrecoUnitarioLicitado" localSheetId="19" hidden="1">#REF!</definedName>
    <definedName name="ORÇAMENTO.PrecoUnitarioLicitado" localSheetId="20" hidden="1">#REF!</definedName>
    <definedName name="ORÇAMENTO.PrecoUnitarioLicitado" localSheetId="21" hidden="1">#REF!</definedName>
    <definedName name="ORÇAMENTO.PrecoUnitarioLicitado" localSheetId="23" hidden="1">#REF!</definedName>
    <definedName name="ORÇAMENTO.PrecoUnitarioLicitado" localSheetId="22" hidden="1">#REF!</definedName>
    <definedName name="ORÇAMENTO.PrecoUnitarioLicitado" localSheetId="24" hidden="1">#REF!</definedName>
    <definedName name="ORÇAMENTO.PrecoUnitarioLicitado" localSheetId="25" hidden="1">#REF!</definedName>
    <definedName name="ORÇAMENTO.PrecoUnitarioLicitado" localSheetId="26" hidden="1">#REF!</definedName>
    <definedName name="ORÇAMENTO.PrecoUnitarioLicitado" localSheetId="28" hidden="1">#REF!</definedName>
    <definedName name="ORÇAMENTO.PrecoUnitarioLicitado" localSheetId="27" hidden="1">#REF!</definedName>
    <definedName name="ORÇAMENTO.PrecoUnitarioLicitado" localSheetId="29" hidden="1">#REF!</definedName>
    <definedName name="ORÇAMENTO.PrecoUnitarioLicitado" localSheetId="30" hidden="1">#REF!</definedName>
    <definedName name="ORÇAMENTO.PrecoUnitarioLicitado" localSheetId="31" hidden="1">#REF!</definedName>
    <definedName name="ORÇAMENTO.PrecoUnitarioLicitado" localSheetId="32" hidden="1">#REF!</definedName>
    <definedName name="ORÇAMENTO.PrecoUnitarioLicitado" localSheetId="33" hidden="1">#REF!</definedName>
    <definedName name="ORÇAMENTO.PrecoUnitarioLicitado" localSheetId="34" hidden="1">#REF!</definedName>
    <definedName name="ORÇAMENTO.PrecoUnitarioLicitado" localSheetId="35" hidden="1">#REF!</definedName>
    <definedName name="ORÇAMENTO.PrecoUnitarioLicitado" localSheetId="36" hidden="1">#REF!</definedName>
    <definedName name="ORÇAMENTO.PrecoUnitarioLicitado" localSheetId="37" hidden="1">#REF!</definedName>
    <definedName name="ORÇAMENTO.PrecoUnitarioLicitado" localSheetId="38" hidden="1">#REF!</definedName>
    <definedName name="ORÇAMENTO.PrecoUnitarioLicitado" localSheetId="39" hidden="1">#REF!</definedName>
    <definedName name="ORÇAMENTO.PrecoUnitarioLicitado" localSheetId="18" hidden="1">#REF!</definedName>
    <definedName name="ORÇAMENTO.PrecoUnitarioLicitado" localSheetId="40" hidden="1">#REF!</definedName>
    <definedName name="ORÇAMENTO.PrecoUnitarioLicitado" localSheetId="41" hidden="1">#REF!</definedName>
    <definedName name="ORÇAMENTO.PrecoUnitarioLicitado" localSheetId="42" hidden="1">#REF!</definedName>
    <definedName name="ORÇAMENTO.PrecoUnitarioLicitado" localSheetId="43" hidden="1">#REF!</definedName>
    <definedName name="ORÇAMENTO.PrecoUnitarioLicitado" localSheetId="44" hidden="1">#REF!</definedName>
    <definedName name="ORÇAMENTO.PrecoUnitarioLicitado" localSheetId="45" hidden="1">#REF!</definedName>
    <definedName name="ORÇAMENTO.PrecoUnitarioLicitado" localSheetId="46" hidden="1">#REF!</definedName>
    <definedName name="ORÇAMENTO.PrecoUnitarioLicitado" localSheetId="47" hidden="1">#REF!</definedName>
    <definedName name="ORÇAMENTO.PrecoUnitarioLicitado" localSheetId="48" hidden="1">#REF!</definedName>
    <definedName name="ORÇAMENTO.PrecoUnitarioLicitado" localSheetId="49" hidden="1">#REF!</definedName>
    <definedName name="ORÇAMENTO.PrecoUnitarioLicitado" localSheetId="50" hidden="1">#REF!</definedName>
    <definedName name="ORÇAMENTO.PrecoUnitarioLicitado" localSheetId="51" hidden="1">#REF!</definedName>
    <definedName name="ORÇAMENTO.PrecoUnitarioLicitado" localSheetId="52" hidden="1">#REF!</definedName>
    <definedName name="ORÇAMENTO.PrecoUnitarioLicitado" localSheetId="53" hidden="1">#REF!</definedName>
    <definedName name="ORÇAMENTO.PrecoUnitarioLicitado" localSheetId="54" hidden="1">#REF!</definedName>
    <definedName name="ORÇAMENTO.PrecoUnitarioLicitado" localSheetId="55" hidden="1">#REF!</definedName>
    <definedName name="ORÇAMENTO.PrecoUnitarioLicitado" localSheetId="56" hidden="1">#REF!</definedName>
    <definedName name="ORÇAMENTO.PrecoUnitarioLicitado" localSheetId="57" hidden="1">#REF!</definedName>
    <definedName name="ORÇAMENTO.PrecoUnitarioLicitado" localSheetId="6" hidden="1">#REF!</definedName>
    <definedName name="ORÇAMENTO.PrecoUnitarioLicitado" localSheetId="8" hidden="1">#REF!</definedName>
    <definedName name="ORÇAMENTO.PrecoUnitarioLicitado" localSheetId="7" hidden="1">#REF!</definedName>
    <definedName name="ORÇAMENTO.PrecoUnitarioLicitado" localSheetId="9" hidden="1">#REF!</definedName>
    <definedName name="ORÇAMENTO.PrecoUnitarioLicitado" localSheetId="10" hidden="1">#REF!</definedName>
    <definedName name="ORÇAMENTO.PrecoUnitarioLicitado" localSheetId="11" hidden="1">#REF!</definedName>
    <definedName name="ORÇAMENTO.PrecoUnitarioLicitado" localSheetId="12" hidden="1">#REF!</definedName>
    <definedName name="ORÇAMENTO.PrecoUnitarioLicitado" localSheetId="13" hidden="1">#REF!</definedName>
    <definedName name="ORÇAMENTO.PrecoUnitarioLicitado" localSheetId="14" hidden="1">#REF!</definedName>
    <definedName name="ORÇAMENTO.PrecoUnitarioLicitado" localSheetId="15" hidden="1">#REF!</definedName>
    <definedName name="ORÇAMENTO.PrecoUnitarioLicitado" localSheetId="16" hidden="1">#REF!</definedName>
    <definedName name="ORÇAMENTO.PrecoUnitarioLicitado" localSheetId="17" hidden="1">#REF!</definedName>
    <definedName name="ORÇAMENTO.PrecoUnitarioLicitado" hidden="1">#REF!</definedName>
    <definedName name="ORÇAMENTO.Unidade" localSheetId="19" hidden="1">#REF!</definedName>
    <definedName name="ORÇAMENTO.Unidade" localSheetId="20" hidden="1">#REF!</definedName>
    <definedName name="ORÇAMENTO.Unidade" localSheetId="21" hidden="1">#REF!</definedName>
    <definedName name="ORÇAMENTO.Unidade" localSheetId="23" hidden="1">#REF!</definedName>
    <definedName name="ORÇAMENTO.Unidade" localSheetId="22" hidden="1">#REF!</definedName>
    <definedName name="ORÇAMENTO.Unidade" localSheetId="24" hidden="1">#REF!</definedName>
    <definedName name="ORÇAMENTO.Unidade" localSheetId="25" hidden="1">#REF!</definedName>
    <definedName name="ORÇAMENTO.Unidade" localSheetId="26" hidden="1">#REF!</definedName>
    <definedName name="ORÇAMENTO.Unidade" localSheetId="28" hidden="1">#REF!</definedName>
    <definedName name="ORÇAMENTO.Unidade" localSheetId="27" hidden="1">#REF!</definedName>
    <definedName name="ORÇAMENTO.Unidade" localSheetId="29" hidden="1">#REF!</definedName>
    <definedName name="ORÇAMENTO.Unidade" localSheetId="30" hidden="1">#REF!</definedName>
    <definedName name="ORÇAMENTO.Unidade" localSheetId="31" hidden="1">#REF!</definedName>
    <definedName name="ORÇAMENTO.Unidade" localSheetId="32" hidden="1">#REF!</definedName>
    <definedName name="ORÇAMENTO.Unidade" localSheetId="33" hidden="1">#REF!</definedName>
    <definedName name="ORÇAMENTO.Unidade" localSheetId="34" hidden="1">#REF!</definedName>
    <definedName name="ORÇAMENTO.Unidade" localSheetId="35" hidden="1">#REF!</definedName>
    <definedName name="ORÇAMENTO.Unidade" localSheetId="36" hidden="1">#REF!</definedName>
    <definedName name="ORÇAMENTO.Unidade" localSheetId="37" hidden="1">#REF!</definedName>
    <definedName name="ORÇAMENTO.Unidade" localSheetId="38" hidden="1">#REF!</definedName>
    <definedName name="ORÇAMENTO.Unidade" localSheetId="39" hidden="1">#REF!</definedName>
    <definedName name="ORÇAMENTO.Unidade" localSheetId="18" hidden="1">#REF!</definedName>
    <definedName name="ORÇAMENTO.Unidade" localSheetId="40" hidden="1">#REF!</definedName>
    <definedName name="ORÇAMENTO.Unidade" localSheetId="41" hidden="1">#REF!</definedName>
    <definedName name="ORÇAMENTO.Unidade" localSheetId="42" hidden="1">#REF!</definedName>
    <definedName name="ORÇAMENTO.Unidade" localSheetId="43" hidden="1">#REF!</definedName>
    <definedName name="ORÇAMENTO.Unidade" localSheetId="44" hidden="1">#REF!</definedName>
    <definedName name="ORÇAMENTO.Unidade" localSheetId="45" hidden="1">#REF!</definedName>
    <definedName name="ORÇAMENTO.Unidade" localSheetId="46" hidden="1">#REF!</definedName>
    <definedName name="ORÇAMENTO.Unidade" localSheetId="47" hidden="1">#REF!</definedName>
    <definedName name="ORÇAMENTO.Unidade" localSheetId="48" hidden="1">#REF!</definedName>
    <definedName name="ORÇAMENTO.Unidade" localSheetId="49" hidden="1">#REF!</definedName>
    <definedName name="ORÇAMENTO.Unidade" localSheetId="50" hidden="1">#REF!</definedName>
    <definedName name="ORÇAMENTO.Unidade" localSheetId="51" hidden="1">#REF!</definedName>
    <definedName name="ORÇAMENTO.Unidade" localSheetId="52" hidden="1">#REF!</definedName>
    <definedName name="ORÇAMENTO.Unidade" localSheetId="53" hidden="1">#REF!</definedName>
    <definedName name="ORÇAMENTO.Unidade" localSheetId="54" hidden="1">#REF!</definedName>
    <definedName name="ORÇAMENTO.Unidade" localSheetId="55" hidden="1">#REF!</definedName>
    <definedName name="ORÇAMENTO.Unidade" localSheetId="56" hidden="1">#REF!</definedName>
    <definedName name="ORÇAMENTO.Unidade" localSheetId="57" hidden="1">#REF!</definedName>
    <definedName name="ORÇAMENTO.Unidade" localSheetId="6" hidden="1">#REF!</definedName>
    <definedName name="ORÇAMENTO.Unidade" localSheetId="8" hidden="1">#REF!</definedName>
    <definedName name="ORÇAMENTO.Unidade" localSheetId="7" hidden="1">#REF!</definedName>
    <definedName name="ORÇAMENTO.Unidade" localSheetId="9" hidden="1">#REF!</definedName>
    <definedName name="ORÇAMENTO.Unidade" localSheetId="10" hidden="1">#REF!</definedName>
    <definedName name="ORÇAMENTO.Unidade" localSheetId="11" hidden="1">#REF!</definedName>
    <definedName name="ORÇAMENTO.Unidade" localSheetId="12" hidden="1">#REF!</definedName>
    <definedName name="ORÇAMENTO.Unidade" localSheetId="13" hidden="1">#REF!</definedName>
    <definedName name="ORÇAMENTO.Unidade" localSheetId="14" hidden="1">#REF!</definedName>
    <definedName name="ORÇAMENTO.Unidade" localSheetId="15" hidden="1">#REF!</definedName>
    <definedName name="ORÇAMENTO.Unidade" localSheetId="16" hidden="1">#REF!</definedName>
    <definedName name="ORÇAMENTO.Unidade" localSheetId="17" hidden="1">#REF!</definedName>
    <definedName name="ORÇAMENTO.Unidade" hidden="1">#REF!</definedName>
    <definedName name="REFERENCIA.Descricao" localSheetId="19" hidden="1">IF(ISNUMBER(#REF!),OFFSET(INDIRECT('1.10.1'!ORÇAMENTO.BancoRef),#REF!-1,3,1),#REF!)</definedName>
    <definedName name="REFERENCIA.Descricao" localSheetId="20" hidden="1">IF(ISNUMBER(#REF!),OFFSET(INDIRECT('1.10.2'!ORÇAMENTO.BancoRef),#REF!-1,3,1),#REF!)</definedName>
    <definedName name="REFERENCIA.Descricao" localSheetId="21" hidden="1">IF(ISNUMBER(#REF!),OFFSET(INDIRECT('1.10.3'!ORÇAMENTO.BancoRef),#REF!-1,3,1),#REF!)</definedName>
    <definedName name="REFERENCIA.Descricao" localSheetId="23" hidden="1">IF(ISNUMBER(#REF!),OFFSET(INDIRECT('1.10.4'!ORÇAMENTO.BancoRef),#REF!-1,3,1),#REF!)</definedName>
    <definedName name="REFERENCIA.Descricao" localSheetId="22" hidden="1">IF(ISNUMBER(#REF!),OFFSET(INDIRECT('1.10.4.'!ORÇAMENTO.BancoRef),#REF!-1,3,1),#REF!)</definedName>
    <definedName name="REFERENCIA.Descricao" localSheetId="24" hidden="1">IF(ISNUMBER(#REF!),OFFSET(INDIRECT('1.11.1'!ORÇAMENTO.BancoRef),#REF!-1,3,1),#REF!)</definedName>
    <definedName name="REFERENCIA.Descricao" localSheetId="25" hidden="1">IF(ISNUMBER(#REF!),OFFSET(INDIRECT('1.11.2'!ORÇAMENTO.BancoRef),#REF!-1,3,1),#REF!)</definedName>
    <definedName name="REFERENCIA.Descricao" localSheetId="26" hidden="1">IF(ISNUMBER(#REF!),OFFSET(INDIRECT('1.11.3'!ORÇAMENTO.BancoRef),#REF!-1,3,1),#REF!)</definedName>
    <definedName name="REFERENCIA.Descricao" localSheetId="28" hidden="1">IF(ISNUMBER(#REF!),OFFSET(INDIRECT('1.11.4'!ORÇAMENTO.BancoRef),#REF!-1,3,1),#REF!)</definedName>
    <definedName name="REFERENCIA.Descricao" localSheetId="27" hidden="1">IF(ISNUMBER(#REF!),OFFSET(INDIRECT('1.11.4.'!ORÇAMENTO.BancoRef),#REF!-1,3,1),#REF!)</definedName>
    <definedName name="REFERENCIA.Descricao" localSheetId="29" hidden="1">IF(ISNUMBER(#REF!),OFFSET(INDIRECT('1.12.1'!ORÇAMENTO.BancoRef),#REF!-1,3,1),#REF!)</definedName>
    <definedName name="REFERENCIA.Descricao" localSheetId="30" hidden="1">IF(ISNUMBER(#REF!),OFFSET(INDIRECT('1.12.2'!ORÇAMENTO.BancoRef),#REF!-1,3,1),#REF!)</definedName>
    <definedName name="REFERENCIA.Descricao" localSheetId="31" hidden="1">IF(ISNUMBER(#REF!),OFFSET(INDIRECT('1.12.3'!ORÇAMENTO.BancoRef),#REF!-1,3,1),#REF!)</definedName>
    <definedName name="REFERENCIA.Descricao" localSheetId="32" hidden="1">IF(ISNUMBER(#REF!),OFFSET(INDIRECT('1.12.4'!ORÇAMENTO.BancoRef),#REF!-1,3,1),#REF!)</definedName>
    <definedName name="REFERENCIA.Descricao" localSheetId="33" hidden="1">IF(ISNUMBER(#REF!),OFFSET(INDIRECT('1.12.5'!ORÇAMENTO.BancoRef),#REF!-1,3,1),#REF!)</definedName>
    <definedName name="REFERENCIA.Descricao" localSheetId="34" hidden="1">IF(ISNUMBER(#REF!),OFFSET(INDIRECT('1.12.6'!ORÇAMENTO.BancoRef),#REF!-1,3,1),#REF!)</definedName>
    <definedName name="REFERENCIA.Descricao" localSheetId="35" hidden="1">IF(ISNUMBER(#REF!),OFFSET(INDIRECT('1.13.1'!ORÇAMENTO.BancoRef),#REF!-1,3,1),#REF!)</definedName>
    <definedName name="REFERENCIA.Descricao" localSheetId="36" hidden="1">IF(ISNUMBER(#REF!),OFFSET(INDIRECT('1.13.2'!ORÇAMENTO.BancoRef),#REF!-1,3,1),#REF!)</definedName>
    <definedName name="REFERENCIA.Descricao" localSheetId="37" hidden="1">IF(ISNUMBER(#REF!),OFFSET(INDIRECT('1.13.3'!ORÇAMENTO.BancoRef),#REF!-1,3,1),#REF!)</definedName>
    <definedName name="REFERENCIA.Descricao" localSheetId="38" hidden="1">IF(ISNUMBER(#REF!),OFFSET(INDIRECT('1.13.4'!ORÇAMENTO.BancoRef),#REF!-1,3,1),#REF!)</definedName>
    <definedName name="REFERENCIA.Descricao" localSheetId="39" hidden="1">IF(ISNUMBER(#REF!),OFFSET(INDIRECT('1.13.5'!ORÇAMENTO.BancoRef),#REF!-1,3,1),#REF!)</definedName>
    <definedName name="REFERENCIA.Descricao" localSheetId="18" hidden="1">IF(ISNUMBER(#REF!),OFFSET(INDIRECT('1.13.5.'!ORÇAMENTO.BancoRef),#REF!-1,3,1),#REF!)</definedName>
    <definedName name="REFERENCIA.Descricao" localSheetId="40" hidden="1">IF(ISNUMBER(#REF!),OFFSET(INDIRECT('1.13.6'!ORÇAMENTO.BancoRef),#REF!-1,3,1),#REF!)</definedName>
    <definedName name="REFERENCIA.Descricao" localSheetId="41" hidden="1">IF(ISNUMBER(#REF!),OFFSET(INDIRECT('1.14.1'!ORÇAMENTO.BancoRef),#REF!-1,3,1),#REF!)</definedName>
    <definedName name="REFERENCIA.Descricao" localSheetId="42" hidden="1">IF(ISNUMBER(#REF!),OFFSET(INDIRECT('1.14.2'!ORÇAMENTO.BancoRef),#REF!-1,3,1),#REF!)</definedName>
    <definedName name="REFERENCIA.Descricao" localSheetId="43" hidden="1">IF(ISNUMBER(#REF!),OFFSET(INDIRECT('1.15.1'!ORÇAMENTO.BancoRef),#REF!-1,3,1),#REF!)</definedName>
    <definedName name="REFERENCIA.Descricao" localSheetId="44" hidden="1">IF(ISNUMBER(#REF!),OFFSET(INDIRECT('1.15.2'!ORÇAMENTO.BancoRef),#REF!-1,3,1),#REF!)</definedName>
    <definedName name="REFERENCIA.Descricao" localSheetId="45" hidden="1">IF(ISNUMBER(#REF!),OFFSET(INDIRECT('1.15.3'!ORÇAMENTO.BancoRef),#REF!-1,3,1),#REF!)</definedName>
    <definedName name="REFERENCIA.Descricao" localSheetId="46" hidden="1">IF(ISNUMBER(#REF!),OFFSET(INDIRECT('1.15.4'!ORÇAMENTO.BancoRef),#REF!-1,3,1),#REF!)</definedName>
    <definedName name="REFERENCIA.Descricao" localSheetId="47" hidden="1">IF(ISNUMBER(#REF!),OFFSET(INDIRECT('1.16.1'!ORÇAMENTO.BancoRef),#REF!-1,3,1),#REF!)</definedName>
    <definedName name="REFERENCIA.Descricao" localSheetId="48" hidden="1">IF(ISNUMBER(#REF!),OFFSET(INDIRECT('1.16.2'!ORÇAMENTO.BancoRef),#REF!-1,3,1),#REF!)</definedName>
    <definedName name="REFERENCIA.Descricao" localSheetId="49" hidden="1">IF(ISNUMBER(#REF!),OFFSET(INDIRECT('1.16.3'!ORÇAMENTO.BancoRef),#REF!-1,3,1),#REF!)</definedName>
    <definedName name="REFERENCIA.Descricao" localSheetId="50" hidden="1">IF(ISNUMBER(#REF!),OFFSET(INDIRECT('1.17.1'!ORÇAMENTO.BancoRef),#REF!-1,3,1),#REF!)</definedName>
    <definedName name="REFERENCIA.Descricao" localSheetId="51" hidden="1">IF(ISNUMBER(#REF!),OFFSET(INDIRECT('1.18.1'!ORÇAMENTO.BancoRef),#REF!-1,3,1),#REF!)</definedName>
    <definedName name="REFERENCIA.Descricao" localSheetId="52" hidden="1">IF(ISNUMBER(#REF!),OFFSET(INDIRECT('1.19.1'!ORÇAMENTO.BancoRef),#REF!-1,3,1),#REF!)</definedName>
    <definedName name="REFERENCIA.Descricao" localSheetId="53" hidden="1">IF(ISNUMBER(#REF!),OFFSET(INDIRECT('1.19.2'!ORÇAMENTO.BancoRef),#REF!-1,3,1),#REF!)</definedName>
    <definedName name="REFERENCIA.Descricao" localSheetId="54" hidden="1">IF(ISNUMBER(#REF!),OFFSET(INDIRECT('1.19.3'!ORÇAMENTO.BancoRef),#REF!-1,3,1),#REF!)</definedName>
    <definedName name="REFERENCIA.Descricao" localSheetId="55" hidden="1">IF(ISNUMBER(#REF!),OFFSET(INDIRECT('1.19.4'!ORÇAMENTO.BancoRef),#REF!-1,3,1),#REF!)</definedName>
    <definedName name="REFERENCIA.Descricao" localSheetId="56" hidden="1">IF(ISNUMBER(#REF!),OFFSET(INDIRECT('1.19.5'!ORÇAMENTO.BancoRef),#REF!-1,3,1),#REF!)</definedName>
    <definedName name="REFERENCIA.Descricao" localSheetId="57" hidden="1">IF(ISNUMBER(#REF!),OFFSET(INDIRECT('1.19.6'!ORÇAMENTO.BancoRef),#REF!-1,3,1),#REF!)</definedName>
    <definedName name="REFERENCIA.Descricao" localSheetId="6" hidden="1">IF(ISNUMBER(#REF!),OFFSET(INDIRECT('1.6.1'!ORÇAMENTO.BancoRef),#REF!-1,3,1),#REF!)</definedName>
    <definedName name="REFERENCIA.Descricao" localSheetId="8" hidden="1">IF(ISNUMBER(#REF!),OFFSET(INDIRECT('1.6.1....'!ORÇAMENTO.BancoRef),#REF!-1,3,1),#REF!)</definedName>
    <definedName name="REFERENCIA.Descricao" localSheetId="7" hidden="1">IF(ISNUMBER(#REF!),OFFSET(INDIRECT('1.6.2'!ORÇAMENTO.BancoRef),#REF!-1,3,1),#REF!)</definedName>
    <definedName name="REFERENCIA.Descricao" localSheetId="9" hidden="1">IF(ISNUMBER(#REF!),OFFSET(INDIRECT('1.7.1'!ORÇAMENTO.BancoRef),#REF!-1,3,1),#REF!)</definedName>
    <definedName name="REFERENCIA.Descricao" localSheetId="10" hidden="1">IF(ISNUMBER(#REF!),OFFSET(INDIRECT('1.8.1'!ORÇAMENTO.BancoRef),#REF!-1,3,1),#REF!)</definedName>
    <definedName name="REFERENCIA.Descricao" localSheetId="11" hidden="1">IF(ISNUMBER(#REF!),OFFSET(INDIRECT('1.9.1'!ORÇAMENTO.BancoRef),#REF!-1,3,1),#REF!)</definedName>
    <definedName name="REFERENCIA.Descricao" localSheetId="12" hidden="1">IF(ISNUMBER(#REF!),OFFSET(INDIRECT('1.9.2'!ORÇAMENTO.BancoRef),#REF!-1,3,1),#REF!)</definedName>
    <definedName name="REFERENCIA.Descricao" localSheetId="13" hidden="1">IF(ISNUMBER(#REF!),OFFSET(INDIRECT('1.9.3'!ORÇAMENTO.BancoRef),#REF!-1,3,1),#REF!)</definedName>
    <definedName name="REFERENCIA.Descricao" localSheetId="14" hidden="1">IF(ISNUMBER(#REF!),OFFSET(INDIRECT('1.9.4'!ORÇAMENTO.BancoRef),#REF!-1,3,1),#REF!)</definedName>
    <definedName name="REFERENCIA.Descricao" localSheetId="15" hidden="1">IF(ISNUMBER(#REF!),OFFSET(INDIRECT('1.9.5'!ORÇAMENTO.BancoRef),#REF!-1,3,1),#REF!)</definedName>
    <definedName name="REFERENCIA.Descricao" localSheetId="16" hidden="1">IF(ISNUMBER(#REF!),OFFSET(INDIRECT('1.9.6'!ORÇAMENTO.BancoRef),#REF!-1,3,1),#REF!)</definedName>
    <definedName name="REFERENCIA.Descricao" localSheetId="17" hidden="1">IF(ISNUMBER(#REF!),OFFSET(INDIRECT('1.9.7'!ORÇAMENTO.BancoRef),#REF!-1,3,1),#REF!)</definedName>
    <definedName name="REFERENCIA.Descricao" hidden="1">IF(ISNUMBER(#REF!),OFFSET(INDIRECT(ORÇAMENTO.BancoRef),#REF!-1,3,1),#REF!)</definedName>
    <definedName name="REFERENCIA.Desonerado" localSheetId="19" hidden="1">IF(ISNUMBER(#REF!),VALUE(OFFSET(INDIRECT('1.10.1'!ORÇAMENTO.BancoRef),#REF!-1,5,1)),0)</definedName>
    <definedName name="REFERENCIA.Desonerado" localSheetId="20" hidden="1">IF(ISNUMBER(#REF!),VALUE(OFFSET(INDIRECT('1.10.2'!ORÇAMENTO.BancoRef),#REF!-1,5,1)),0)</definedName>
    <definedName name="REFERENCIA.Desonerado" localSheetId="21" hidden="1">IF(ISNUMBER(#REF!),VALUE(OFFSET(INDIRECT('1.10.3'!ORÇAMENTO.BancoRef),#REF!-1,5,1)),0)</definedName>
    <definedName name="REFERENCIA.Desonerado" localSheetId="23" hidden="1">IF(ISNUMBER(#REF!),VALUE(OFFSET(INDIRECT('1.10.4'!ORÇAMENTO.BancoRef),#REF!-1,5,1)),0)</definedName>
    <definedName name="REFERENCIA.Desonerado" localSheetId="22" hidden="1">IF(ISNUMBER(#REF!),VALUE(OFFSET(INDIRECT('1.10.4.'!ORÇAMENTO.BancoRef),#REF!-1,5,1)),0)</definedName>
    <definedName name="REFERENCIA.Desonerado" localSheetId="24" hidden="1">IF(ISNUMBER(#REF!),VALUE(OFFSET(INDIRECT('1.11.1'!ORÇAMENTO.BancoRef),#REF!-1,5,1)),0)</definedName>
    <definedName name="REFERENCIA.Desonerado" localSheetId="25" hidden="1">IF(ISNUMBER(#REF!),VALUE(OFFSET(INDIRECT('1.11.2'!ORÇAMENTO.BancoRef),#REF!-1,5,1)),0)</definedName>
    <definedName name="REFERENCIA.Desonerado" localSheetId="26" hidden="1">IF(ISNUMBER(#REF!),VALUE(OFFSET(INDIRECT('1.11.3'!ORÇAMENTO.BancoRef),#REF!-1,5,1)),0)</definedName>
    <definedName name="REFERENCIA.Desonerado" localSheetId="28" hidden="1">IF(ISNUMBER(#REF!),VALUE(OFFSET(INDIRECT('1.11.4'!ORÇAMENTO.BancoRef),#REF!-1,5,1)),0)</definedName>
    <definedName name="REFERENCIA.Desonerado" localSheetId="27" hidden="1">IF(ISNUMBER(#REF!),VALUE(OFFSET(INDIRECT('1.11.4.'!ORÇAMENTO.BancoRef),#REF!-1,5,1)),0)</definedName>
    <definedName name="REFERENCIA.Desonerado" localSheetId="29" hidden="1">IF(ISNUMBER(#REF!),VALUE(OFFSET(INDIRECT('1.12.1'!ORÇAMENTO.BancoRef),#REF!-1,5,1)),0)</definedName>
    <definedName name="REFERENCIA.Desonerado" localSheetId="30" hidden="1">IF(ISNUMBER(#REF!),VALUE(OFFSET(INDIRECT('1.12.2'!ORÇAMENTO.BancoRef),#REF!-1,5,1)),0)</definedName>
    <definedName name="REFERENCIA.Desonerado" localSheetId="31" hidden="1">IF(ISNUMBER(#REF!),VALUE(OFFSET(INDIRECT('1.12.3'!ORÇAMENTO.BancoRef),#REF!-1,5,1)),0)</definedName>
    <definedName name="REFERENCIA.Desonerado" localSheetId="32" hidden="1">IF(ISNUMBER(#REF!),VALUE(OFFSET(INDIRECT('1.12.4'!ORÇAMENTO.BancoRef),#REF!-1,5,1)),0)</definedName>
    <definedName name="REFERENCIA.Desonerado" localSheetId="33" hidden="1">IF(ISNUMBER(#REF!),VALUE(OFFSET(INDIRECT('1.12.5'!ORÇAMENTO.BancoRef),#REF!-1,5,1)),0)</definedName>
    <definedName name="REFERENCIA.Desonerado" localSheetId="34" hidden="1">IF(ISNUMBER(#REF!),VALUE(OFFSET(INDIRECT('1.12.6'!ORÇAMENTO.BancoRef),#REF!-1,5,1)),0)</definedName>
    <definedName name="REFERENCIA.Desonerado" localSheetId="35" hidden="1">IF(ISNUMBER(#REF!),VALUE(OFFSET(INDIRECT('1.13.1'!ORÇAMENTO.BancoRef),#REF!-1,5,1)),0)</definedName>
    <definedName name="REFERENCIA.Desonerado" localSheetId="36" hidden="1">IF(ISNUMBER(#REF!),VALUE(OFFSET(INDIRECT('1.13.2'!ORÇAMENTO.BancoRef),#REF!-1,5,1)),0)</definedName>
    <definedName name="REFERENCIA.Desonerado" localSheetId="37" hidden="1">IF(ISNUMBER(#REF!),VALUE(OFFSET(INDIRECT('1.13.3'!ORÇAMENTO.BancoRef),#REF!-1,5,1)),0)</definedName>
    <definedName name="REFERENCIA.Desonerado" localSheetId="38" hidden="1">IF(ISNUMBER(#REF!),VALUE(OFFSET(INDIRECT('1.13.4'!ORÇAMENTO.BancoRef),#REF!-1,5,1)),0)</definedName>
    <definedName name="REFERENCIA.Desonerado" localSheetId="39" hidden="1">IF(ISNUMBER(#REF!),VALUE(OFFSET(INDIRECT('1.13.5'!ORÇAMENTO.BancoRef),#REF!-1,5,1)),0)</definedName>
    <definedName name="REFERENCIA.Desonerado" localSheetId="18" hidden="1">IF(ISNUMBER(#REF!),VALUE(OFFSET(INDIRECT('1.13.5.'!ORÇAMENTO.BancoRef),#REF!-1,5,1)),0)</definedName>
    <definedName name="REFERENCIA.Desonerado" localSheetId="40" hidden="1">IF(ISNUMBER(#REF!),VALUE(OFFSET(INDIRECT('1.13.6'!ORÇAMENTO.BancoRef),#REF!-1,5,1)),0)</definedName>
    <definedName name="REFERENCIA.Desonerado" localSheetId="41" hidden="1">IF(ISNUMBER(#REF!),VALUE(OFFSET(INDIRECT('1.14.1'!ORÇAMENTO.BancoRef),#REF!-1,5,1)),0)</definedName>
    <definedName name="REFERENCIA.Desonerado" localSheetId="42" hidden="1">IF(ISNUMBER(#REF!),VALUE(OFFSET(INDIRECT('1.14.2'!ORÇAMENTO.BancoRef),#REF!-1,5,1)),0)</definedName>
    <definedName name="REFERENCIA.Desonerado" localSheetId="43" hidden="1">IF(ISNUMBER(#REF!),VALUE(OFFSET(INDIRECT('1.15.1'!ORÇAMENTO.BancoRef),#REF!-1,5,1)),0)</definedName>
    <definedName name="REFERENCIA.Desonerado" localSheetId="44" hidden="1">IF(ISNUMBER(#REF!),VALUE(OFFSET(INDIRECT('1.15.2'!ORÇAMENTO.BancoRef),#REF!-1,5,1)),0)</definedName>
    <definedName name="REFERENCIA.Desonerado" localSheetId="45" hidden="1">IF(ISNUMBER(#REF!),VALUE(OFFSET(INDIRECT('1.15.3'!ORÇAMENTO.BancoRef),#REF!-1,5,1)),0)</definedName>
    <definedName name="REFERENCIA.Desonerado" localSheetId="46" hidden="1">IF(ISNUMBER(#REF!),VALUE(OFFSET(INDIRECT('1.15.4'!ORÇAMENTO.BancoRef),#REF!-1,5,1)),0)</definedName>
    <definedName name="REFERENCIA.Desonerado" localSheetId="47" hidden="1">IF(ISNUMBER(#REF!),VALUE(OFFSET(INDIRECT('1.16.1'!ORÇAMENTO.BancoRef),#REF!-1,5,1)),0)</definedName>
    <definedName name="REFERENCIA.Desonerado" localSheetId="48" hidden="1">IF(ISNUMBER(#REF!),VALUE(OFFSET(INDIRECT('1.16.2'!ORÇAMENTO.BancoRef),#REF!-1,5,1)),0)</definedName>
    <definedName name="REFERENCIA.Desonerado" localSheetId="49" hidden="1">IF(ISNUMBER(#REF!),VALUE(OFFSET(INDIRECT('1.16.3'!ORÇAMENTO.BancoRef),#REF!-1,5,1)),0)</definedName>
    <definedName name="REFERENCIA.Desonerado" localSheetId="50" hidden="1">IF(ISNUMBER(#REF!),VALUE(OFFSET(INDIRECT('1.17.1'!ORÇAMENTO.BancoRef),#REF!-1,5,1)),0)</definedName>
    <definedName name="REFERENCIA.Desonerado" localSheetId="51" hidden="1">IF(ISNUMBER(#REF!),VALUE(OFFSET(INDIRECT('1.18.1'!ORÇAMENTO.BancoRef),#REF!-1,5,1)),0)</definedName>
    <definedName name="REFERENCIA.Desonerado" localSheetId="52" hidden="1">IF(ISNUMBER(#REF!),VALUE(OFFSET(INDIRECT('1.19.1'!ORÇAMENTO.BancoRef),#REF!-1,5,1)),0)</definedName>
    <definedName name="REFERENCIA.Desonerado" localSheetId="53" hidden="1">IF(ISNUMBER(#REF!),VALUE(OFFSET(INDIRECT('1.19.2'!ORÇAMENTO.BancoRef),#REF!-1,5,1)),0)</definedName>
    <definedName name="REFERENCIA.Desonerado" localSheetId="54" hidden="1">IF(ISNUMBER(#REF!),VALUE(OFFSET(INDIRECT('1.19.3'!ORÇAMENTO.BancoRef),#REF!-1,5,1)),0)</definedName>
    <definedName name="REFERENCIA.Desonerado" localSheetId="55" hidden="1">IF(ISNUMBER(#REF!),VALUE(OFFSET(INDIRECT('1.19.4'!ORÇAMENTO.BancoRef),#REF!-1,5,1)),0)</definedName>
    <definedName name="REFERENCIA.Desonerado" localSheetId="56" hidden="1">IF(ISNUMBER(#REF!),VALUE(OFFSET(INDIRECT('1.19.5'!ORÇAMENTO.BancoRef),#REF!-1,5,1)),0)</definedName>
    <definedName name="REFERENCIA.Desonerado" localSheetId="57" hidden="1">IF(ISNUMBER(#REF!),VALUE(OFFSET(INDIRECT('1.19.6'!ORÇAMENTO.BancoRef),#REF!-1,5,1)),0)</definedName>
    <definedName name="REFERENCIA.Desonerado" localSheetId="6" hidden="1">IF(ISNUMBER(#REF!),VALUE(OFFSET(INDIRECT('1.6.1'!ORÇAMENTO.BancoRef),#REF!-1,5,1)),0)</definedName>
    <definedName name="REFERENCIA.Desonerado" localSheetId="8" hidden="1">IF(ISNUMBER(#REF!),VALUE(OFFSET(INDIRECT('1.6.1....'!ORÇAMENTO.BancoRef),#REF!-1,5,1)),0)</definedName>
    <definedName name="REFERENCIA.Desonerado" localSheetId="7" hidden="1">IF(ISNUMBER(#REF!),VALUE(OFFSET(INDIRECT('1.6.2'!ORÇAMENTO.BancoRef),#REF!-1,5,1)),0)</definedName>
    <definedName name="REFERENCIA.Desonerado" localSheetId="9" hidden="1">IF(ISNUMBER(#REF!),VALUE(OFFSET(INDIRECT('1.7.1'!ORÇAMENTO.BancoRef),#REF!-1,5,1)),0)</definedName>
    <definedName name="REFERENCIA.Desonerado" localSheetId="10" hidden="1">IF(ISNUMBER(#REF!),VALUE(OFFSET(INDIRECT('1.8.1'!ORÇAMENTO.BancoRef),#REF!-1,5,1)),0)</definedName>
    <definedName name="REFERENCIA.Desonerado" localSheetId="11" hidden="1">IF(ISNUMBER(#REF!),VALUE(OFFSET(INDIRECT('1.9.1'!ORÇAMENTO.BancoRef),#REF!-1,5,1)),0)</definedName>
    <definedName name="REFERENCIA.Desonerado" localSheetId="12" hidden="1">IF(ISNUMBER(#REF!),VALUE(OFFSET(INDIRECT('1.9.2'!ORÇAMENTO.BancoRef),#REF!-1,5,1)),0)</definedName>
    <definedName name="REFERENCIA.Desonerado" localSheetId="13" hidden="1">IF(ISNUMBER(#REF!),VALUE(OFFSET(INDIRECT('1.9.3'!ORÇAMENTO.BancoRef),#REF!-1,5,1)),0)</definedName>
    <definedName name="REFERENCIA.Desonerado" localSheetId="14" hidden="1">IF(ISNUMBER(#REF!),VALUE(OFFSET(INDIRECT('1.9.4'!ORÇAMENTO.BancoRef),#REF!-1,5,1)),0)</definedName>
    <definedName name="REFERENCIA.Desonerado" localSheetId="15" hidden="1">IF(ISNUMBER(#REF!),VALUE(OFFSET(INDIRECT('1.9.5'!ORÇAMENTO.BancoRef),#REF!-1,5,1)),0)</definedName>
    <definedName name="REFERENCIA.Desonerado" localSheetId="16" hidden="1">IF(ISNUMBER(#REF!),VALUE(OFFSET(INDIRECT('1.9.6'!ORÇAMENTO.BancoRef),#REF!-1,5,1)),0)</definedName>
    <definedName name="REFERENCIA.Desonerado" localSheetId="17" hidden="1">IF(ISNUMBER(#REF!),VALUE(OFFSET(INDIRECT('1.9.7'!ORÇAMENTO.BancoRef),#REF!-1,5,1)),0)</definedName>
    <definedName name="REFERENCIA.Desonerado" hidden="1">IF(ISNUMBER(#REF!),VALUE(OFFSET(INDIRECT(ORÇAMENTO.BancoRef),#REF!-1,5,1)),0)</definedName>
    <definedName name="REFERENCIA.NaoDesonerado" localSheetId="19" hidden="1">IF(ISNUMBER(#REF!),VALUE(OFFSET(INDIRECT('1.10.1'!ORÇAMENTO.BancoRef),#REF!-1,6,1)),0)</definedName>
    <definedName name="REFERENCIA.NaoDesonerado" localSheetId="20" hidden="1">IF(ISNUMBER(#REF!),VALUE(OFFSET(INDIRECT('1.10.2'!ORÇAMENTO.BancoRef),#REF!-1,6,1)),0)</definedName>
    <definedName name="REFERENCIA.NaoDesonerado" localSheetId="21" hidden="1">IF(ISNUMBER(#REF!),VALUE(OFFSET(INDIRECT('1.10.3'!ORÇAMENTO.BancoRef),#REF!-1,6,1)),0)</definedName>
    <definedName name="REFERENCIA.NaoDesonerado" localSheetId="23" hidden="1">IF(ISNUMBER(#REF!),VALUE(OFFSET(INDIRECT('1.10.4'!ORÇAMENTO.BancoRef),#REF!-1,6,1)),0)</definedName>
    <definedName name="REFERENCIA.NaoDesonerado" localSheetId="22" hidden="1">IF(ISNUMBER(#REF!),VALUE(OFFSET(INDIRECT('1.10.4.'!ORÇAMENTO.BancoRef),#REF!-1,6,1)),0)</definedName>
    <definedName name="REFERENCIA.NaoDesonerado" localSheetId="24" hidden="1">IF(ISNUMBER(#REF!),VALUE(OFFSET(INDIRECT('1.11.1'!ORÇAMENTO.BancoRef),#REF!-1,6,1)),0)</definedName>
    <definedName name="REFERENCIA.NaoDesonerado" localSheetId="25" hidden="1">IF(ISNUMBER(#REF!),VALUE(OFFSET(INDIRECT('1.11.2'!ORÇAMENTO.BancoRef),#REF!-1,6,1)),0)</definedName>
    <definedName name="REFERENCIA.NaoDesonerado" localSheetId="26" hidden="1">IF(ISNUMBER(#REF!),VALUE(OFFSET(INDIRECT('1.11.3'!ORÇAMENTO.BancoRef),#REF!-1,6,1)),0)</definedName>
    <definedName name="REFERENCIA.NaoDesonerado" localSheetId="28" hidden="1">IF(ISNUMBER(#REF!),VALUE(OFFSET(INDIRECT('1.11.4'!ORÇAMENTO.BancoRef),#REF!-1,6,1)),0)</definedName>
    <definedName name="REFERENCIA.NaoDesonerado" localSheetId="27" hidden="1">IF(ISNUMBER(#REF!),VALUE(OFFSET(INDIRECT('1.11.4.'!ORÇAMENTO.BancoRef),#REF!-1,6,1)),0)</definedName>
    <definedName name="REFERENCIA.NaoDesonerado" localSheetId="29" hidden="1">IF(ISNUMBER(#REF!),VALUE(OFFSET(INDIRECT('1.12.1'!ORÇAMENTO.BancoRef),#REF!-1,6,1)),0)</definedName>
    <definedName name="REFERENCIA.NaoDesonerado" localSheetId="30" hidden="1">IF(ISNUMBER(#REF!),VALUE(OFFSET(INDIRECT('1.12.2'!ORÇAMENTO.BancoRef),#REF!-1,6,1)),0)</definedName>
    <definedName name="REFERENCIA.NaoDesonerado" localSheetId="31" hidden="1">IF(ISNUMBER(#REF!),VALUE(OFFSET(INDIRECT('1.12.3'!ORÇAMENTO.BancoRef),#REF!-1,6,1)),0)</definedName>
    <definedName name="REFERENCIA.NaoDesonerado" localSheetId="32" hidden="1">IF(ISNUMBER(#REF!),VALUE(OFFSET(INDIRECT('1.12.4'!ORÇAMENTO.BancoRef),#REF!-1,6,1)),0)</definedName>
    <definedName name="REFERENCIA.NaoDesonerado" localSheetId="33" hidden="1">IF(ISNUMBER(#REF!),VALUE(OFFSET(INDIRECT('1.12.5'!ORÇAMENTO.BancoRef),#REF!-1,6,1)),0)</definedName>
    <definedName name="REFERENCIA.NaoDesonerado" localSheetId="34" hidden="1">IF(ISNUMBER(#REF!),VALUE(OFFSET(INDIRECT('1.12.6'!ORÇAMENTO.BancoRef),#REF!-1,6,1)),0)</definedName>
    <definedName name="REFERENCIA.NaoDesonerado" localSheetId="35" hidden="1">IF(ISNUMBER(#REF!),VALUE(OFFSET(INDIRECT('1.13.1'!ORÇAMENTO.BancoRef),#REF!-1,6,1)),0)</definedName>
    <definedName name="REFERENCIA.NaoDesonerado" localSheetId="36" hidden="1">IF(ISNUMBER(#REF!),VALUE(OFFSET(INDIRECT('1.13.2'!ORÇAMENTO.BancoRef),#REF!-1,6,1)),0)</definedName>
    <definedName name="REFERENCIA.NaoDesonerado" localSheetId="37" hidden="1">IF(ISNUMBER(#REF!),VALUE(OFFSET(INDIRECT('1.13.3'!ORÇAMENTO.BancoRef),#REF!-1,6,1)),0)</definedName>
    <definedName name="REFERENCIA.NaoDesonerado" localSheetId="38" hidden="1">IF(ISNUMBER(#REF!),VALUE(OFFSET(INDIRECT('1.13.4'!ORÇAMENTO.BancoRef),#REF!-1,6,1)),0)</definedName>
    <definedName name="REFERENCIA.NaoDesonerado" localSheetId="39" hidden="1">IF(ISNUMBER(#REF!),VALUE(OFFSET(INDIRECT('1.13.5'!ORÇAMENTO.BancoRef),#REF!-1,6,1)),0)</definedName>
    <definedName name="REFERENCIA.NaoDesonerado" localSheetId="18" hidden="1">IF(ISNUMBER(#REF!),VALUE(OFFSET(INDIRECT('1.13.5.'!ORÇAMENTO.BancoRef),#REF!-1,6,1)),0)</definedName>
    <definedName name="REFERENCIA.NaoDesonerado" localSheetId="40" hidden="1">IF(ISNUMBER(#REF!),VALUE(OFFSET(INDIRECT('1.13.6'!ORÇAMENTO.BancoRef),#REF!-1,6,1)),0)</definedName>
    <definedName name="REFERENCIA.NaoDesonerado" localSheetId="41" hidden="1">IF(ISNUMBER(#REF!),VALUE(OFFSET(INDIRECT('1.14.1'!ORÇAMENTO.BancoRef),#REF!-1,6,1)),0)</definedName>
    <definedName name="REFERENCIA.NaoDesonerado" localSheetId="42" hidden="1">IF(ISNUMBER(#REF!),VALUE(OFFSET(INDIRECT('1.14.2'!ORÇAMENTO.BancoRef),#REF!-1,6,1)),0)</definedName>
    <definedName name="REFERENCIA.NaoDesonerado" localSheetId="43" hidden="1">IF(ISNUMBER(#REF!),VALUE(OFFSET(INDIRECT('1.15.1'!ORÇAMENTO.BancoRef),#REF!-1,6,1)),0)</definedName>
    <definedName name="REFERENCIA.NaoDesonerado" localSheetId="44" hidden="1">IF(ISNUMBER(#REF!),VALUE(OFFSET(INDIRECT('1.15.2'!ORÇAMENTO.BancoRef),#REF!-1,6,1)),0)</definedName>
    <definedName name="REFERENCIA.NaoDesonerado" localSheetId="45" hidden="1">IF(ISNUMBER(#REF!),VALUE(OFFSET(INDIRECT('1.15.3'!ORÇAMENTO.BancoRef),#REF!-1,6,1)),0)</definedName>
    <definedName name="REFERENCIA.NaoDesonerado" localSheetId="46" hidden="1">IF(ISNUMBER(#REF!),VALUE(OFFSET(INDIRECT('1.15.4'!ORÇAMENTO.BancoRef),#REF!-1,6,1)),0)</definedName>
    <definedName name="REFERENCIA.NaoDesonerado" localSheetId="47" hidden="1">IF(ISNUMBER(#REF!),VALUE(OFFSET(INDIRECT('1.16.1'!ORÇAMENTO.BancoRef),#REF!-1,6,1)),0)</definedName>
    <definedName name="REFERENCIA.NaoDesonerado" localSheetId="48" hidden="1">IF(ISNUMBER(#REF!),VALUE(OFFSET(INDIRECT('1.16.2'!ORÇAMENTO.BancoRef),#REF!-1,6,1)),0)</definedName>
    <definedName name="REFERENCIA.NaoDesonerado" localSheetId="49" hidden="1">IF(ISNUMBER(#REF!),VALUE(OFFSET(INDIRECT('1.16.3'!ORÇAMENTO.BancoRef),#REF!-1,6,1)),0)</definedName>
    <definedName name="REFERENCIA.NaoDesonerado" localSheetId="50" hidden="1">IF(ISNUMBER(#REF!),VALUE(OFFSET(INDIRECT('1.17.1'!ORÇAMENTO.BancoRef),#REF!-1,6,1)),0)</definedName>
    <definedName name="REFERENCIA.NaoDesonerado" localSheetId="51" hidden="1">IF(ISNUMBER(#REF!),VALUE(OFFSET(INDIRECT('1.18.1'!ORÇAMENTO.BancoRef),#REF!-1,6,1)),0)</definedName>
    <definedName name="REFERENCIA.NaoDesonerado" localSheetId="52" hidden="1">IF(ISNUMBER(#REF!),VALUE(OFFSET(INDIRECT('1.19.1'!ORÇAMENTO.BancoRef),#REF!-1,6,1)),0)</definedName>
    <definedName name="REFERENCIA.NaoDesonerado" localSheetId="53" hidden="1">IF(ISNUMBER(#REF!),VALUE(OFFSET(INDIRECT('1.19.2'!ORÇAMENTO.BancoRef),#REF!-1,6,1)),0)</definedName>
    <definedName name="REFERENCIA.NaoDesonerado" localSheetId="54" hidden="1">IF(ISNUMBER(#REF!),VALUE(OFFSET(INDIRECT('1.19.3'!ORÇAMENTO.BancoRef),#REF!-1,6,1)),0)</definedName>
    <definedName name="REFERENCIA.NaoDesonerado" localSheetId="55" hidden="1">IF(ISNUMBER(#REF!),VALUE(OFFSET(INDIRECT('1.19.4'!ORÇAMENTO.BancoRef),#REF!-1,6,1)),0)</definedName>
    <definedName name="REFERENCIA.NaoDesonerado" localSheetId="56" hidden="1">IF(ISNUMBER(#REF!),VALUE(OFFSET(INDIRECT('1.19.5'!ORÇAMENTO.BancoRef),#REF!-1,6,1)),0)</definedName>
    <definedName name="REFERENCIA.NaoDesonerado" localSheetId="57" hidden="1">IF(ISNUMBER(#REF!),VALUE(OFFSET(INDIRECT('1.19.6'!ORÇAMENTO.BancoRef),#REF!-1,6,1)),0)</definedName>
    <definedName name="REFERENCIA.NaoDesonerado" localSheetId="6" hidden="1">IF(ISNUMBER(#REF!),VALUE(OFFSET(INDIRECT('1.6.1'!ORÇAMENTO.BancoRef),#REF!-1,6,1)),0)</definedName>
    <definedName name="REFERENCIA.NaoDesonerado" localSheetId="8" hidden="1">IF(ISNUMBER(#REF!),VALUE(OFFSET(INDIRECT('1.6.1....'!ORÇAMENTO.BancoRef),#REF!-1,6,1)),0)</definedName>
    <definedName name="REFERENCIA.NaoDesonerado" localSheetId="7" hidden="1">IF(ISNUMBER(#REF!),VALUE(OFFSET(INDIRECT('1.6.2'!ORÇAMENTO.BancoRef),#REF!-1,6,1)),0)</definedName>
    <definedName name="REFERENCIA.NaoDesonerado" localSheetId="9" hidden="1">IF(ISNUMBER(#REF!),VALUE(OFFSET(INDIRECT('1.7.1'!ORÇAMENTO.BancoRef),#REF!-1,6,1)),0)</definedName>
    <definedName name="REFERENCIA.NaoDesonerado" localSheetId="10" hidden="1">IF(ISNUMBER(#REF!),VALUE(OFFSET(INDIRECT('1.8.1'!ORÇAMENTO.BancoRef),#REF!-1,6,1)),0)</definedName>
    <definedName name="REFERENCIA.NaoDesonerado" localSheetId="11" hidden="1">IF(ISNUMBER(#REF!),VALUE(OFFSET(INDIRECT('1.9.1'!ORÇAMENTO.BancoRef),#REF!-1,6,1)),0)</definedName>
    <definedName name="REFERENCIA.NaoDesonerado" localSheetId="12" hidden="1">IF(ISNUMBER(#REF!),VALUE(OFFSET(INDIRECT('1.9.2'!ORÇAMENTO.BancoRef),#REF!-1,6,1)),0)</definedName>
    <definedName name="REFERENCIA.NaoDesonerado" localSheetId="13" hidden="1">IF(ISNUMBER(#REF!),VALUE(OFFSET(INDIRECT('1.9.3'!ORÇAMENTO.BancoRef),#REF!-1,6,1)),0)</definedName>
    <definedName name="REFERENCIA.NaoDesonerado" localSheetId="14" hidden="1">IF(ISNUMBER(#REF!),VALUE(OFFSET(INDIRECT('1.9.4'!ORÇAMENTO.BancoRef),#REF!-1,6,1)),0)</definedName>
    <definedName name="REFERENCIA.NaoDesonerado" localSheetId="15" hidden="1">IF(ISNUMBER(#REF!),VALUE(OFFSET(INDIRECT('1.9.5'!ORÇAMENTO.BancoRef),#REF!-1,6,1)),0)</definedName>
    <definedName name="REFERENCIA.NaoDesonerado" localSheetId="16" hidden="1">IF(ISNUMBER(#REF!),VALUE(OFFSET(INDIRECT('1.9.6'!ORÇAMENTO.BancoRef),#REF!-1,6,1)),0)</definedName>
    <definedName name="REFERENCIA.NaoDesonerado" localSheetId="17" hidden="1">IF(ISNUMBER(#REF!),VALUE(OFFSET(INDIRECT('1.9.7'!ORÇAMENTO.BancoRef),#REF!-1,6,1)),0)</definedName>
    <definedName name="REFERENCIA.NaoDesonerado" hidden="1">IF(ISNUMBER(#REF!),VALUE(OFFSET(INDIRECT(ORÇAMENTO.BancoRef),#REF!-1,6,1)),0)</definedName>
    <definedName name="REFERENCIA.Unidade" localSheetId="19" hidden="1">IF(ISNUMBER(#REF!),OFFSET(INDIRECT('1.10.1'!ORÇAMENTO.BancoRef),#REF!-1,4,1),"-")</definedName>
    <definedName name="REFERENCIA.Unidade" localSheetId="20" hidden="1">IF(ISNUMBER(#REF!),OFFSET(INDIRECT('1.10.2'!ORÇAMENTO.BancoRef),#REF!-1,4,1),"-")</definedName>
    <definedName name="REFERENCIA.Unidade" localSheetId="21" hidden="1">IF(ISNUMBER(#REF!),OFFSET(INDIRECT('1.10.3'!ORÇAMENTO.BancoRef),#REF!-1,4,1),"-")</definedName>
    <definedName name="REFERENCIA.Unidade" localSheetId="23" hidden="1">IF(ISNUMBER(#REF!),OFFSET(INDIRECT('1.10.4'!ORÇAMENTO.BancoRef),#REF!-1,4,1),"-")</definedName>
    <definedName name="REFERENCIA.Unidade" localSheetId="22" hidden="1">IF(ISNUMBER(#REF!),OFFSET(INDIRECT('1.10.4.'!ORÇAMENTO.BancoRef),#REF!-1,4,1),"-")</definedName>
    <definedName name="REFERENCIA.Unidade" localSheetId="24" hidden="1">IF(ISNUMBER(#REF!),OFFSET(INDIRECT('1.11.1'!ORÇAMENTO.BancoRef),#REF!-1,4,1),"-")</definedName>
    <definedName name="REFERENCIA.Unidade" localSheetId="25" hidden="1">IF(ISNUMBER(#REF!),OFFSET(INDIRECT('1.11.2'!ORÇAMENTO.BancoRef),#REF!-1,4,1),"-")</definedName>
    <definedName name="REFERENCIA.Unidade" localSheetId="26" hidden="1">IF(ISNUMBER(#REF!),OFFSET(INDIRECT('1.11.3'!ORÇAMENTO.BancoRef),#REF!-1,4,1),"-")</definedName>
    <definedName name="REFERENCIA.Unidade" localSheetId="28" hidden="1">IF(ISNUMBER(#REF!),OFFSET(INDIRECT('1.11.4'!ORÇAMENTO.BancoRef),#REF!-1,4,1),"-")</definedName>
    <definedName name="REFERENCIA.Unidade" localSheetId="27" hidden="1">IF(ISNUMBER(#REF!),OFFSET(INDIRECT('1.11.4.'!ORÇAMENTO.BancoRef),#REF!-1,4,1),"-")</definedName>
    <definedName name="REFERENCIA.Unidade" localSheetId="29" hidden="1">IF(ISNUMBER(#REF!),OFFSET(INDIRECT('1.12.1'!ORÇAMENTO.BancoRef),#REF!-1,4,1),"-")</definedName>
    <definedName name="REFERENCIA.Unidade" localSheetId="30" hidden="1">IF(ISNUMBER(#REF!),OFFSET(INDIRECT('1.12.2'!ORÇAMENTO.BancoRef),#REF!-1,4,1),"-")</definedName>
    <definedName name="REFERENCIA.Unidade" localSheetId="31" hidden="1">IF(ISNUMBER(#REF!),OFFSET(INDIRECT('1.12.3'!ORÇAMENTO.BancoRef),#REF!-1,4,1),"-")</definedName>
    <definedName name="REFERENCIA.Unidade" localSheetId="32" hidden="1">IF(ISNUMBER(#REF!),OFFSET(INDIRECT('1.12.4'!ORÇAMENTO.BancoRef),#REF!-1,4,1),"-")</definedName>
    <definedName name="REFERENCIA.Unidade" localSheetId="33" hidden="1">IF(ISNUMBER(#REF!),OFFSET(INDIRECT('1.12.5'!ORÇAMENTO.BancoRef),#REF!-1,4,1),"-")</definedName>
    <definedName name="REFERENCIA.Unidade" localSheetId="34" hidden="1">IF(ISNUMBER(#REF!),OFFSET(INDIRECT('1.12.6'!ORÇAMENTO.BancoRef),#REF!-1,4,1),"-")</definedName>
    <definedName name="REFERENCIA.Unidade" localSheetId="35" hidden="1">IF(ISNUMBER(#REF!),OFFSET(INDIRECT('1.13.1'!ORÇAMENTO.BancoRef),#REF!-1,4,1),"-")</definedName>
    <definedName name="REFERENCIA.Unidade" localSheetId="36" hidden="1">IF(ISNUMBER(#REF!),OFFSET(INDIRECT('1.13.2'!ORÇAMENTO.BancoRef),#REF!-1,4,1),"-")</definedName>
    <definedName name="REFERENCIA.Unidade" localSheetId="37" hidden="1">IF(ISNUMBER(#REF!),OFFSET(INDIRECT('1.13.3'!ORÇAMENTO.BancoRef),#REF!-1,4,1),"-")</definedName>
    <definedName name="REFERENCIA.Unidade" localSheetId="38" hidden="1">IF(ISNUMBER(#REF!),OFFSET(INDIRECT('1.13.4'!ORÇAMENTO.BancoRef),#REF!-1,4,1),"-")</definedName>
    <definedName name="REFERENCIA.Unidade" localSheetId="39" hidden="1">IF(ISNUMBER(#REF!),OFFSET(INDIRECT('1.13.5'!ORÇAMENTO.BancoRef),#REF!-1,4,1),"-")</definedName>
    <definedName name="REFERENCIA.Unidade" localSheetId="18" hidden="1">IF(ISNUMBER(#REF!),OFFSET(INDIRECT('1.13.5.'!ORÇAMENTO.BancoRef),#REF!-1,4,1),"-")</definedName>
    <definedName name="REFERENCIA.Unidade" localSheetId="40" hidden="1">IF(ISNUMBER(#REF!),OFFSET(INDIRECT('1.13.6'!ORÇAMENTO.BancoRef),#REF!-1,4,1),"-")</definedName>
    <definedName name="REFERENCIA.Unidade" localSheetId="41" hidden="1">IF(ISNUMBER(#REF!),OFFSET(INDIRECT('1.14.1'!ORÇAMENTO.BancoRef),#REF!-1,4,1),"-")</definedName>
    <definedName name="REFERENCIA.Unidade" localSheetId="42" hidden="1">IF(ISNUMBER(#REF!),OFFSET(INDIRECT('1.14.2'!ORÇAMENTO.BancoRef),#REF!-1,4,1),"-")</definedName>
    <definedName name="REFERENCIA.Unidade" localSheetId="43" hidden="1">IF(ISNUMBER(#REF!),OFFSET(INDIRECT('1.15.1'!ORÇAMENTO.BancoRef),#REF!-1,4,1),"-")</definedName>
    <definedName name="REFERENCIA.Unidade" localSheetId="44" hidden="1">IF(ISNUMBER(#REF!),OFFSET(INDIRECT('1.15.2'!ORÇAMENTO.BancoRef),#REF!-1,4,1),"-")</definedName>
    <definedName name="REFERENCIA.Unidade" localSheetId="45" hidden="1">IF(ISNUMBER(#REF!),OFFSET(INDIRECT('1.15.3'!ORÇAMENTO.BancoRef),#REF!-1,4,1),"-")</definedName>
    <definedName name="REFERENCIA.Unidade" localSheetId="46" hidden="1">IF(ISNUMBER(#REF!),OFFSET(INDIRECT('1.15.4'!ORÇAMENTO.BancoRef),#REF!-1,4,1),"-")</definedName>
    <definedName name="REFERENCIA.Unidade" localSheetId="47" hidden="1">IF(ISNUMBER(#REF!),OFFSET(INDIRECT('1.16.1'!ORÇAMENTO.BancoRef),#REF!-1,4,1),"-")</definedName>
    <definedName name="REFERENCIA.Unidade" localSheetId="48" hidden="1">IF(ISNUMBER(#REF!),OFFSET(INDIRECT('1.16.2'!ORÇAMENTO.BancoRef),#REF!-1,4,1),"-")</definedName>
    <definedName name="REFERENCIA.Unidade" localSheetId="49" hidden="1">IF(ISNUMBER(#REF!),OFFSET(INDIRECT('1.16.3'!ORÇAMENTO.BancoRef),#REF!-1,4,1),"-")</definedName>
    <definedName name="REFERENCIA.Unidade" localSheetId="50" hidden="1">IF(ISNUMBER(#REF!),OFFSET(INDIRECT('1.17.1'!ORÇAMENTO.BancoRef),#REF!-1,4,1),"-")</definedName>
    <definedName name="REFERENCIA.Unidade" localSheetId="51" hidden="1">IF(ISNUMBER(#REF!),OFFSET(INDIRECT('1.18.1'!ORÇAMENTO.BancoRef),#REF!-1,4,1),"-")</definedName>
    <definedName name="REFERENCIA.Unidade" localSheetId="52" hidden="1">IF(ISNUMBER(#REF!),OFFSET(INDIRECT('1.19.1'!ORÇAMENTO.BancoRef),#REF!-1,4,1),"-")</definedName>
    <definedName name="REFERENCIA.Unidade" localSheetId="53" hidden="1">IF(ISNUMBER(#REF!),OFFSET(INDIRECT('1.19.2'!ORÇAMENTO.BancoRef),#REF!-1,4,1),"-")</definedName>
    <definedName name="REFERENCIA.Unidade" localSheetId="54" hidden="1">IF(ISNUMBER(#REF!),OFFSET(INDIRECT('1.19.3'!ORÇAMENTO.BancoRef),#REF!-1,4,1),"-")</definedName>
    <definedName name="REFERENCIA.Unidade" localSheetId="55" hidden="1">IF(ISNUMBER(#REF!),OFFSET(INDIRECT('1.19.4'!ORÇAMENTO.BancoRef),#REF!-1,4,1),"-")</definedName>
    <definedName name="REFERENCIA.Unidade" localSheetId="56" hidden="1">IF(ISNUMBER(#REF!),OFFSET(INDIRECT('1.19.5'!ORÇAMENTO.BancoRef),#REF!-1,4,1),"-")</definedName>
    <definedName name="REFERENCIA.Unidade" localSheetId="57" hidden="1">IF(ISNUMBER(#REF!),OFFSET(INDIRECT('1.19.6'!ORÇAMENTO.BancoRef),#REF!-1,4,1),"-")</definedName>
    <definedName name="REFERENCIA.Unidade" localSheetId="6" hidden="1">IF(ISNUMBER(#REF!),OFFSET(INDIRECT('1.6.1'!ORÇAMENTO.BancoRef),#REF!-1,4,1),"-")</definedName>
    <definedName name="REFERENCIA.Unidade" localSheetId="8" hidden="1">IF(ISNUMBER(#REF!),OFFSET(INDIRECT('1.6.1....'!ORÇAMENTO.BancoRef),#REF!-1,4,1),"-")</definedName>
    <definedName name="REFERENCIA.Unidade" localSheetId="7" hidden="1">IF(ISNUMBER(#REF!),OFFSET(INDIRECT('1.6.2'!ORÇAMENTO.BancoRef),#REF!-1,4,1),"-")</definedName>
    <definedName name="REFERENCIA.Unidade" localSheetId="9" hidden="1">IF(ISNUMBER(#REF!),OFFSET(INDIRECT('1.7.1'!ORÇAMENTO.BancoRef),#REF!-1,4,1),"-")</definedName>
    <definedName name="REFERENCIA.Unidade" localSheetId="10" hidden="1">IF(ISNUMBER(#REF!),OFFSET(INDIRECT('1.8.1'!ORÇAMENTO.BancoRef),#REF!-1,4,1),"-")</definedName>
    <definedName name="REFERENCIA.Unidade" localSheetId="11" hidden="1">IF(ISNUMBER(#REF!),OFFSET(INDIRECT('1.9.1'!ORÇAMENTO.BancoRef),#REF!-1,4,1),"-")</definedName>
    <definedName name="REFERENCIA.Unidade" localSheetId="12" hidden="1">IF(ISNUMBER(#REF!),OFFSET(INDIRECT('1.9.2'!ORÇAMENTO.BancoRef),#REF!-1,4,1),"-")</definedName>
    <definedName name="REFERENCIA.Unidade" localSheetId="13" hidden="1">IF(ISNUMBER(#REF!),OFFSET(INDIRECT('1.9.3'!ORÇAMENTO.BancoRef),#REF!-1,4,1),"-")</definedName>
    <definedName name="REFERENCIA.Unidade" localSheetId="14" hidden="1">IF(ISNUMBER(#REF!),OFFSET(INDIRECT('1.9.4'!ORÇAMENTO.BancoRef),#REF!-1,4,1),"-")</definedName>
    <definedName name="REFERENCIA.Unidade" localSheetId="15" hidden="1">IF(ISNUMBER(#REF!),OFFSET(INDIRECT('1.9.5'!ORÇAMENTO.BancoRef),#REF!-1,4,1),"-")</definedName>
    <definedName name="REFERENCIA.Unidade" localSheetId="16" hidden="1">IF(ISNUMBER(#REF!),OFFSET(INDIRECT('1.9.6'!ORÇAMENTO.BancoRef),#REF!-1,4,1),"-")</definedName>
    <definedName name="REFERENCIA.Unidade" localSheetId="17" hidden="1">IF(ISNUMBER(#REF!),OFFSET(INDIRECT('1.9.7'!ORÇAMENTO.BancoRef),#REF!-1,4,1),"-")</definedName>
    <definedName name="REFERENCIA.Unidade" hidden="1">IF(ISNUMBER(#REF!),OFFSET(INDIRECT(ORÇAMENTO.BancoRef),#REF!-1,4,1),"-")</definedName>
    <definedName name="SomaAgrup" localSheetId="19" hidden="1">SUMIF(OFFSET(#REF!,1,0,#REF!),"S",OFFSET(#REF!,1,0,#REF!))</definedName>
    <definedName name="SomaAgrup" localSheetId="20" hidden="1">SUMIF(OFFSET(#REF!,1,0,#REF!),"S",OFFSET(#REF!,1,0,#REF!))</definedName>
    <definedName name="SomaAgrup" localSheetId="21" hidden="1">SUMIF(OFFSET(#REF!,1,0,#REF!),"S",OFFSET(#REF!,1,0,#REF!))</definedName>
    <definedName name="SomaAgrup" localSheetId="23" hidden="1">SUMIF(OFFSET(#REF!,1,0,#REF!),"S",OFFSET(#REF!,1,0,#REF!))</definedName>
    <definedName name="SomaAgrup" localSheetId="22" hidden="1">SUMIF(OFFSET(#REF!,1,0,#REF!),"S",OFFSET(#REF!,1,0,#REF!))</definedName>
    <definedName name="SomaAgrup" localSheetId="24" hidden="1">SUMIF(OFFSET(#REF!,1,0,#REF!),"S",OFFSET(#REF!,1,0,#REF!))</definedName>
    <definedName name="SomaAgrup" localSheetId="25" hidden="1">SUMIF(OFFSET(#REF!,1,0,#REF!),"S",OFFSET(#REF!,1,0,#REF!))</definedName>
    <definedName name="SomaAgrup" localSheetId="26" hidden="1">SUMIF(OFFSET(#REF!,1,0,#REF!),"S",OFFSET(#REF!,1,0,#REF!))</definedName>
    <definedName name="SomaAgrup" localSheetId="28" hidden="1">SUMIF(OFFSET(#REF!,1,0,#REF!),"S",OFFSET(#REF!,1,0,#REF!))</definedName>
    <definedName name="SomaAgrup" localSheetId="27" hidden="1">SUMIF(OFFSET(#REF!,1,0,#REF!),"S",OFFSET(#REF!,1,0,#REF!))</definedName>
    <definedName name="SomaAgrup" localSheetId="29" hidden="1">SUMIF(OFFSET(#REF!,1,0,#REF!),"S",OFFSET(#REF!,1,0,#REF!))</definedName>
    <definedName name="SomaAgrup" localSheetId="30" hidden="1">SUMIF(OFFSET(#REF!,1,0,#REF!),"S",OFFSET(#REF!,1,0,#REF!))</definedName>
    <definedName name="SomaAgrup" localSheetId="31" hidden="1">SUMIF(OFFSET(#REF!,1,0,#REF!),"S",OFFSET(#REF!,1,0,#REF!))</definedName>
    <definedName name="SomaAgrup" localSheetId="32" hidden="1">SUMIF(OFFSET(#REF!,1,0,#REF!),"S",OFFSET(#REF!,1,0,#REF!))</definedName>
    <definedName name="SomaAgrup" localSheetId="33" hidden="1">SUMIF(OFFSET(#REF!,1,0,#REF!),"S",OFFSET(#REF!,1,0,#REF!))</definedName>
    <definedName name="SomaAgrup" localSheetId="34" hidden="1">SUMIF(OFFSET(#REF!,1,0,#REF!),"S",OFFSET(#REF!,1,0,#REF!))</definedName>
    <definedName name="SomaAgrup" localSheetId="35" hidden="1">SUMIF(OFFSET(#REF!,1,0,#REF!),"S",OFFSET(#REF!,1,0,#REF!))</definedName>
    <definedName name="SomaAgrup" localSheetId="36" hidden="1">SUMIF(OFFSET(#REF!,1,0,#REF!),"S",OFFSET(#REF!,1,0,#REF!))</definedName>
    <definedName name="SomaAgrup" localSheetId="37" hidden="1">SUMIF(OFFSET(#REF!,1,0,#REF!),"S",OFFSET(#REF!,1,0,#REF!))</definedName>
    <definedName name="SomaAgrup" localSheetId="38" hidden="1">SUMIF(OFFSET(#REF!,1,0,#REF!),"S",OFFSET(#REF!,1,0,#REF!))</definedName>
    <definedName name="SomaAgrup" localSheetId="39" hidden="1">SUMIF(OFFSET(#REF!,1,0,#REF!),"S",OFFSET(#REF!,1,0,#REF!))</definedName>
    <definedName name="SomaAgrup" localSheetId="18" hidden="1">SUMIF(OFFSET(#REF!,1,0,#REF!),"S",OFFSET(#REF!,1,0,#REF!))</definedName>
    <definedName name="SomaAgrup" localSheetId="40" hidden="1">SUMIF(OFFSET(#REF!,1,0,#REF!),"S",OFFSET(#REF!,1,0,#REF!))</definedName>
    <definedName name="SomaAgrup" localSheetId="41" hidden="1">SUMIF(OFFSET(#REF!,1,0,#REF!),"S",OFFSET(#REF!,1,0,#REF!))</definedName>
    <definedName name="SomaAgrup" localSheetId="42" hidden="1">SUMIF(OFFSET(#REF!,1,0,#REF!),"S",OFFSET(#REF!,1,0,#REF!))</definedName>
    <definedName name="SomaAgrup" localSheetId="43" hidden="1">SUMIF(OFFSET(#REF!,1,0,#REF!),"S",OFFSET(#REF!,1,0,#REF!))</definedName>
    <definedName name="SomaAgrup" localSheetId="44" hidden="1">SUMIF(OFFSET(#REF!,1,0,#REF!),"S",OFFSET(#REF!,1,0,#REF!))</definedName>
    <definedName name="SomaAgrup" localSheetId="45" hidden="1">SUMIF(OFFSET(#REF!,1,0,#REF!),"S",OFFSET(#REF!,1,0,#REF!))</definedName>
    <definedName name="SomaAgrup" localSheetId="46" hidden="1">SUMIF(OFFSET(#REF!,1,0,#REF!),"S",OFFSET(#REF!,1,0,#REF!))</definedName>
    <definedName name="SomaAgrup" localSheetId="47" hidden="1">SUMIF(OFFSET(#REF!,1,0,#REF!),"S",OFFSET(#REF!,1,0,#REF!))</definedName>
    <definedName name="SomaAgrup" localSheetId="48" hidden="1">SUMIF(OFFSET(#REF!,1,0,#REF!),"S",OFFSET(#REF!,1,0,#REF!))</definedName>
    <definedName name="SomaAgrup" localSheetId="49" hidden="1">SUMIF(OFFSET(#REF!,1,0,#REF!),"S",OFFSET(#REF!,1,0,#REF!))</definedName>
    <definedName name="SomaAgrup" localSheetId="50" hidden="1">SUMIF(OFFSET(#REF!,1,0,#REF!),"S",OFFSET(#REF!,1,0,#REF!))</definedName>
    <definedName name="SomaAgrup" localSheetId="51" hidden="1">SUMIF(OFFSET(#REF!,1,0,#REF!),"S",OFFSET(#REF!,1,0,#REF!))</definedName>
    <definedName name="SomaAgrup" localSheetId="52" hidden="1">SUMIF(OFFSET(#REF!,1,0,#REF!),"S",OFFSET(#REF!,1,0,#REF!))</definedName>
    <definedName name="SomaAgrup" localSheetId="53" hidden="1">SUMIF(OFFSET(#REF!,1,0,#REF!),"S",OFFSET(#REF!,1,0,#REF!))</definedName>
    <definedName name="SomaAgrup" localSheetId="54" hidden="1">SUMIF(OFFSET(#REF!,1,0,#REF!),"S",OFFSET(#REF!,1,0,#REF!))</definedName>
    <definedName name="SomaAgrup" localSheetId="55" hidden="1">SUMIF(OFFSET(#REF!,1,0,#REF!),"S",OFFSET(#REF!,1,0,#REF!))</definedName>
    <definedName name="SomaAgrup" localSheetId="56" hidden="1">SUMIF(OFFSET(#REF!,1,0,#REF!),"S",OFFSET(#REF!,1,0,#REF!))</definedName>
    <definedName name="SomaAgrup" localSheetId="57" hidden="1">SUMIF(OFFSET(#REF!,1,0,#REF!),"S",OFFSET(#REF!,1,0,#REF!))</definedName>
    <definedName name="SomaAgrup" localSheetId="6" hidden="1">SUMIF(OFFSET(#REF!,1,0,#REF!),"S",OFFSET(#REF!,1,0,#REF!))</definedName>
    <definedName name="SomaAgrup" localSheetId="8" hidden="1">SUMIF(OFFSET(#REF!,1,0,#REF!),"S",OFFSET(#REF!,1,0,#REF!))</definedName>
    <definedName name="SomaAgrup" localSheetId="7" hidden="1">SUMIF(OFFSET(#REF!,1,0,#REF!),"S",OFFSET(#REF!,1,0,#REF!))</definedName>
    <definedName name="SomaAgrup" localSheetId="9" hidden="1">SUMIF(OFFSET(#REF!,1,0,#REF!),"S",OFFSET(#REF!,1,0,#REF!))</definedName>
    <definedName name="SomaAgrup" localSheetId="10" hidden="1">SUMIF(OFFSET(#REF!,1,0,#REF!),"S",OFFSET(#REF!,1,0,#REF!))</definedName>
    <definedName name="SomaAgrup" localSheetId="11" hidden="1">SUMIF(OFFSET(#REF!,1,0,#REF!),"S",OFFSET(#REF!,1,0,#REF!))</definedName>
    <definedName name="SomaAgrup" localSheetId="12" hidden="1">SUMIF(OFFSET(#REF!,1,0,#REF!),"S",OFFSET(#REF!,1,0,#REF!))</definedName>
    <definedName name="SomaAgrup" localSheetId="13" hidden="1">SUMIF(OFFSET(#REF!,1,0,#REF!),"S",OFFSET(#REF!,1,0,#REF!))</definedName>
    <definedName name="SomaAgrup" localSheetId="14" hidden="1">SUMIF(OFFSET(#REF!,1,0,#REF!),"S",OFFSET(#REF!,1,0,#REF!))</definedName>
    <definedName name="SomaAgrup" localSheetId="15" hidden="1">SUMIF(OFFSET(#REF!,1,0,#REF!),"S",OFFSET(#REF!,1,0,#REF!))</definedName>
    <definedName name="SomaAgrup" localSheetId="16" hidden="1">SUMIF(OFFSET(#REF!,1,0,#REF!),"S",OFFSET(#REF!,1,0,#REF!))</definedName>
    <definedName name="SomaAgrup" localSheetId="17" hidden="1">SUMIF(OFFSET(#REF!,1,0,#REF!),"S",OFFSET(#REF!,1,0,#REF!))</definedName>
    <definedName name="SomaAgrup" hidden="1">SUMIF(OFFSET(#REF!,1,0,#REF!),"S",OFFSET(#REF!,1,0,#REF!))</definedName>
    <definedName name="TIPOORCAMENTO" hidden="1">IF(VALUE([1]MENU!$O$3)=2,"Licitado","Proposto")</definedName>
    <definedName name="VTOTAL1" localSheetId="19" hidden="1">ROUND(#REF!*#REF!,15-13*#REF!)</definedName>
    <definedName name="VTOTAL1" localSheetId="20" hidden="1">ROUND(#REF!*#REF!,15-13*#REF!)</definedName>
    <definedName name="VTOTAL1" localSheetId="21" hidden="1">ROUND(#REF!*#REF!,15-13*#REF!)</definedName>
    <definedName name="VTOTAL1" localSheetId="23" hidden="1">ROUND(#REF!*#REF!,15-13*#REF!)</definedName>
    <definedName name="VTOTAL1" localSheetId="22" hidden="1">ROUND(#REF!*#REF!,15-13*#REF!)</definedName>
    <definedName name="VTOTAL1" localSheetId="24" hidden="1">ROUND(#REF!*#REF!,15-13*#REF!)</definedName>
    <definedName name="VTOTAL1" localSheetId="25" hidden="1">ROUND(#REF!*#REF!,15-13*#REF!)</definedName>
    <definedName name="VTOTAL1" localSheetId="26" hidden="1">ROUND(#REF!*#REF!,15-13*#REF!)</definedName>
    <definedName name="VTOTAL1" localSheetId="28" hidden="1">ROUND(#REF!*#REF!,15-13*#REF!)</definedName>
    <definedName name="VTOTAL1" localSheetId="27" hidden="1">ROUND(#REF!*#REF!,15-13*#REF!)</definedName>
    <definedName name="VTOTAL1" localSheetId="29" hidden="1">ROUND(#REF!*#REF!,15-13*#REF!)</definedName>
    <definedName name="VTOTAL1" localSheetId="30" hidden="1">ROUND(#REF!*#REF!,15-13*#REF!)</definedName>
    <definedName name="VTOTAL1" localSheetId="31" hidden="1">ROUND(#REF!*#REF!,15-13*#REF!)</definedName>
    <definedName name="VTOTAL1" localSheetId="32" hidden="1">ROUND(#REF!*#REF!,15-13*#REF!)</definedName>
    <definedName name="VTOTAL1" localSheetId="33" hidden="1">ROUND(#REF!*#REF!,15-13*#REF!)</definedName>
    <definedName name="VTOTAL1" localSheetId="34" hidden="1">ROUND(#REF!*#REF!,15-13*#REF!)</definedName>
    <definedName name="VTOTAL1" localSheetId="35" hidden="1">ROUND(#REF!*#REF!,15-13*#REF!)</definedName>
    <definedName name="VTOTAL1" localSheetId="36" hidden="1">ROUND(#REF!*#REF!,15-13*#REF!)</definedName>
    <definedName name="VTOTAL1" localSheetId="37" hidden="1">ROUND(#REF!*#REF!,15-13*#REF!)</definedName>
    <definedName name="VTOTAL1" localSheetId="38" hidden="1">ROUND(#REF!*#REF!,15-13*#REF!)</definedName>
    <definedName name="VTOTAL1" localSheetId="39" hidden="1">ROUND(#REF!*#REF!,15-13*#REF!)</definedName>
    <definedName name="VTOTAL1" localSheetId="18" hidden="1">ROUND(#REF!*#REF!,15-13*#REF!)</definedName>
    <definedName name="VTOTAL1" localSheetId="40" hidden="1">ROUND(#REF!*#REF!,15-13*#REF!)</definedName>
    <definedName name="VTOTAL1" localSheetId="41" hidden="1">ROUND(#REF!*#REF!,15-13*#REF!)</definedName>
    <definedName name="VTOTAL1" localSheetId="42" hidden="1">ROUND(#REF!*#REF!,15-13*#REF!)</definedName>
    <definedName name="VTOTAL1" localSheetId="43" hidden="1">ROUND(#REF!*#REF!,15-13*#REF!)</definedName>
    <definedName name="VTOTAL1" localSheetId="44" hidden="1">ROUND(#REF!*#REF!,15-13*#REF!)</definedName>
    <definedName name="VTOTAL1" localSheetId="45" hidden="1">ROUND(#REF!*#REF!,15-13*#REF!)</definedName>
    <definedName name="VTOTAL1" localSheetId="46" hidden="1">ROUND(#REF!*#REF!,15-13*#REF!)</definedName>
    <definedName name="VTOTAL1" localSheetId="47" hidden="1">ROUND(#REF!*#REF!,15-13*#REF!)</definedName>
    <definedName name="VTOTAL1" localSheetId="48" hidden="1">ROUND(#REF!*#REF!,15-13*#REF!)</definedName>
    <definedName name="VTOTAL1" localSheetId="49" hidden="1">ROUND(#REF!*#REF!,15-13*#REF!)</definedName>
    <definedName name="VTOTAL1" localSheetId="50" hidden="1">ROUND(#REF!*#REF!,15-13*#REF!)</definedName>
    <definedName name="VTOTAL1" localSheetId="51" hidden="1">ROUND(#REF!*#REF!,15-13*#REF!)</definedName>
    <definedName name="VTOTAL1" localSheetId="52" hidden="1">ROUND(#REF!*#REF!,15-13*#REF!)</definedName>
    <definedName name="VTOTAL1" localSheetId="53" hidden="1">ROUND(#REF!*#REF!,15-13*#REF!)</definedName>
    <definedName name="VTOTAL1" localSheetId="54" hidden="1">ROUND(#REF!*#REF!,15-13*#REF!)</definedName>
    <definedName name="VTOTAL1" localSheetId="55" hidden="1">ROUND(#REF!*#REF!,15-13*#REF!)</definedName>
    <definedName name="VTOTAL1" localSheetId="56" hidden="1">ROUND(#REF!*#REF!,15-13*#REF!)</definedName>
    <definedName name="VTOTAL1" localSheetId="57" hidden="1">ROUND(#REF!*#REF!,15-13*#REF!)</definedName>
    <definedName name="VTOTAL1" localSheetId="6" hidden="1">ROUND(#REF!*#REF!,15-13*#REF!)</definedName>
    <definedName name="VTOTAL1" localSheetId="8" hidden="1">ROUND(#REF!*#REF!,15-13*#REF!)</definedName>
    <definedName name="VTOTAL1" localSheetId="7" hidden="1">ROUND(#REF!*#REF!,15-13*#REF!)</definedName>
    <definedName name="VTOTAL1" localSheetId="9" hidden="1">ROUND(#REF!*#REF!,15-13*#REF!)</definedName>
    <definedName name="VTOTAL1" localSheetId="10" hidden="1">ROUND(#REF!*#REF!,15-13*#REF!)</definedName>
    <definedName name="VTOTAL1" localSheetId="11" hidden="1">ROUND(#REF!*#REF!,15-13*#REF!)</definedName>
    <definedName name="VTOTAL1" localSheetId="12" hidden="1">ROUND(#REF!*#REF!,15-13*#REF!)</definedName>
    <definedName name="VTOTAL1" localSheetId="13" hidden="1">ROUND(#REF!*#REF!,15-13*#REF!)</definedName>
    <definedName name="VTOTAL1" localSheetId="14" hidden="1">ROUND(#REF!*#REF!,15-13*#REF!)</definedName>
    <definedName name="VTOTAL1" localSheetId="15" hidden="1">ROUND(#REF!*#REF!,15-13*#REF!)</definedName>
    <definedName name="VTOTAL1" localSheetId="16" hidden="1">ROUND(#REF!*#REF!,15-13*#REF!)</definedName>
    <definedName name="VTOTAL1" localSheetId="17" hidden="1">ROUND(#REF!*#REF!,15-13*#REF!)</definedName>
    <definedName name="VTOTAL1" hidden="1">ROUND(#REF!*#REF!,15-13*#REF!)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92" l="1"/>
  <c r="M19" i="161"/>
  <c r="M33" i="161"/>
  <c r="M35" i="161" s="1"/>
  <c r="M37" i="161" s="1"/>
  <c r="B16" i="161"/>
  <c r="M11" i="161"/>
  <c r="E10" i="161"/>
  <c r="E5" i="161"/>
  <c r="M3" i="145"/>
  <c r="M3" i="13"/>
  <c r="M3" i="156"/>
  <c r="M3" i="155"/>
  <c r="M3" i="159"/>
  <c r="M34" i="159"/>
  <c r="M36" i="159" s="1"/>
  <c r="Q28" i="159"/>
  <c r="M23" i="159"/>
  <c r="M22" i="159"/>
  <c r="M21" i="159"/>
  <c r="M20" i="159"/>
  <c r="M19" i="159"/>
  <c r="E13" i="159"/>
  <c r="M11" i="159"/>
  <c r="M33" i="113"/>
  <c r="M19" i="113"/>
  <c r="M27" i="113"/>
  <c r="H29" i="113"/>
  <c r="M29" i="113" s="1"/>
  <c r="H28" i="113"/>
  <c r="M28" i="113" s="1"/>
  <c r="M25" i="113" s="1"/>
  <c r="O23" i="132"/>
  <c r="J20" i="155"/>
  <c r="J19" i="155"/>
  <c r="I20" i="155"/>
  <c r="H20" i="155"/>
  <c r="I19" i="155"/>
  <c r="H19" i="155"/>
  <c r="I20" i="154"/>
  <c r="H20" i="154"/>
  <c r="I19" i="154"/>
  <c r="H19" i="154"/>
  <c r="H20" i="153"/>
  <c r="H19" i="153"/>
  <c r="O28" i="152"/>
  <c r="I19" i="157"/>
  <c r="B16" i="157"/>
  <c r="M11" i="157"/>
  <c r="E10" i="157"/>
  <c r="E5" i="157"/>
  <c r="B16" i="156"/>
  <c r="M11" i="156"/>
  <c r="E10" i="156"/>
  <c r="E5" i="156"/>
  <c r="B16" i="155"/>
  <c r="E13" i="155"/>
  <c r="M11" i="155"/>
  <c r="E10" i="155"/>
  <c r="E5" i="155"/>
  <c r="B16" i="154"/>
  <c r="E13" i="154"/>
  <c r="M11" i="154"/>
  <c r="E10" i="154"/>
  <c r="E5" i="154"/>
  <c r="B16" i="153"/>
  <c r="E13" i="153"/>
  <c r="M11" i="153"/>
  <c r="E10" i="153"/>
  <c r="E5" i="153"/>
  <c r="O22" i="152"/>
  <c r="O23" i="152" s="1"/>
  <c r="O21" i="152"/>
  <c r="M20" i="152"/>
  <c r="M19" i="152"/>
  <c r="Q17" i="152"/>
  <c r="R18" i="152" s="1"/>
  <c r="R19" i="152" s="1"/>
  <c r="B16" i="152"/>
  <c r="R15" i="152"/>
  <c r="P13" i="152"/>
  <c r="P15" i="152" s="1"/>
  <c r="E13" i="152"/>
  <c r="M11" i="152"/>
  <c r="E10" i="152"/>
  <c r="E5" i="152"/>
  <c r="M20" i="111"/>
  <c r="M19" i="111"/>
  <c r="M40" i="161" l="1"/>
  <c r="M39" i="161"/>
  <c r="M39" i="159"/>
  <c r="M38" i="159"/>
  <c r="M33" i="152"/>
  <c r="M35" i="152" s="1"/>
  <c r="M37" i="152" s="1"/>
  <c r="M40" i="152" s="1"/>
  <c r="M20" i="155"/>
  <c r="M20" i="154"/>
  <c r="P28" i="152"/>
  <c r="M20" i="153"/>
  <c r="M22" i="113"/>
  <c r="M23" i="113"/>
  <c r="M26" i="113"/>
  <c r="M21" i="113"/>
  <c r="M20" i="113"/>
  <c r="M23" i="133"/>
  <c r="H23" i="134" s="1"/>
  <c r="M23" i="134" s="1"/>
  <c r="M23" i="132"/>
  <c r="M23" i="92"/>
  <c r="M12" i="15"/>
  <c r="M39" i="152" l="1"/>
  <c r="M19" i="153"/>
  <c r="M33" i="153" s="1"/>
  <c r="M35" i="153" s="1"/>
  <c r="M37" i="153" s="1"/>
  <c r="H19" i="93"/>
  <c r="H19" i="132" s="1"/>
  <c r="O19" i="132" s="1"/>
  <c r="O24" i="132" s="1"/>
  <c r="H19" i="151"/>
  <c r="H19" i="150"/>
  <c r="H20" i="149"/>
  <c r="M20" i="149" s="1"/>
  <c r="H19" i="149"/>
  <c r="H20" i="148"/>
  <c r="H19" i="148"/>
  <c r="H20" i="147"/>
  <c r="H19" i="147"/>
  <c r="H20" i="146"/>
  <c r="H19" i="146"/>
  <c r="I19" i="151"/>
  <c r="M19" i="151"/>
  <c r="M36" i="151" s="1"/>
  <c r="M38" i="151" s="1"/>
  <c r="M40" i="151" s="1"/>
  <c r="B16" i="151"/>
  <c r="M11" i="151"/>
  <c r="E10" i="151"/>
  <c r="E5" i="151"/>
  <c r="M19" i="150"/>
  <c r="M36" i="150" s="1"/>
  <c r="M38" i="150" s="1"/>
  <c r="M40" i="150" s="1"/>
  <c r="B16" i="150"/>
  <c r="M11" i="150"/>
  <c r="E10" i="150"/>
  <c r="E5" i="150"/>
  <c r="J20" i="149"/>
  <c r="I20" i="149"/>
  <c r="I19" i="149"/>
  <c r="M19" i="149"/>
  <c r="B16" i="149"/>
  <c r="E13" i="149"/>
  <c r="M11" i="149"/>
  <c r="E10" i="149"/>
  <c r="E5" i="149"/>
  <c r="I20" i="148"/>
  <c r="M20" i="148"/>
  <c r="I19" i="148"/>
  <c r="M19" i="148"/>
  <c r="B16" i="148"/>
  <c r="E13" i="148"/>
  <c r="M11" i="148"/>
  <c r="E10" i="148"/>
  <c r="E5" i="148"/>
  <c r="I20" i="147"/>
  <c r="M20" i="147"/>
  <c r="M19" i="147"/>
  <c r="B16" i="147"/>
  <c r="E13" i="147"/>
  <c r="M11" i="147"/>
  <c r="E10" i="147"/>
  <c r="E5" i="147"/>
  <c r="H20" i="73"/>
  <c r="O28" i="146"/>
  <c r="O22" i="146"/>
  <c r="O23" i="146" s="1"/>
  <c r="O21" i="146"/>
  <c r="I20" i="146"/>
  <c r="M20" i="146" s="1"/>
  <c r="I19" i="146"/>
  <c r="M19" i="146"/>
  <c r="M33" i="146" s="1"/>
  <c r="M35" i="146" s="1"/>
  <c r="M37" i="146" s="1"/>
  <c r="Q17" i="146"/>
  <c r="R18" i="146" s="1"/>
  <c r="R19" i="146" s="1"/>
  <c r="B16" i="146"/>
  <c r="R15" i="146"/>
  <c r="P13" i="146"/>
  <c r="P15" i="146" s="1"/>
  <c r="E13" i="146"/>
  <c r="M11" i="146"/>
  <c r="E10" i="146"/>
  <c r="E5" i="146"/>
  <c r="M34" i="145"/>
  <c r="M36" i="145" s="1"/>
  <c r="Q28" i="145"/>
  <c r="M23" i="145"/>
  <c r="M22" i="145"/>
  <c r="M21" i="145"/>
  <c r="M20" i="145"/>
  <c r="M19" i="145"/>
  <c r="E13" i="145"/>
  <c r="M11" i="145"/>
  <c r="M34" i="144"/>
  <c r="M36" i="144" s="1"/>
  <c r="Q28" i="144"/>
  <c r="M23" i="144"/>
  <c r="M22" i="144"/>
  <c r="M21" i="144"/>
  <c r="M20" i="144"/>
  <c r="M19" i="144"/>
  <c r="E13" i="144"/>
  <c r="M11" i="144"/>
  <c r="M3" i="144"/>
  <c r="M34" i="143"/>
  <c r="M36" i="143" s="1"/>
  <c r="Q28" i="143"/>
  <c r="M23" i="143"/>
  <c r="M22" i="143"/>
  <c r="M21" i="143"/>
  <c r="M20" i="143"/>
  <c r="M19" i="143"/>
  <c r="E13" i="143"/>
  <c r="M3" i="143"/>
  <c r="M11" i="143"/>
  <c r="J20" i="76"/>
  <c r="I20" i="76"/>
  <c r="I20" i="75"/>
  <c r="I20" i="74"/>
  <c r="H20" i="74"/>
  <c r="H20" i="75" s="1"/>
  <c r="M20" i="73"/>
  <c r="I20" i="73"/>
  <c r="M20" i="52"/>
  <c r="J20" i="52"/>
  <c r="I20" i="52"/>
  <c r="H20" i="52"/>
  <c r="M20" i="51"/>
  <c r="J20" i="51"/>
  <c r="I20" i="51"/>
  <c r="H20" i="51"/>
  <c r="H19" i="51"/>
  <c r="H19" i="49"/>
  <c r="M20" i="48"/>
  <c r="J20" i="48"/>
  <c r="I20" i="48"/>
  <c r="H20" i="48"/>
  <c r="I20" i="29"/>
  <c r="J20" i="29"/>
  <c r="K20" i="29"/>
  <c r="H20" i="29"/>
  <c r="I20" i="28"/>
  <c r="J20" i="28"/>
  <c r="K20" i="28"/>
  <c r="L20" i="28"/>
  <c r="L20" i="29" s="1"/>
  <c r="M20" i="29" s="1"/>
  <c r="H20" i="28"/>
  <c r="M20" i="25"/>
  <c r="K20" i="25"/>
  <c r="K19" i="25"/>
  <c r="K20" i="17"/>
  <c r="K20" i="139" s="1"/>
  <c r="M20" i="17"/>
  <c r="M33" i="17" s="1"/>
  <c r="H19" i="119" s="1"/>
  <c r="H19" i="122" s="1"/>
  <c r="H19" i="120" s="1"/>
  <c r="H19" i="121" s="1"/>
  <c r="S21" i="17"/>
  <c r="I19" i="142"/>
  <c r="B16" i="142"/>
  <c r="M11" i="142"/>
  <c r="E10" i="142"/>
  <c r="E5" i="142"/>
  <c r="E13" i="141"/>
  <c r="M30" i="141"/>
  <c r="M32" i="141" s="1"/>
  <c r="M34" i="141" s="1"/>
  <c r="B16" i="141"/>
  <c r="B15" i="141"/>
  <c r="M11" i="141"/>
  <c r="E10" i="141"/>
  <c r="E5" i="141"/>
  <c r="J19" i="133"/>
  <c r="I19" i="76"/>
  <c r="I19" i="75"/>
  <c r="K19" i="28"/>
  <c r="J19" i="138"/>
  <c r="J20" i="138" s="1"/>
  <c r="J21" i="138" s="1"/>
  <c r="J22" i="138" s="1"/>
  <c r="J23" i="138" s="1"/>
  <c r="J26" i="15"/>
  <c r="J25" i="15"/>
  <c r="J24" i="15"/>
  <c r="J23" i="15"/>
  <c r="J22" i="15"/>
  <c r="J20" i="15"/>
  <c r="M19" i="13"/>
  <c r="M30" i="13" s="1"/>
  <c r="E13" i="13"/>
  <c r="L19" i="29"/>
  <c r="H19" i="29"/>
  <c r="H19" i="28"/>
  <c r="H19" i="25"/>
  <c r="K19" i="139"/>
  <c r="H19" i="139"/>
  <c r="K19" i="121"/>
  <c r="J19" i="121"/>
  <c r="I19" i="121"/>
  <c r="M19" i="17"/>
  <c r="S20" i="17"/>
  <c r="R19" i="73"/>
  <c r="R18" i="73"/>
  <c r="R15" i="73"/>
  <c r="Q17" i="73"/>
  <c r="P15" i="73"/>
  <c r="P13" i="73"/>
  <c r="O23" i="73"/>
  <c r="O22" i="73"/>
  <c r="O21" i="73"/>
  <c r="T69" i="14"/>
  <c r="S69" i="14"/>
  <c r="R69" i="14"/>
  <c r="Q68" i="14"/>
  <c r="Q65" i="14"/>
  <c r="Q66" i="14"/>
  <c r="Q67" i="14"/>
  <c r="Q64" i="14"/>
  <c r="L29" i="13"/>
  <c r="M12" i="17"/>
  <c r="M12" i="14"/>
  <c r="M20" i="28" l="1"/>
  <c r="M39" i="153"/>
  <c r="M40" i="153"/>
  <c r="M19" i="154"/>
  <c r="M33" i="154" s="1"/>
  <c r="M35" i="154" s="1"/>
  <c r="M37" i="154" s="1"/>
  <c r="M19" i="155"/>
  <c r="M33" i="155" s="1"/>
  <c r="M33" i="148"/>
  <c r="M35" i="148" s="1"/>
  <c r="M37" i="148" s="1"/>
  <c r="M33" i="147"/>
  <c r="M35" i="147" s="1"/>
  <c r="M37" i="147" s="1"/>
  <c r="M43" i="151"/>
  <c r="M42" i="151"/>
  <c r="M43" i="150"/>
  <c r="M42" i="150"/>
  <c r="M33" i="149"/>
  <c r="M35" i="149" s="1"/>
  <c r="M37" i="149" s="1"/>
  <c r="M40" i="148"/>
  <c r="M39" i="148"/>
  <c r="M40" i="147"/>
  <c r="M39" i="147"/>
  <c r="H20" i="76"/>
  <c r="M20" i="76" s="1"/>
  <c r="M20" i="75"/>
  <c r="M20" i="74"/>
  <c r="M40" i="146"/>
  <c r="M39" i="146"/>
  <c r="P28" i="146"/>
  <c r="M39" i="145"/>
  <c r="M38" i="145"/>
  <c r="M39" i="144"/>
  <c r="M38" i="144"/>
  <c r="M39" i="143"/>
  <c r="M38" i="143"/>
  <c r="M20" i="139"/>
  <c r="H29" i="17"/>
  <c r="M37" i="141"/>
  <c r="M36" i="141"/>
  <c r="J25" i="138"/>
  <c r="J24" i="138"/>
  <c r="J26" i="138" s="1"/>
  <c r="M26" i="138" s="1"/>
  <c r="M32" i="139"/>
  <c r="M31" i="139"/>
  <c r="M30" i="139"/>
  <c r="M19" i="139"/>
  <c r="M33" i="139" s="1"/>
  <c r="M35" i="139" s="1"/>
  <c r="M37" i="139" s="1"/>
  <c r="B16" i="139"/>
  <c r="M11" i="139"/>
  <c r="E10" i="139"/>
  <c r="E5" i="139"/>
  <c r="O24" i="13"/>
  <c r="M25" i="138"/>
  <c r="M23" i="138"/>
  <c r="M22" i="138"/>
  <c r="M21" i="138"/>
  <c r="M20" i="138"/>
  <c r="M19" i="138"/>
  <c r="M22" i="14"/>
  <c r="J23" i="14"/>
  <c r="J22" i="14"/>
  <c r="E13" i="109"/>
  <c r="B16" i="138"/>
  <c r="M11" i="138"/>
  <c r="E10" i="138"/>
  <c r="E5" i="138"/>
  <c r="B16" i="134"/>
  <c r="M11" i="134"/>
  <c r="E10" i="134"/>
  <c r="E5" i="134"/>
  <c r="B16" i="133"/>
  <c r="M11" i="133"/>
  <c r="E10" i="133"/>
  <c r="E5" i="133"/>
  <c r="B16" i="132"/>
  <c r="M11" i="132"/>
  <c r="E10" i="132"/>
  <c r="E5" i="132"/>
  <c r="M32" i="123"/>
  <c r="M31" i="123"/>
  <c r="M30" i="123"/>
  <c r="B16" i="123"/>
  <c r="M11" i="123"/>
  <c r="E10" i="123"/>
  <c r="E5" i="123"/>
  <c r="M32" i="122"/>
  <c r="M31" i="122"/>
  <c r="M30" i="122"/>
  <c r="B16" i="122"/>
  <c r="M11" i="122"/>
  <c r="E10" i="122"/>
  <c r="E5" i="122"/>
  <c r="M32" i="121"/>
  <c r="M31" i="121"/>
  <c r="M30" i="121"/>
  <c r="O19" i="121"/>
  <c r="B16" i="121"/>
  <c r="M11" i="121"/>
  <c r="E10" i="121"/>
  <c r="E5" i="121"/>
  <c r="O19" i="120"/>
  <c r="M32" i="120"/>
  <c r="M31" i="120"/>
  <c r="M30" i="120"/>
  <c r="B16" i="120"/>
  <c r="M11" i="120"/>
  <c r="E10" i="120"/>
  <c r="E5" i="120"/>
  <c r="B16" i="119"/>
  <c r="M11" i="119"/>
  <c r="E10" i="119"/>
  <c r="E5" i="119"/>
  <c r="M20" i="14"/>
  <c r="M19" i="14"/>
  <c r="I21" i="14"/>
  <c r="M21" i="14" s="1"/>
  <c r="O21" i="13"/>
  <c r="P21" i="13" s="1"/>
  <c r="Q21" i="13" s="1"/>
  <c r="R21" i="13" s="1"/>
  <c r="Q28" i="1"/>
  <c r="I19" i="52"/>
  <c r="I19" i="73" s="1"/>
  <c r="O28" i="73" s="1"/>
  <c r="H19" i="157" l="1"/>
  <c r="H19" i="156"/>
  <c r="M19" i="156" s="1"/>
  <c r="M36" i="156" s="1"/>
  <c r="M38" i="156" s="1"/>
  <c r="M40" i="156" s="1"/>
  <c r="M35" i="155"/>
  <c r="M37" i="155" s="1"/>
  <c r="M19" i="157"/>
  <c r="M36" i="157" s="1"/>
  <c r="M38" i="157" s="1"/>
  <c r="M40" i="157" s="1"/>
  <c r="M40" i="154"/>
  <c r="M39" i="154"/>
  <c r="M40" i="149"/>
  <c r="M39" i="149"/>
  <c r="M24" i="138"/>
  <c r="M27" i="138"/>
  <c r="M39" i="138" s="1"/>
  <c r="M41" i="138" s="1"/>
  <c r="M43" i="138" s="1"/>
  <c r="M19" i="122"/>
  <c r="M33" i="122" s="1"/>
  <c r="M35" i="122" s="1"/>
  <c r="M37" i="122" s="1"/>
  <c r="M39" i="122" s="1"/>
  <c r="M40" i="139"/>
  <c r="M39" i="139"/>
  <c r="M19" i="121"/>
  <c r="M19" i="119"/>
  <c r="M33" i="119" s="1"/>
  <c r="M35" i="119" s="1"/>
  <c r="M37" i="119" s="1"/>
  <c r="M40" i="119" s="1"/>
  <c r="M20" i="15"/>
  <c r="M21" i="15"/>
  <c r="M24" i="15"/>
  <c r="M43" i="156" l="1"/>
  <c r="M42" i="156"/>
  <c r="M43" i="157"/>
  <c r="M42" i="157"/>
  <c r="M40" i="155"/>
  <c r="M39" i="155"/>
  <c r="O20" i="120"/>
  <c r="M19" i="120"/>
  <c r="M33" i="120" s="1"/>
  <c r="M35" i="120" s="1"/>
  <c r="M37" i="120" s="1"/>
  <c r="M40" i="120" s="1"/>
  <c r="M39" i="119"/>
  <c r="M40" i="122"/>
  <c r="M46" i="138"/>
  <c r="M45" i="138"/>
  <c r="M33" i="121"/>
  <c r="M35" i="121" s="1"/>
  <c r="M37" i="121" s="1"/>
  <c r="H19" i="123"/>
  <c r="M19" i="123" s="1"/>
  <c r="M33" i="123" s="1"/>
  <c r="M35" i="123" s="1"/>
  <c r="M37" i="123" s="1"/>
  <c r="O20" i="121"/>
  <c r="P22" i="121" s="1"/>
  <c r="E13" i="113"/>
  <c r="E12" i="113"/>
  <c r="B16" i="113"/>
  <c r="B15" i="113"/>
  <c r="M11" i="113"/>
  <c r="E10" i="113"/>
  <c r="E5" i="113"/>
  <c r="M30" i="111"/>
  <c r="M32" i="111" s="1"/>
  <c r="M34" i="111" s="1"/>
  <c r="B16" i="111"/>
  <c r="B15" i="111"/>
  <c r="E12" i="111"/>
  <c r="M11" i="111"/>
  <c r="E10" i="111"/>
  <c r="E5" i="111"/>
  <c r="E13" i="110"/>
  <c r="M30" i="110"/>
  <c r="M32" i="110" s="1"/>
  <c r="M34" i="110" s="1"/>
  <c r="B16" i="110"/>
  <c r="B15" i="110"/>
  <c r="E12" i="110"/>
  <c r="M11" i="110"/>
  <c r="E10" i="110"/>
  <c r="E5" i="110"/>
  <c r="E12" i="109"/>
  <c r="M30" i="109"/>
  <c r="M32" i="109" s="1"/>
  <c r="M34" i="109" s="1"/>
  <c r="B16" i="109"/>
  <c r="B15" i="109"/>
  <c r="M11" i="109"/>
  <c r="E10" i="109"/>
  <c r="E5" i="109"/>
  <c r="B16" i="93"/>
  <c r="M11" i="93"/>
  <c r="E10" i="93"/>
  <c r="E5" i="93"/>
  <c r="B16" i="92"/>
  <c r="M11" i="92"/>
  <c r="E10" i="92"/>
  <c r="E5" i="92"/>
  <c r="M39" i="120" l="1"/>
  <c r="M39" i="123"/>
  <c r="M40" i="123"/>
  <c r="M40" i="121"/>
  <c r="M39" i="121"/>
  <c r="M37" i="111"/>
  <c r="M36" i="111"/>
  <c r="M37" i="110"/>
  <c r="M36" i="110"/>
  <c r="M36" i="109"/>
  <c r="M37" i="109"/>
  <c r="B16" i="77" l="1"/>
  <c r="M11" i="77"/>
  <c r="E10" i="77"/>
  <c r="E5" i="77"/>
  <c r="E13" i="76"/>
  <c r="B16" i="76"/>
  <c r="M11" i="76"/>
  <c r="E10" i="76"/>
  <c r="E5" i="76"/>
  <c r="E13" i="75"/>
  <c r="B16" i="75"/>
  <c r="M11" i="75"/>
  <c r="E10" i="75"/>
  <c r="E5" i="75"/>
  <c r="E13" i="74"/>
  <c r="B16" i="74"/>
  <c r="M11" i="74"/>
  <c r="E10" i="74"/>
  <c r="E5" i="74"/>
  <c r="E13" i="73"/>
  <c r="B16" i="73"/>
  <c r="M11" i="73"/>
  <c r="E10" i="73"/>
  <c r="E5" i="73"/>
  <c r="B16" i="52"/>
  <c r="M11" i="52"/>
  <c r="E10" i="52"/>
  <c r="E5" i="52"/>
  <c r="B16" i="51"/>
  <c r="M11" i="51"/>
  <c r="E10" i="51"/>
  <c r="E5" i="51"/>
  <c r="B16" i="50"/>
  <c r="M11" i="50"/>
  <c r="E10" i="50"/>
  <c r="E5" i="50"/>
  <c r="B16" i="49"/>
  <c r="M11" i="49"/>
  <c r="E10" i="49"/>
  <c r="E5" i="49"/>
  <c r="B16" i="48"/>
  <c r="M11" i="48"/>
  <c r="E10" i="48"/>
  <c r="E5" i="48"/>
  <c r="M19" i="28"/>
  <c r="B16" i="29"/>
  <c r="M11" i="29"/>
  <c r="E10" i="29"/>
  <c r="E5" i="29"/>
  <c r="K19" i="29" l="1"/>
  <c r="M33" i="28"/>
  <c r="M35" i="28" s="1"/>
  <c r="M37" i="28" s="1"/>
  <c r="B16" i="28"/>
  <c r="M11" i="28"/>
  <c r="E10" i="28"/>
  <c r="E5" i="28"/>
  <c r="B16" i="27"/>
  <c r="M11" i="27"/>
  <c r="E10" i="27"/>
  <c r="E5" i="27"/>
  <c r="B16" i="26"/>
  <c r="M11" i="26"/>
  <c r="E10" i="26"/>
  <c r="E5" i="26"/>
  <c r="M19" i="25"/>
  <c r="B16" i="25"/>
  <c r="M11" i="25"/>
  <c r="E10" i="25"/>
  <c r="E5" i="25"/>
  <c r="E13" i="22"/>
  <c r="M13" i="22"/>
  <c r="M19" i="22"/>
  <c r="M33" i="22" s="1"/>
  <c r="M35" i="22" s="1"/>
  <c r="M37" i="22" s="1"/>
  <c r="B16" i="22"/>
  <c r="M12" i="22"/>
  <c r="M3" i="22" s="1"/>
  <c r="E12" i="22"/>
  <c r="M11" i="22"/>
  <c r="E10" i="22"/>
  <c r="E5" i="22"/>
  <c r="E13" i="17"/>
  <c r="M32" i="17"/>
  <c r="M31" i="17"/>
  <c r="M30" i="17"/>
  <c r="B16" i="17"/>
  <c r="M11" i="17"/>
  <c r="E10" i="17"/>
  <c r="E5" i="17"/>
  <c r="M19" i="29" l="1"/>
  <c r="M33" i="29" s="1"/>
  <c r="M35" i="29" s="1"/>
  <c r="M37" i="29" s="1"/>
  <c r="M39" i="29" s="1"/>
  <c r="H19" i="48"/>
  <c r="M33" i="25"/>
  <c r="M39" i="28"/>
  <c r="M40" i="28"/>
  <c r="M40" i="22"/>
  <c r="M39" i="22"/>
  <c r="M35" i="25" l="1"/>
  <c r="M37" i="25" s="1"/>
  <c r="M39" i="25" s="1"/>
  <c r="H19" i="26"/>
  <c r="H19" i="27" s="1"/>
  <c r="M19" i="27" s="1"/>
  <c r="M36" i="27" s="1"/>
  <c r="M38" i="27" s="1"/>
  <c r="M40" i="27" s="1"/>
  <c r="M40" i="29"/>
  <c r="M19" i="48"/>
  <c r="M35" i="17"/>
  <c r="M37" i="17" s="1"/>
  <c r="M40" i="17" s="1"/>
  <c r="N23" i="17"/>
  <c r="M40" i="25"/>
  <c r="M19" i="26" l="1"/>
  <c r="M33" i="26" s="1"/>
  <c r="M35" i="26" s="1"/>
  <c r="M37" i="26" s="1"/>
  <c r="M40" i="26" s="1"/>
  <c r="M33" i="48"/>
  <c r="M35" i="48" s="1"/>
  <c r="M37" i="48" s="1"/>
  <c r="H19" i="52"/>
  <c r="M19" i="51"/>
  <c r="M33" i="51" s="1"/>
  <c r="M35" i="51" s="1"/>
  <c r="M37" i="51" s="1"/>
  <c r="M39" i="17"/>
  <c r="M42" i="27"/>
  <c r="M43" i="27"/>
  <c r="M39" i="26"/>
  <c r="M19" i="15"/>
  <c r="M22" i="15"/>
  <c r="M23" i="15"/>
  <c r="M25" i="15"/>
  <c r="M26" i="15"/>
  <c r="B16" i="15"/>
  <c r="M11" i="15"/>
  <c r="E10" i="15"/>
  <c r="E5" i="15"/>
  <c r="M23" i="14"/>
  <c r="E13" i="14"/>
  <c r="E12" i="14"/>
  <c r="B16" i="14"/>
  <c r="M11" i="14"/>
  <c r="E10" i="14"/>
  <c r="E5" i="14"/>
  <c r="M32" i="13"/>
  <c r="M34" i="13" s="1"/>
  <c r="B16" i="13"/>
  <c r="E12" i="13"/>
  <c r="M11" i="13"/>
  <c r="E10" i="13"/>
  <c r="E5" i="13"/>
  <c r="M19" i="12"/>
  <c r="M31" i="12" s="1"/>
  <c r="M33" i="12" s="1"/>
  <c r="M35" i="12" s="1"/>
  <c r="E13" i="12"/>
  <c r="D19" i="12" s="1"/>
  <c r="E12" i="12"/>
  <c r="M3" i="12"/>
  <c r="B16" i="12"/>
  <c r="M11" i="12"/>
  <c r="E10" i="12"/>
  <c r="E5" i="12"/>
  <c r="M19" i="52" l="1"/>
  <c r="M33" i="52" s="1"/>
  <c r="M35" i="52" s="1"/>
  <c r="M37" i="52" s="1"/>
  <c r="M39" i="52" s="1"/>
  <c r="M39" i="48"/>
  <c r="M40" i="48"/>
  <c r="M40" i="51"/>
  <c r="M39" i="51"/>
  <c r="H19" i="50"/>
  <c r="M19" i="50" s="1"/>
  <c r="M36" i="50" s="1"/>
  <c r="M38" i="50" s="1"/>
  <c r="M40" i="50" s="1"/>
  <c r="M19" i="49"/>
  <c r="M33" i="49" s="1"/>
  <c r="M35" i="49" s="1"/>
  <c r="M37" i="49" s="1"/>
  <c r="M27" i="15"/>
  <c r="M39" i="15" s="1"/>
  <c r="M44" i="14"/>
  <c r="M46" i="14" s="1"/>
  <c r="M37" i="13"/>
  <c r="M36" i="13"/>
  <c r="M38" i="12"/>
  <c r="M37" i="12"/>
  <c r="M3" i="1"/>
  <c r="M20" i="1"/>
  <c r="M21" i="1"/>
  <c r="M22" i="1"/>
  <c r="M19" i="1"/>
  <c r="E13" i="1"/>
  <c r="M11" i="1"/>
  <c r="M23" i="1"/>
  <c r="M40" i="52" l="1"/>
  <c r="P28" i="73"/>
  <c r="H19" i="74"/>
  <c r="M19" i="74" s="1"/>
  <c r="M33" i="74" s="1"/>
  <c r="M35" i="74" s="1"/>
  <c r="M37" i="74" s="1"/>
  <c r="M19" i="73"/>
  <c r="M33" i="73" s="1"/>
  <c r="M35" i="73" s="1"/>
  <c r="M37" i="73" s="1"/>
  <c r="H19" i="75"/>
  <c r="M19" i="75" s="1"/>
  <c r="M33" i="75" s="1"/>
  <c r="M35" i="75" s="1"/>
  <c r="M37" i="75" s="1"/>
  <c r="H19" i="76"/>
  <c r="M42" i="50"/>
  <c r="M43" i="50"/>
  <c r="M40" i="49"/>
  <c r="M39" i="49"/>
  <c r="M41" i="15"/>
  <c r="M43" i="15" s="1"/>
  <c r="M49" i="14"/>
  <c r="M48" i="14"/>
  <c r="M34" i="1"/>
  <c r="M36" i="1" s="1"/>
  <c r="M39" i="1" s="1"/>
  <c r="M40" i="75" l="1"/>
  <c r="M39" i="75"/>
  <c r="M40" i="73"/>
  <c r="M39" i="73"/>
  <c r="M19" i="92"/>
  <c r="M33" i="92" s="1"/>
  <c r="M35" i="92" s="1"/>
  <c r="M37" i="92" s="1"/>
  <c r="M19" i="76"/>
  <c r="M19" i="93"/>
  <c r="M33" i="93" s="1"/>
  <c r="M35" i="93" s="1"/>
  <c r="M37" i="93" s="1"/>
  <c r="M40" i="74"/>
  <c r="M39" i="74"/>
  <c r="M45" i="15"/>
  <c r="M46" i="15"/>
  <c r="M38" i="1"/>
  <c r="M33" i="76" l="1"/>
  <c r="M40" i="93"/>
  <c r="M39" i="93"/>
  <c r="H19" i="133"/>
  <c r="M19" i="132"/>
  <c r="M33" i="132" s="1"/>
  <c r="M35" i="132" s="1"/>
  <c r="M37" i="132" s="1"/>
  <c r="M40" i="92"/>
  <c r="M39" i="92"/>
  <c r="M35" i="76" l="1"/>
  <c r="M37" i="76" s="1"/>
  <c r="H19" i="77"/>
  <c r="M39" i="132"/>
  <c r="M40" i="132"/>
  <c r="M19" i="133"/>
  <c r="M40" i="76"/>
  <c r="M39" i="76"/>
  <c r="H19" i="142" l="1"/>
  <c r="M19" i="142" s="1"/>
  <c r="M36" i="142" s="1"/>
  <c r="M38" i="142" s="1"/>
  <c r="M40" i="142" s="1"/>
  <c r="M19" i="77"/>
  <c r="M36" i="77" s="1"/>
  <c r="M38" i="77" s="1"/>
  <c r="M40" i="77" s="1"/>
  <c r="M33" i="133"/>
  <c r="M35" i="133" s="1"/>
  <c r="M37" i="133" s="1"/>
  <c r="H19" i="134"/>
  <c r="M19" i="134" s="1"/>
  <c r="M33" i="134" l="1"/>
  <c r="M35" i="134" s="1"/>
  <c r="M37" i="134" s="1"/>
  <c r="M43" i="77"/>
  <c r="M42" i="77"/>
  <c r="M43" i="142"/>
  <c r="M42" i="142"/>
  <c r="M35" i="113"/>
  <c r="M37" i="113" s="1"/>
  <c r="M40" i="133"/>
  <c r="M39" i="133"/>
  <c r="M40" i="134" l="1"/>
  <c r="M39" i="134"/>
  <c r="M39" i="113"/>
  <c r="M40" i="113"/>
</calcChain>
</file>

<file path=xl/sharedStrings.xml><?xml version="1.0" encoding="utf-8"?>
<sst xmlns="http://schemas.openxmlformats.org/spreadsheetml/2006/main" count="3922" uniqueCount="505">
  <si>
    <t>MEMÓRIA</t>
  </si>
  <si>
    <t>BM:</t>
  </si>
  <si>
    <t>Período:</t>
  </si>
  <si>
    <t>Data Emissão:</t>
  </si>
  <si>
    <t>Referencia</t>
  </si>
  <si>
    <t>Mensal</t>
  </si>
  <si>
    <t>MEMORIA DE CALCULO</t>
  </si>
  <si>
    <t>CTEF:</t>
  </si>
  <si>
    <t>UNIDADE:</t>
  </si>
  <si>
    <t>TITULO:</t>
  </si>
  <si>
    <t>ITEM:</t>
  </si>
  <si>
    <t>DESCRIÇÃO:</t>
  </si>
  <si>
    <t>MEDIDO:</t>
  </si>
  <si>
    <t>UNIDADE</t>
  </si>
  <si>
    <t>FORMULAS E QUADRO DE CÁLCULOS</t>
  </si>
  <si>
    <t>Descrição</t>
  </si>
  <si>
    <t>Total</t>
  </si>
  <si>
    <t>OBSERVAÇÕES:</t>
  </si>
  <si>
    <t>Total Executado no Mês</t>
  </si>
  <si>
    <t>Total Executado Anterior</t>
  </si>
  <si>
    <t>Total Executado Acumulado</t>
  </si>
  <si>
    <t>Total Contratado</t>
  </si>
  <si>
    <t>Saldo Atual</t>
  </si>
  <si>
    <t>Saldo (TAC)</t>
  </si>
  <si>
    <t>Item</t>
  </si>
  <si>
    <t>Serviço</t>
  </si>
  <si>
    <t>SINAPI</t>
  </si>
  <si>
    <t>BDI 1</t>
  </si>
  <si>
    <t>Meta</t>
  </si>
  <si>
    <t>RECUPERAÇÃO DE TRECHO DA VICINAL DO KM 180 SUL</t>
  </si>
  <si>
    <t>Nível 2</t>
  </si>
  <si>
    <t>ADMINISTRAÇÃO LOCAL</t>
  </si>
  <si>
    <t>PROPRIA</t>
  </si>
  <si>
    <t>SERVIÇOS PRELIMINARES</t>
  </si>
  <si>
    <t>PROJETO EXECUTIVO/AS BUILT</t>
  </si>
  <si>
    <t>MOBILIZAÇÃO</t>
  </si>
  <si>
    <t>DESMOBILIZAÇÃO</t>
  </si>
  <si>
    <t>Nível 3</t>
  </si>
  <si>
    <t>REGULARIZAÇÃO E SUBLEITO (TRECHO I, II E II)</t>
  </si>
  <si>
    <t>Nível 4</t>
  </si>
  <si>
    <t>SICRO</t>
  </si>
  <si>
    <t>EXECUÇÃO DA SUBBASE (TRECHO I)</t>
  </si>
  <si>
    <t>SINAPI-I</t>
  </si>
  <si>
    <t>BDI 2</t>
  </si>
  <si>
    <t>EXECUÇÃO DA SUBBASE (TRECHO II)</t>
  </si>
  <si>
    <t>EXECUÇÃO DE SUBBASE (TRECHO III)</t>
  </si>
  <si>
    <t>EXECUÇÃO DA BASE (TRECHO I)</t>
  </si>
  <si>
    <t>EXECUÇÃO DA BASE (TRECHO II)</t>
  </si>
  <si>
    <t>EXECUÇÃO DA BASE (TRECHO III)</t>
  </si>
  <si>
    <t>PAVIMENTAÇÃO ASFÁLTICA (TRECHO I)</t>
  </si>
  <si>
    <t>PAVIMENTAÇÃO ASFÁLTICA (TRECHO II)</t>
  </si>
  <si>
    <t>PAVIMENTAÇÃO ASFÁLTICA (TRECHO III)</t>
  </si>
  <si>
    <t>HIDROSSEMEADURA</t>
  </si>
  <si>
    <t>SINALIZAÇÃO VERTICAL</t>
  </si>
  <si>
    <t>SINALIZAÇÃO HORIZONTAL</t>
  </si>
  <si>
    <t>DEFENSA METÁLICA</t>
  </si>
  <si>
    <t>LOTE</t>
  </si>
  <si>
    <t>ADEQUAÇÃO DE ESTRADAS VICINAIS</t>
  </si>
  <si>
    <t>1.</t>
  </si>
  <si>
    <t>-</t>
  </si>
  <si>
    <t xml:space="preserve"> -   </t>
  </si>
  <si>
    <t>1.1.</t>
  </si>
  <si>
    <t>UND</t>
  </si>
  <si>
    <t>1.2.</t>
  </si>
  <si>
    <t>1.3.</t>
  </si>
  <si>
    <t>1.4.</t>
  </si>
  <si>
    <t>1.5.</t>
  </si>
  <si>
    <t>1.6.</t>
  </si>
  <si>
    <t>1.7.</t>
  </si>
  <si>
    <t>1.8.</t>
  </si>
  <si>
    <t>1.9.</t>
  </si>
  <si>
    <t>FORNECIMENTO E INSTALAÇÃO DE PLACA DE OBRA COM CHAPA GALVANIZADA E ESTRUTURA DE MADEIRA</t>
  </si>
  <si>
    <t>M2</t>
  </si>
  <si>
    <t>LOCAÇÃO DE PAVIMENTAÇÃO. AF_10/2018</t>
  </si>
  <si>
    <t>M</t>
  </si>
  <si>
    <t>1.10.</t>
  </si>
  <si>
    <t>1.11.</t>
  </si>
  <si>
    <t>MOBILIZAÇÃO DE MAQUINÁRIOS</t>
  </si>
  <si>
    <t>1.12.</t>
  </si>
  <si>
    <t xml:space="preserve">                    -   </t>
  </si>
  <si>
    <t>DESMOBILIZAÇÃO DE MAQUINÁRIOS</t>
  </si>
  <si>
    <t>1.13.</t>
  </si>
  <si>
    <t>1.13.1.</t>
  </si>
  <si>
    <t>LIMPEZA MECANIZADA DE CAMADA VEGETAL, VEGETAÇÃO E PEQUENAS ÁRVORES (DIÂMETRO DE TRONCO MENOR QUE 0,20 M), COM TRATOR DE ESTEIRAS.AF_05/2018</t>
  </si>
  <si>
    <t>ESCAVAÇÃO MECÂNICA COM RETROESCAVADEIRA EM MATERIAL DE 1ª CATEGORIA</t>
  </si>
  <si>
    <t>M³</t>
  </si>
  <si>
    <t>CARGA, MANOBRA E DESCARGA DE SOLOS E MATERIAIS GRANULARES EM CAMINHÃO BASCULANTE 10 M³ - CARGA COM PÁ CARREGADEIRA (CAÇAMBA DE 1,7 A 2,8 M³ / 128 HP) E DESCARGA LIVRE (UNIDADE: M3). AF_07/2020</t>
  </si>
  <si>
    <t>M3</t>
  </si>
  <si>
    <t>TRANSPORTE COM CAMINHÃO BASCULANTE DE 10 M³, EM VIA URBANA PAVIMENTADA, DMT ATÉ 30 KM (UNIDADE: M3XKM). AF_07/2020</t>
  </si>
  <si>
    <t>M3XKM</t>
  </si>
  <si>
    <t>REGULARIZAÇÃO E COMPACTAÇÃO DE SUBLEITO DE SOLO PREDOMINANTEMENTE ARENOSO. AF_11/2019</t>
  </si>
  <si>
    <t>1.13.2.</t>
  </si>
  <si>
    <t>PEDREGULHO OU PICARRA DE JAZIDA, AO NATURAL, PARA BASE DE PAVIMENTACAO (RETIRADO NA JAZIDA, SEM TRANSPORTE)</t>
  </si>
  <si>
    <t xml:space="preserve">M3    </t>
  </si>
  <si>
    <t>EXECUÇÃO E COMPACTAÇÃO DE BASE E OU SUB BASE PARA PAVIMENTAÇÃO DE SOLOS DE COMPORTAMENTO LATERÍTICO (ARENOSO) - EXCLUSIVE SOLO, ESCAVAÇÃO, CARGA E TRANSPORTE. AF_11/2019</t>
  </si>
  <si>
    <t>ENSAIO DE GRANULOMETRIA POR PENEIRAMNETO - SOLOS</t>
  </si>
  <si>
    <t>ENSAIO DE LIMITE DE LIQUIDEZ - SOLOS</t>
  </si>
  <si>
    <t>ENSAIO DE LIMITE DE PLASTICIDADE - SOLOS</t>
  </si>
  <si>
    <t>ENSAIO DE COMPACTAÇÃO - AMOSTRAS NÃO TRABALHADAS - ENERGIA NORMAL - SOLOS</t>
  </si>
  <si>
    <t>ENSAIO DE MASSA ESPECIFICA - IN SITU - METODO BALÃO DE BORRACHA - SOLOS</t>
  </si>
  <si>
    <t>ENSAIO DE INDICE CALIFORNIA - AMOSTRA NÃO TRABALHADA - ENERGIA NORMAL - SOLOS</t>
  </si>
  <si>
    <t xml:space="preserve">ENSAIO DE TEOR DE UMIDADE - PROCESSO SPEEDY - SOLOS E AGREGADOS MIUDOS </t>
  </si>
  <si>
    <t>ENSAIO DE EQUIVALENTE EM AREIA - SOLOS</t>
  </si>
  <si>
    <t>1.13.3.</t>
  </si>
  <si>
    <t>1.14.</t>
  </si>
  <si>
    <t>1.14.1.</t>
  </si>
  <si>
    <t>EXECUÇÃO DE IMPRIMAÇÃO COM ASFALTO DILUÍDO CM-30</t>
  </si>
  <si>
    <t>EXECUÇÃO DE PINTURA DE LIGAÇÃO COM EMULSÃO ASFÁLTICA RR-2C</t>
  </si>
  <si>
    <t>EXECUÇÃO DE PAVIMENTO COM APLICAÇÃO DE CONCRETO ASFÁLTICO, CAMADA DE ROLAMENTO - EXCLUSIVE CARGA E TRANSPORTE. AF_11/2019</t>
  </si>
  <si>
    <t>CARGA DE MISTURA ASFÁLTICA EM CAMINHÃO BASCULANTE 10 M³ (UNIDADE: M3). AF_07/2020</t>
  </si>
  <si>
    <t>TRANSPORTE COM CAMINHÃO BASCULANTE DE 10 M³, EM VIA URBANA PAVIMENTADA, ADICIONAL PARA DMT EXCEDENTE A 30 KM (UNIDADE: M3XKM). AF_07/2020</t>
  </si>
  <si>
    <t>1.14.2.</t>
  </si>
  <si>
    <t>1.14.3.</t>
  </si>
  <si>
    <t>1.15.</t>
  </si>
  <si>
    <t>1.15.1.</t>
  </si>
  <si>
    <t>EXECUÇÃO DE BUEIRO DUPLO TUBULAR DE CONCRETO (BDTC) 1000 MM</t>
  </si>
  <si>
    <t>DISSIPADOR DE ENERGIA - DEB 08 - AREIA, BRITA E PEDRA DE MÃO COMERCIAIS</t>
  </si>
  <si>
    <t>UN</t>
  </si>
  <si>
    <t>1.15.2.</t>
  </si>
  <si>
    <t>MEIO-FIO DE CONCRETO - MFC 01 - AREIA E BRITA COMERCIAIS - FÔRMA DE MADEIRA</t>
  </si>
  <si>
    <t>1.15.3.</t>
  </si>
  <si>
    <t>SARJETA TRAPEZOIDAL DE CONCRETO - SZC 01 MOLDADA NO LOCAL COM EXTRUSORA E CONCRETO USINADO - ESCAVAÇÃO MECÂNICA - AREIA E BRITA COMERCIAIS</t>
  </si>
  <si>
    <t>DISSIPADOR DE ENERGIA - DES 02 - AREIA E PEDRA DE MÃO COMERCIAIS</t>
  </si>
  <si>
    <t>1.15.4.</t>
  </si>
  <si>
    <t>1.15.5.</t>
  </si>
  <si>
    <t>DRENO LONGITUDINAL PROFUNDO PARA CORTE EM SOLO - DPS 01 - TUBO PEAD E AREIA COMERCIAL</t>
  </si>
  <si>
    <t>BOCA DE SAÍDA PARA DRENO LONGITUDINAL PROFUNDO - BSD 01 - TUBO DE PEAD - AREIA E BRITA COMERCIAIS</t>
  </si>
  <si>
    <t>ENTRADA PARA DESCIDA D'ÁGUA - EDA 03 - AREIA E BRITA COMERCIAIS</t>
  </si>
  <si>
    <t>ENTRADA PARA DESCIDA D'ÁGUA - EDA 04 - AREIA E BRITA COMERCIAIS</t>
  </si>
  <si>
    <t>DISSIPADOR DE ENERGIA - DEB 01 - AREIA EXTRAÍDA E BRITA E PEDRA DE MÃO PRODUZIDAS</t>
  </si>
  <si>
    <t>DESCIDA D'ÁGUA DE ATERROS TIPO RÁPIDO - DAR 02 - AREIA E BRITA COMERCIAIS</t>
  </si>
  <si>
    <t>1.16.</t>
  </si>
  <si>
    <t>M²</t>
  </si>
  <si>
    <t>1.17.</t>
  </si>
  <si>
    <t>1.17.1.</t>
  </si>
  <si>
    <t>PLACA DE REGULAMENTAÇÃO EM AÇO D = 0,80 M - PELÍCULA RETRORREFLETIVA TIPO I + SI - FORNECIMENTO E IMPLANTAÇÃO</t>
  </si>
  <si>
    <t>PLACA DE ADVERTÊNCIA EM AÇO, LADO DE 0,80 M - PELÍCULA RETRORREFLETIVA TIPO I + SI - FORNECIMENTO E IMPLANTAÇÃO</t>
  </si>
  <si>
    <t>SUPORTE METÁLICO GALVANIZADO PARA PLACA DE ADVERTÊNCIA OU REGULAMENTAÇÃO - LADO OU DIÂMETRO DE 0,80 M - FORNECIMENTO E IMPLANTAÇÃO</t>
  </si>
  <si>
    <t>PLACA EM CHAPA DE AÇO, 2,00X1,00M, PARA IDENTIFICAÇÃO DA VICINAL COM SUPORTE EM MADEIRA 3"X3"FIXADA COM PARAFUSO ZINCA, BASE EM CONCRETO CICLÓPICO</t>
  </si>
  <si>
    <t>1.17.2.</t>
  </si>
  <si>
    <t>SINALIZACAO HORIZONTAL COM TINTA RETRORREFLETIVA A BASE DE RESINA ACRILICA COM MICROESFERAS DE VIDRO</t>
  </si>
  <si>
    <t>1.18.</t>
  </si>
  <si>
    <t>DEFENSA SEMIMALEÁVEL SIMPLES - FORNECIMENTO E IMPLANTAÇÃO</t>
  </si>
  <si>
    <t>OBJETO: ADEQUAÇÃO DE ESTRADAS VICINAIS</t>
  </si>
  <si>
    <t>UNI</t>
  </si>
  <si>
    <t>DADOS</t>
  </si>
  <si>
    <t>PREFEITURA MUNICIPAL DE URUARÁ</t>
  </si>
  <si>
    <t>OBJETO</t>
  </si>
  <si>
    <t>_____________________________________________</t>
  </si>
  <si>
    <t>DOUGLAS NASCIMENTO DOS SANTOS</t>
  </si>
  <si>
    <t>ENGENHEIRO CIVIL CREA/PA: 151536623-5</t>
  </si>
  <si>
    <t>Ordem</t>
  </si>
  <si>
    <t>Quantidades</t>
  </si>
  <si>
    <t>ENGENHEIRO CIVIL DE OBRA PLENO COM ENCARGOS COMPLEMENTARES</t>
  </si>
  <si>
    <t>ENCARREGADO GERAL COM ENCARGOS COMPLEMENTARES</t>
  </si>
  <si>
    <t>TOPOGRAFO COM ENCARGOS COMPLEMENTARES</t>
  </si>
  <si>
    <t>AUXILIAR DE TOPÓGRAFO COM ENCARGOS COMPLEMENTARES</t>
  </si>
  <si>
    <t>A ADMINISTRAÇÃO É PAGA CONFORME O PERCENTUAL DE OBRA EXECUTADA. A EQUIPE DESCRITA REPRESENTA 1 UNIDADE ADMINISTRATIVA QUE DEVE SE REMUNERADA CONFORME AVANÇO FISICO DO EMPREENDIMENTO.</t>
  </si>
  <si>
    <t>TOTAL DA ATIVIDADE.............................................................................................................................................................................</t>
  </si>
  <si>
    <t>L (M)</t>
  </si>
  <si>
    <t>C (M)</t>
  </si>
  <si>
    <t>QUANT</t>
  </si>
  <si>
    <t>KM</t>
  </si>
  <si>
    <t>PROJETO DE PAVIMENTAÇÃO</t>
  </si>
  <si>
    <t>PROJETO DE SINALIZAÇÃO VERTICAL E HORIZONTAL</t>
  </si>
  <si>
    <t>LEVANTAMENTO TOPOGRÁFICO PLANIMÉTRICO CADASTRAL</t>
  </si>
  <si>
    <t>MOTONIVELADORA POTÊNCIA BÁSICA LÍQUIDA (PRIMEIRA MARCHA) 125 HP, PESO BRUTO 13032 KG, LARGURA DA LÂMINA DE 3,7 M</t>
  </si>
  <si>
    <t>ROLO COMPACTADOR VIBRATÓRIO DE UM CILINDRO AÇO LISO, POTÊNCIA 80 HP, PESO OPERACIONAL MÁXIMO 8,1 T, IMPACTO DINÂMICO 16,15 / 9,5 T, LARGURA DE TRABALHO 1,68 M - CHI DIURNO. AF_06/2014</t>
  </si>
  <si>
    <t>PÁ CARREGADEIRA SOBRE RODAS, POTÊNCIA 197 HP, CAPACIDADE DA CAÇAMBA 2,5 A 3,5 M3, PESO OPERACIONAL 18338 KG</t>
  </si>
  <si>
    <t>ROLO COMPACTADOR PE DE CARNEIRO VIBRATORIO, POTENCIA 125 HP, PESO OPERACIONAL SEM/COM LASTRO 11,95 / 13,30 T, IMPACTO DINAMICO 38,5 / 22,5 T, LARGURA DE TRABALHO 2,15 M</t>
  </si>
  <si>
    <t>ROLO COMPACTADOR VIBRATÓRIO PÉ DE CARNEIRO PARA SOLOS, POTÊNCIA 80 HP, PESO OPERACIONAL SEM/COM LASTRO 7,4 / 8,8 T, LARGURA DE TRABALHO 1,68 M</t>
  </si>
  <si>
    <t>TRATOR DE PNEUS, POTÊNCIA 85 CV, TRAÇÃO 4X4, PESO COM LASTRO DE 4.675 KG</t>
  </si>
  <si>
    <t>VIBROACABADORA DE ASFALTO SOBRE ESTEIRAS, LARGURA DE PAVIMENTAÇÃO 1,90M A 5,30 M, POTÊNCIA 105 HP CAPACIDADE 450 T/H</t>
  </si>
  <si>
    <t>ROLO COMPACTADOR VIBRATORIO TANDEM, ACO LISO, POTENCIA 125 HP, PESO SEM/COM LASTRO 10,20/11,65 T, LARGURA DE TRABALHO 1,73 M</t>
  </si>
  <si>
    <t>QUANT (M)</t>
  </si>
  <si>
    <t>MASSA (T)</t>
  </si>
  <si>
    <t>DISTÂNCIA DO TRECHO PAVIMENTADO</t>
  </si>
  <si>
    <t>VIA (M)</t>
  </si>
  <si>
    <t>EXTENSÃO TOTAL (M) * LARGURA DE SERVIÇO (M)</t>
  </si>
  <si>
    <t>VOLUME DE ATERRO (M³)*FATOR DE EMPOLAMENTO (%)</t>
  </si>
  <si>
    <t>V (M³)</t>
  </si>
  <si>
    <t>f (%)</t>
  </si>
  <si>
    <t>VOLUME (M²)</t>
  </si>
  <si>
    <t>VOLUME (M³) * EMPOLAMENTO (%) * DMT (KM)</t>
  </si>
  <si>
    <t>DMT (KM)</t>
  </si>
  <si>
    <t>ESP (M)</t>
  </si>
  <si>
    <t>COMPRIMENTO DA VIA (M) * LARGURA (M) * ESPESSURA DA CAMADA (M)</t>
  </si>
  <si>
    <t>EXTENSÃO TOTAL (M) * LARGURA DE SERVIÇO (M)*ESPESSURA (M)</t>
  </si>
  <si>
    <t>E(M)</t>
  </si>
  <si>
    <t>VOLUME (M³)* DMT (KM)</t>
  </si>
  <si>
    <t>QUANT (UNID)</t>
  </si>
  <si>
    <t>1.1.1.</t>
  </si>
  <si>
    <t>1.2.1.</t>
  </si>
  <si>
    <t>1.3.1.</t>
  </si>
  <si>
    <t>1.4.1.</t>
  </si>
  <si>
    <t>1.5.1.</t>
  </si>
  <si>
    <t>1.6.1.</t>
  </si>
  <si>
    <t>1.7.1.</t>
  </si>
  <si>
    <t>1.8.1.</t>
  </si>
  <si>
    <t>1.9.1.</t>
  </si>
  <si>
    <t>1.9.2.</t>
  </si>
  <si>
    <t>1.10.1.</t>
  </si>
  <si>
    <t>1.11.1.</t>
  </si>
  <si>
    <t>1.12.1.</t>
  </si>
  <si>
    <t>1.13.4.</t>
  </si>
  <si>
    <t>1.13.5.</t>
  </si>
  <si>
    <t>1.13.6.</t>
  </si>
  <si>
    <t>1.13.7.</t>
  </si>
  <si>
    <t>CONTROLE TECNOLOGICO - SUBBASE (TRECHO I, II E II)</t>
  </si>
  <si>
    <t>1.18.1.</t>
  </si>
  <si>
    <t>1.19.</t>
  </si>
  <si>
    <t>1.20.</t>
  </si>
  <si>
    <t>1.21.</t>
  </si>
  <si>
    <t>CONTROLE TECNOLOGICO - BASE  (TRECHO I, II E II)</t>
  </si>
  <si>
    <t>1.22.</t>
  </si>
  <si>
    <t>1.23.</t>
  </si>
  <si>
    <t>1.24.</t>
  </si>
  <si>
    <t xml:space="preserve">DISPOSITIVOS DE DRENAGEM - EXECUÇÃO DE BUEIRO DUPLO TUBULAR DE CONCRETO </t>
  </si>
  <si>
    <t xml:space="preserve">DISPOSITIVOS DE DRENAGEM -MEIO-FIO DE CONCRETO - MFC 01 </t>
  </si>
  <si>
    <t>DISPOSITIVOS DE DRENAGEM -SARJETA TRAPEZOIDAL DE CONCRETO - SZC 01 (CONJUNTO I)</t>
  </si>
  <si>
    <t>DISPOSITIVOS DE DRENAGEM -SARJETA TRAPEZOIDAL DE CONCRETO  SZC 01 (CONJUNTO II)</t>
  </si>
  <si>
    <t>DISPOSITIVOS DE DRENAGEM -SARJETA TRAPEZOIDAL DE CONCRETO SZC 01 (CONJUNTO III)</t>
  </si>
  <si>
    <t xml:space="preserve">DISPOSITIVOS DE DRENAGEM -DRENO LONGITUDINAL PROFUNDO </t>
  </si>
  <si>
    <t>DISPOSITIVOS DE DRENAGEM -ENTRADA E DESCIDA DE ÁGUA</t>
  </si>
  <si>
    <t>1.25.</t>
  </si>
  <si>
    <t>1.26.</t>
  </si>
  <si>
    <t>1.27.</t>
  </si>
  <si>
    <t>1.27.1.</t>
  </si>
  <si>
    <t>1.26.1.</t>
  </si>
  <si>
    <t>1.25.2.</t>
  </si>
  <si>
    <t>1.25.1.</t>
  </si>
  <si>
    <t>1.24.6.</t>
  </si>
  <si>
    <t>1.24.5.</t>
  </si>
  <si>
    <t>1.24.4.</t>
  </si>
  <si>
    <t>1.24.3.</t>
  </si>
  <si>
    <t>1.24.2.</t>
  </si>
  <si>
    <t>1.24.1.</t>
  </si>
  <si>
    <t>1.23.6.</t>
  </si>
  <si>
    <t>1.23.4.</t>
  </si>
  <si>
    <t>1.23.3.</t>
  </si>
  <si>
    <t>1.23.2.</t>
  </si>
  <si>
    <t>1.23.1.</t>
  </si>
  <si>
    <t>1.20.1.</t>
  </si>
  <si>
    <t>1.19.1.</t>
  </si>
  <si>
    <t>1.17.3.</t>
  </si>
  <si>
    <t>1.17.4.</t>
  </si>
  <si>
    <t>1.17.5.</t>
  </si>
  <si>
    <t>1.17.6.</t>
  </si>
  <si>
    <t>1.17.7.</t>
  </si>
  <si>
    <t>1.17.8.</t>
  </si>
  <si>
    <t>1.16.1.</t>
  </si>
  <si>
    <t>1.16.2.</t>
  </si>
  <si>
    <t>1.16.3.</t>
  </si>
  <si>
    <t>1.16.4.</t>
  </si>
  <si>
    <t>1.16.5.</t>
  </si>
  <si>
    <t>1.20.2.</t>
  </si>
  <si>
    <t>1.20.3.</t>
  </si>
  <si>
    <t>1.20.4.</t>
  </si>
  <si>
    <t>1.20.5.</t>
  </si>
  <si>
    <t>1.19.3.</t>
  </si>
  <si>
    <t>1.19.2.</t>
  </si>
  <si>
    <t>1.19.5.</t>
  </si>
  <si>
    <t>1.19.4.</t>
  </si>
  <si>
    <t>1.27.2.</t>
  </si>
  <si>
    <t>1.28.</t>
  </si>
  <si>
    <t>1.28.1.</t>
  </si>
  <si>
    <t>1.28.2.</t>
  </si>
  <si>
    <t>1.29.</t>
  </si>
  <si>
    <t>1.30.</t>
  </si>
  <si>
    <t>1.29.2.</t>
  </si>
  <si>
    <t>1.29.1.</t>
  </si>
  <si>
    <t>1.31.</t>
  </si>
  <si>
    <t>1.31.1.</t>
  </si>
  <si>
    <t>1.31.2.</t>
  </si>
  <si>
    <t>1.31.3.</t>
  </si>
  <si>
    <t>1.31.4.</t>
  </si>
  <si>
    <t>1.32.</t>
  </si>
  <si>
    <t>1.33.</t>
  </si>
  <si>
    <t>1.33.1.</t>
  </si>
  <si>
    <t>1.33.2.</t>
  </si>
  <si>
    <t>1.33.3.</t>
  </si>
  <si>
    <t>1.33.4.</t>
  </si>
  <si>
    <t>1.34.</t>
  </si>
  <si>
    <t>1.35.</t>
  </si>
  <si>
    <t>1.35.1.</t>
  </si>
  <si>
    <t>1.14.4.</t>
  </si>
  <si>
    <t>1.14.5.</t>
  </si>
  <si>
    <t>1.21.1.</t>
  </si>
  <si>
    <t>1.21.2.</t>
  </si>
  <si>
    <t>1.21.3.</t>
  </si>
  <si>
    <t>1.21.4.</t>
  </si>
  <si>
    <t>1.21.5.</t>
  </si>
  <si>
    <t>1.21.6.</t>
  </si>
  <si>
    <t>1.21.7.</t>
  </si>
  <si>
    <t>1.21.8.</t>
  </si>
  <si>
    <t>1.22.1.</t>
  </si>
  <si>
    <t>1.22.2.</t>
  </si>
  <si>
    <t>1.22.3.</t>
  </si>
  <si>
    <t>1.22.4.</t>
  </si>
  <si>
    <t>1.22.5.</t>
  </si>
  <si>
    <t>1.22.6.</t>
  </si>
  <si>
    <t>1.23.5.</t>
  </si>
  <si>
    <t>1.30.1.</t>
  </si>
  <si>
    <t>1.30.2.</t>
  </si>
  <si>
    <t>1.32.1.</t>
  </si>
  <si>
    <t>1.34.1.</t>
  </si>
  <si>
    <t>1.18.2.</t>
  </si>
  <si>
    <t>1.18.3.</t>
  </si>
  <si>
    <t>1.18.4.</t>
  </si>
  <si>
    <t>1.18.5.</t>
  </si>
  <si>
    <t>MF (M)</t>
  </si>
  <si>
    <t>EXT (M)</t>
  </si>
  <si>
    <t>GUIA (MEIO-FIO) E SARJETA CONJUGADOS DE CONCRETO, MOLDADA  IN LOCO  EM TRECHO RETO COM EXTRUSORA, 45 CM BASE (15 CM BASE DA GUIA + 30 CM BASE DA SARJETA) X 22 CM ALTURA. AF_06/2016</t>
  </si>
  <si>
    <t>TRANSPORTE COM CAMINHÃO BASCULANTE DE 18 M³, EM VIA URBANA EM REVESTIMENTO PRIMÁRIO (UNIDADE: M3XKM). AF_07/2020</t>
  </si>
  <si>
    <t>CONSUMO (M3)</t>
  </si>
  <si>
    <t>DIST (KM)</t>
  </si>
  <si>
    <t>REPETIÇÃO</t>
  </si>
  <si>
    <t>AREA (M2)</t>
  </si>
  <si>
    <t>EXT (KM)</t>
  </si>
  <si>
    <t>VOLUME DE ESCAVAÇÃO (M3)</t>
  </si>
  <si>
    <t>EMP (%)</t>
  </si>
  <si>
    <t>VOLUME (M3)</t>
  </si>
  <si>
    <t>TRANSPORTE DO ENTULHO GERADO PELA LIMPEZA</t>
  </si>
  <si>
    <t>BASE (M)</t>
  </si>
  <si>
    <t>SUBBASE (M)</t>
  </si>
  <si>
    <t>CBUQ (M)</t>
  </si>
  <si>
    <t>ESCAVAÇÃO PARA IMPLANTAÇÃO DA VIA - ((AREA DE LIMPEZA (M))x (ESPESSURA DA SUBBASE (M) +ESPESSURA DA BASE (M)+ESPESSURA DO PAVIMENTO (M))</t>
  </si>
  <si>
    <t>CARGA E DESCARGA DO ENTULHO GERADO PELA LIMPEZA</t>
  </si>
  <si>
    <t>VOLUME DO MATERIAL ESCAVADO (M3) x DMT (KM)</t>
  </si>
  <si>
    <t>ESCAVAÇÃO PARA IMPLANTAÇÃO DA VIA - ((AREA DE LIMPEZA (M))x (ESPESSURA DA SUBBASE (M) +ESPESSURA DA BASE (M)+ESPESSURA DO PAVIMENTO (M))* (EMPOLAMENTO (%))</t>
  </si>
  <si>
    <t>LARGURA DE LIMPEZA (M) (VIA+MF (BORDO ESQUERDO)+MF (BORDO DIREITO))*EXTENSAO (M)</t>
  </si>
  <si>
    <t>TRANSPORTE DA AREIA PREVISTA NA COMPOSIÇÃO DO ITEM 94267</t>
  </si>
  <si>
    <t>EXECUÇÃO DE PASSEIO (CALÇADA) OU PISO DE CONCRETO COM CONCRETO MOLDADO IN LOCO, FEITO EM OBRA, ACABAMENTO CONVENCIONAL, NÃO ARMADO. AF_08/2022</t>
  </si>
  <si>
    <t>ATERRO DA DIFERENÇA DO MEIO FIO E PASSEIO. ALTURA DO MEIO FIO (22 CM) - ESPESSURA DA CALÇADA (6 CM) = 16 CM DE ATERRO</t>
  </si>
  <si>
    <t>DMT</t>
  </si>
  <si>
    <t>PLACA DE ADVERTENCIA</t>
  </si>
  <si>
    <t>PLACA DE REGULAMENTAÇÃO</t>
  </si>
  <si>
    <t>PROJETO DE TERRAPLENAGEM E GEOMETRICO DE VIAS</t>
  </si>
  <si>
    <t>PROJETO DE DRENAGEM PLUVIAL</t>
  </si>
  <si>
    <t xml:space="preserve">                                  PREFEITURA MUNICIPAL DE RURÓPOLIS</t>
  </si>
  <si>
    <t>DATA BASE</t>
  </si>
  <si>
    <t>DATA DA EMISSÃO</t>
  </si>
  <si>
    <t xml:space="preserve">PREFEITURA MUNICIPAL DE RURÓPOLIS </t>
  </si>
  <si>
    <t>ESCAVAÇÃO HORIZONTAL EM SOLO DE 1A CATEGORIA COM TRATOR DE ESTEIRAS (100HP/LÂMINA: 2,19M3). AF_07/2020</t>
  </si>
  <si>
    <t>ATERRO MANUAL DE VALAS COM SOLO ARGILO-ARENOSO. AF_08/2023</t>
  </si>
  <si>
    <t>Total (UND)</t>
  </si>
  <si>
    <t>MFC (M)</t>
  </si>
  <si>
    <t>LARGURA DE LIMPEZA (M) (VIA+MFC (BORDO ESQUERDO)+MFC (BORDO DIREITO))*EXTENSAO (M)</t>
  </si>
  <si>
    <t>LARGURA (M) (VIA+MFC (BORDO ESQUERDO)+MFC (BORDO DIREITO))*EXTENSAO*ESPESSURA (M)</t>
  </si>
  <si>
    <t>HE</t>
  </si>
  <si>
    <t>LEVANTAMENTO TOPOGRÁFICO PLANIALTIMÉTRICO SEMI-CADASTRAL DE ÁREAS ATÉ 1 HECTARE</t>
  </si>
  <si>
    <t>PROJETO DE TERRAPLENAGEM E GEOMÉTRICO DE VIAS</t>
  </si>
  <si>
    <t>PROJETO DE DRENAGEM PLUVIAL SIMPLES - (MICRO E MACRODRENAGEM)</t>
  </si>
  <si>
    <t>OUTRA</t>
  </si>
  <si>
    <t>outro 2</t>
  </si>
  <si>
    <t>LARGURA (M)</t>
  </si>
  <si>
    <t>ESTACAS</t>
  </si>
  <si>
    <t>QUANTIDADES</t>
  </si>
  <si>
    <t>TOTAL</t>
  </si>
  <si>
    <t>DESCRIÇÃO</t>
  </si>
  <si>
    <t>ORDEM</t>
  </si>
  <si>
    <t>ÁREA (M2)</t>
  </si>
  <si>
    <t>Total (M3XKM)</t>
  </si>
  <si>
    <t>BARRACÃO DE MADEIRA/ALMOXARIFADO</t>
  </si>
  <si>
    <t>COMPRIMENTO (M)</t>
  </si>
  <si>
    <t>TOTAL (M2)</t>
  </si>
  <si>
    <t>PLACA DE INAUGURAÇÃO EM AÇO INOX/LETRAS BX. RELEVO- (40 X 30CM)</t>
  </si>
  <si>
    <t>PLACA DE INAUGURAÇÃO</t>
  </si>
  <si>
    <t>18 UNIDADES DE ACESSOS - LARGURA DE LIMPEZA (M) (VIA+MFC (BORDO ESQUERDO)+MFC (BORDO DIREITO))*EXTENSAO (M)</t>
  </si>
  <si>
    <t>TOTAL  (M3)</t>
  </si>
  <si>
    <t>V (M3)</t>
  </si>
  <si>
    <t xml:space="preserve">                                  PREFEITURA MUNICIPAL DE URUARÁ</t>
  </si>
  <si>
    <t>PAVIMENTAÇÃO DE VIAS URBANAS NO MUNICÍPIO DE URUARÁ - PARÁ</t>
  </si>
  <si>
    <t>OGU MTUR 975474/2025</t>
  </si>
  <si>
    <t>TOTAL (M3)</t>
  </si>
  <si>
    <t>DESCRIÇÕES</t>
  </si>
  <si>
    <t>HORAS</t>
  </si>
  <si>
    <t>ADMINISTRAÇÃO DE OBRA</t>
  </si>
  <si>
    <t>1.4.1</t>
  </si>
  <si>
    <t>1.6.1</t>
  </si>
  <si>
    <t>REGULARIZAÇÃO DE SUBLEITO</t>
  </si>
  <si>
    <t>TOTAL (M²)</t>
  </si>
  <si>
    <t>MESES</t>
  </si>
  <si>
    <t>DIAS</t>
  </si>
  <si>
    <t>H/DIA</t>
  </si>
  <si>
    <t>H/DIAS</t>
  </si>
  <si>
    <t xml:space="preserve">DIAS </t>
  </si>
  <si>
    <t xml:space="preserve">MESES </t>
  </si>
  <si>
    <t>TOTAL (UND)</t>
  </si>
  <si>
    <t>TOTAL (M³XKM)</t>
  </si>
  <si>
    <t>TOTAL (M³)</t>
  </si>
  <si>
    <t>EXECUÇÃO DA SUBBASE</t>
  </si>
  <si>
    <t xml:space="preserve">EXECUÇÃO DA SUBBASE </t>
  </si>
  <si>
    <t>1.9.2</t>
  </si>
  <si>
    <t>1.10.1</t>
  </si>
  <si>
    <t xml:space="preserve">QUANTIDADES </t>
  </si>
  <si>
    <t>1.10.4</t>
  </si>
  <si>
    <t>TOTAL  (M³)</t>
  </si>
  <si>
    <t>MOBILIZAÇÃO DE MAQUINÁRIO</t>
  </si>
  <si>
    <t>DESMOBILIZAÇÃO DE MAQUINÁRIO</t>
  </si>
  <si>
    <t xml:space="preserve">REGULARIZAÇÃO DE SUBLEITO </t>
  </si>
  <si>
    <t xml:space="preserve">EXECUÇÃO DA BASE </t>
  </si>
  <si>
    <t>PAVIMENTAÇÃO ASFÁLTICA TRECHO I</t>
  </si>
  <si>
    <t>CARGA, MANOBRA E DESCARGA DE ENTULHO EM CAMINHÃO BASCULANTE 14 M³ - CARGA COM ESCAVADEIRA HIDRÁULICA (CAÇAMBA DE 0,80 M³ / 111 HP) E DESCARGA LIVRE (UNIDADE: M3). AF_07/2020</t>
  </si>
  <si>
    <t>TRANSPORTE COM CAMINHÃO BASCULANTE DE 14 M³, EM VIA URBANA EM REVESTIMENTO PRIMÁRIO (UNIDADE: M3XKM). AF_07/2020</t>
  </si>
  <si>
    <t xml:space="preserve">REGULARIZAÇÃO E COMPACTAÇÃO DE SUBLEITO DE SOLO PREDOMINANTEMENTE ARENOSO, PARA OBRAS DE CONSTRUÇÃO DE PAVIMENTOS. AF_09/2024. </t>
  </si>
  <si>
    <t>CARGA, MANOBRA E DESCARGA DE SOLOS E MATERIAIS GRANULARES EM CAMINHÃO BASCULANTE 14 M³ - CARGA COM ESCAVADEIRA HIDRÁULICA (CAÇAMBA DE 1,20 M³ / 155 HP) E DESCARGA LIVRE (UNIDADE: M3). AF_07/2020</t>
  </si>
  <si>
    <t>AREIA PARA ATERRO - POSTO JAZIDA/FORNECEDOR (RETIRADO NA JAZIDA, SEM TRANSPORTE)</t>
  </si>
  <si>
    <t>CONSTRUÇÃO DE BASE E SUB-BASE PARA PAVIMENTAÇÃO DE SOLO DE COMPORTAMENTO LATERÍTICO (ARENOSO), COM ESPESSURA DE 15 CM - EXCLUSIVE ESCAVAÇÃO, CARGA E TRANSPORTE E SOLO. AF_09/2024</t>
  </si>
  <si>
    <t>TRANSPORTE COM CAMINHÃO BASCULANTE DE 14 M³, EM VIA URBANA PAVIMENTADA, DMT ATÉ 30 KM (UNIDADE: M3XKM). AF_07/2020</t>
  </si>
  <si>
    <t>TRANSPORTE COM CAMINHÃO BASCULANTE DE 14 M³, EM VIA URBANA PAVIMENTADA, ADICIONAL PARA DMT EXCEDENTE A 30 KM (UNIDADE: M3XKM). AF_07/2020</t>
  </si>
  <si>
    <t>PAVIMENTAÇÃO ASFÁLTICA TRECHO II</t>
  </si>
  <si>
    <t>TOTAL (M)</t>
  </si>
  <si>
    <t>DRENAGEM SUPERFICIAL</t>
  </si>
  <si>
    <t xml:space="preserve">DRENAGEM SUPERFICIAL </t>
  </si>
  <si>
    <t xml:space="preserve">EXECUÇÃO DO PASSEIO </t>
  </si>
  <si>
    <t>EXECUÇÃO DO PASSEIO</t>
  </si>
  <si>
    <t>TOTAL (UNID)</t>
  </si>
  <si>
    <t>FORNECIMENTO E INSTALAÇÃO DE SUPORTE DE MADEIRA PARA PLACAS DE SINALIZAÇÃO, EM SOLO, COM H= DE 2,0 M E SEÇÃO DE 7,5 X 7,5 CM. AF_03/2022</t>
  </si>
  <si>
    <t>AVENIDA MARQUES DE TAMANDARÉ</t>
  </si>
  <si>
    <t>FAIXA CONTINUA AMARELA</t>
  </si>
  <si>
    <t>FAIXA CONTINUA BRANCA</t>
  </si>
  <si>
    <t>FAIXA SECCIONADA</t>
  </si>
  <si>
    <t>FAIXA DE PEDESTRE</t>
  </si>
  <si>
    <t>TRECHO - AVENIDA PARÁ PARA AVENIDA TAPAJÓS</t>
  </si>
  <si>
    <t>TRECHO - AVENIDA TAPAJÓS PARA AVENIDA DAS MANGUEIRAS</t>
  </si>
  <si>
    <t>TRECHO A SER PAVIMENTADO</t>
  </si>
  <si>
    <t>TRECHO A SER RECAPEADO</t>
  </si>
  <si>
    <t>1.5.1</t>
  </si>
  <si>
    <t>1.19.6</t>
  </si>
  <si>
    <t>RECAPEAMENTO MARQUES DE TAMANDARÉ DO TRECHO AVENIDA PARÁ A AVENIDA DAS MANGUEIRAS</t>
  </si>
  <si>
    <t>1.19.5</t>
  </si>
  <si>
    <t>1.19.4</t>
  </si>
  <si>
    <t>1.19</t>
  </si>
  <si>
    <t>1.19.2</t>
  </si>
  <si>
    <t>1.19.1</t>
  </si>
  <si>
    <t>1.19.3</t>
  </si>
  <si>
    <t>1.18</t>
  </si>
  <si>
    <t>1.17.1</t>
  </si>
  <si>
    <t>1.18.1</t>
  </si>
  <si>
    <t>1.17</t>
  </si>
  <si>
    <t>1.16</t>
  </si>
  <si>
    <t>1.16.3</t>
  </si>
  <si>
    <t>1.16.2</t>
  </si>
  <si>
    <t>1.16.1</t>
  </si>
  <si>
    <t>1.15</t>
  </si>
  <si>
    <t>1.15.1</t>
  </si>
  <si>
    <t>1.15.2</t>
  </si>
  <si>
    <t>1.15.3</t>
  </si>
  <si>
    <t>1.14</t>
  </si>
  <si>
    <t>1.14.2</t>
  </si>
  <si>
    <t>1.14.1</t>
  </si>
  <si>
    <t>1.13</t>
  </si>
  <si>
    <t>1.13.1</t>
  </si>
  <si>
    <t>1.13.2</t>
  </si>
  <si>
    <t>1.13.3</t>
  </si>
  <si>
    <t>1.13.4</t>
  </si>
  <si>
    <t>1.13.5</t>
  </si>
  <si>
    <t>1.13.6</t>
  </si>
  <si>
    <t>1.12</t>
  </si>
  <si>
    <t>1.12.1</t>
  </si>
  <si>
    <t>1.12.2</t>
  </si>
  <si>
    <t>1.12.3</t>
  </si>
  <si>
    <t>1.12.4</t>
  </si>
  <si>
    <t>1.12.5</t>
  </si>
  <si>
    <t>1.12.6</t>
  </si>
  <si>
    <t>1.11</t>
  </si>
  <si>
    <t>1.11.1</t>
  </si>
  <si>
    <t>1.11.2</t>
  </si>
  <si>
    <t>1.11.3</t>
  </si>
  <si>
    <t>1.11.4</t>
  </si>
  <si>
    <t>1.10</t>
  </si>
  <si>
    <t>1.10.2</t>
  </si>
  <si>
    <t>1.10.3</t>
  </si>
  <si>
    <t>1.9</t>
  </si>
  <si>
    <t>1.9.1</t>
  </si>
  <si>
    <t>1.9.3</t>
  </si>
  <si>
    <t>1.9.4</t>
  </si>
  <si>
    <t>1.9.5</t>
  </si>
  <si>
    <t>1.9.6</t>
  </si>
  <si>
    <t>1.9.7</t>
  </si>
  <si>
    <t>1.8</t>
  </si>
  <si>
    <t>1.8.1</t>
  </si>
  <si>
    <t>1.7</t>
  </si>
  <si>
    <t>1.7.1</t>
  </si>
  <si>
    <t>1.6</t>
  </si>
  <si>
    <t>1.6.2</t>
  </si>
  <si>
    <t>1.1</t>
  </si>
  <si>
    <t>1.1.1</t>
  </si>
  <si>
    <t>1.2</t>
  </si>
  <si>
    <t>1.2.1</t>
  </si>
  <si>
    <t>1.3</t>
  </si>
  <si>
    <t>1.3.1</t>
  </si>
  <si>
    <t>1.4</t>
  </si>
  <si>
    <t>1.5</t>
  </si>
  <si>
    <t>CARGA, MANOBRA E DESCARGA DE ENTULHO EM CAMINHÃO BASCULANTE 18 M³ - CARGA COM ESCAVADEIRA HIDRÁULICA (CAÇAMBA DE 0,80 M³ / 111 HP) E DESCARGA LIVRE (UNIDADE: M3). AF_07/2020</t>
  </si>
  <si>
    <t>CARGA, MANOBRA E DESCARGA DE SOLOS E MATERIAIS GRANULARES EM CAMINHÃO BASCULANTE 18 M³ - CARGA COM ESCAVADEIRA HIDRÁULICA (CAÇAMBA DE 1,20 M³ / 155 HP) E DESCARGA LIVRE (UNIDADE: M3). AF_07/2020</t>
  </si>
  <si>
    <t>TRANSPORTE COM CAMINHÃO BASCULANTE DE 18 M³, EM VIA URBANA PAVIMENTADA, DMT ATÉ 30 KM (UNIDADE: M3XKM). AF_07/2020</t>
  </si>
  <si>
    <t>TRANSPORTE COM CAMINHÃO BASCULANTE DE 18 M³, EM VIA URBANA PAVIMENTADA, ADICIONAL PARA DMT EXCEDENTE A 30 KM (UNIDADE: M3XKM). AF_07/2020</t>
  </si>
  <si>
    <t>PISO PODOTÁTIL DE ALERTA OU DIRECIONAL, DE CONCRETO, ASSENTADO SOBRE A RGAMASSA. AF_03/2024</t>
  </si>
  <si>
    <t>QUANT. (UN)</t>
  </si>
  <si>
    <t>A (M)</t>
  </si>
  <si>
    <t>B (M)</t>
  </si>
  <si>
    <t>LARG (M)</t>
  </si>
  <si>
    <t>DIMENSÕES 3,00 X 5,00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</si>
</sst>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00"/>
    <numFmt numFmtId="166" formatCode="[$-416]mmmm\-yy;@"/>
    <numFmt numFmtId="167" formatCode="_(* #,##0.0_);_(* \(#,##0.0\);_(* &quot;-&quot;??_);_(@_)"/>
    <numFmt numFmtId="168" formatCode="_(* #,##0.00_);_(* \(#,##0.00\);_(* &quot;-&quot;_);_(@_)"/>
    <numFmt numFmtId="169" formatCode="_(* #,##0.000_);_(* \(#,##0.000\);_(* &quot;-&quot;??_);_(@_)"/>
    <numFmt numFmtId="170" formatCode="_-* #,##0.000_-;\-* #,##0.000_-;_-* &quot;-&quot;?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Tahoma"/>
      <family val="2"/>
    </font>
    <font>
      <sz val="10"/>
      <name val="Arial"/>
      <family val="2"/>
    </font>
    <font>
      <b/>
      <i/>
      <sz val="13"/>
      <color indexed="18"/>
      <name val="Times New Roman"/>
      <family val="1"/>
    </font>
    <font>
      <b/>
      <sz val="9"/>
      <color indexed="18"/>
      <name val="Times New Roman"/>
      <family val="1"/>
    </font>
    <font>
      <b/>
      <sz val="11"/>
      <color indexed="1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10"/>
      <color rgb="FF969696"/>
      <name val="Arial"/>
      <family val="2"/>
    </font>
    <font>
      <sz val="10"/>
      <color rgb="FFC0C0C0"/>
      <name val="Arial"/>
      <family val="2"/>
    </font>
    <font>
      <sz val="10"/>
      <color rgb="FF000000"/>
      <name val="Arial"/>
      <family val="2"/>
    </font>
    <font>
      <b/>
      <i/>
      <sz val="12"/>
      <name val="Times New Roman"/>
      <family val="1"/>
    </font>
    <font>
      <sz val="10"/>
      <color theme="1"/>
      <name val="Times New Roman"/>
      <family val="1"/>
    </font>
    <font>
      <sz val="9"/>
      <name val="Arial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8"/>
      <name val="Calibri"/>
      <family val="2"/>
    </font>
    <font>
      <sz val="8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6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/>
      <bottom/>
      <diagonal/>
    </border>
  </borders>
  <cellStyleXfs count="13">
    <xf numFmtId="0" fontId="0" fillId="0" borderId="0"/>
    <xf numFmtId="0" fontId="2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462">
    <xf numFmtId="0" fontId="0" fillId="0" borderId="0" xfId="0"/>
    <xf numFmtId="0" fontId="3" fillId="0" borderId="1" xfId="1" applyFont="1" applyBorder="1" applyAlignment="1">
      <alignment vertical="center"/>
    </xf>
    <xf numFmtId="0" fontId="6" fillId="2" borderId="3" xfId="3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vertical="center"/>
    </xf>
    <xf numFmtId="0" fontId="3" fillId="0" borderId="4" xfId="1" applyFont="1" applyBorder="1" applyAlignment="1">
      <alignment vertical="center"/>
    </xf>
    <xf numFmtId="1" fontId="6" fillId="0" borderId="10" xfId="4" applyNumberFormat="1" applyFont="1" applyBorder="1" applyAlignment="1" applyProtection="1">
      <alignment horizontal="center" vertical="center" wrapText="1"/>
      <protection locked="0"/>
    </xf>
    <xf numFmtId="165" fontId="6" fillId="0" borderId="10" xfId="4" applyNumberFormat="1" applyFont="1" applyBorder="1" applyAlignment="1" applyProtection="1">
      <alignment horizontal="center" vertical="center" wrapText="1"/>
      <protection locked="0"/>
    </xf>
    <xf numFmtId="166" fontId="6" fillId="0" borderId="15" xfId="3" quotePrefix="1" applyNumberFormat="1" applyFont="1" applyBorder="1" applyAlignment="1" applyProtection="1">
      <alignment horizontal="center" vertical="center" wrapText="1"/>
      <protection locked="0"/>
    </xf>
    <xf numFmtId="14" fontId="6" fillId="0" borderId="15" xfId="3" applyNumberFormat="1" applyFont="1" applyBorder="1" applyAlignment="1" applyProtection="1">
      <alignment horizontal="center" vertical="center" wrapText="1"/>
      <protection locked="0"/>
    </xf>
    <xf numFmtId="0" fontId="6" fillId="0" borderId="18" xfId="3" applyFont="1" applyBorder="1" applyAlignment="1" applyProtection="1">
      <alignment horizontal="center" wrapText="1"/>
      <protection locked="0"/>
    </xf>
    <xf numFmtId="0" fontId="4" fillId="0" borderId="4" xfId="2" applyBorder="1"/>
    <xf numFmtId="0" fontId="4" fillId="0" borderId="0" xfId="2"/>
    <xf numFmtId="0" fontId="6" fillId="3" borderId="25" xfId="3" applyFont="1" applyFill="1" applyBorder="1" applyAlignment="1" applyProtection="1">
      <alignment horizontal="center" vertical="center" wrapText="1"/>
      <protection locked="0"/>
    </xf>
    <xf numFmtId="0" fontId="4" fillId="0" borderId="4" xfId="2" applyBorder="1" applyAlignment="1">
      <alignment vertical="center"/>
    </xf>
    <xf numFmtId="0" fontId="4" fillId="0" borderId="0" xfId="2" applyAlignment="1">
      <alignment vertical="center"/>
    </xf>
    <xf numFmtId="0" fontId="12" fillId="0" borderId="19" xfId="2" applyFont="1" applyBorder="1" applyAlignment="1">
      <alignment horizontal="center" vertical="center" wrapText="1"/>
    </xf>
    <xf numFmtId="164" fontId="12" fillId="0" borderId="26" xfId="2" applyNumberFormat="1" applyFont="1" applyBorder="1" applyAlignment="1">
      <alignment horizontal="center" vertical="center" wrapText="1"/>
    </xf>
    <xf numFmtId="2" fontId="13" fillId="0" borderId="27" xfId="2" applyNumberFormat="1" applyFont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Continuous" vertical="center"/>
    </xf>
    <xf numFmtId="0" fontId="9" fillId="4" borderId="2" xfId="2" applyFont="1" applyFill="1" applyBorder="1" applyAlignment="1">
      <alignment horizontal="centerContinuous"/>
    </xf>
    <xf numFmtId="0" fontId="9" fillId="4" borderId="3" xfId="2" applyFont="1" applyFill="1" applyBorder="1" applyAlignment="1">
      <alignment horizontal="centerContinuous"/>
    </xf>
    <xf numFmtId="165" fontId="9" fillId="0" borderId="8" xfId="2" quotePrefix="1" applyNumberFormat="1" applyFont="1" applyBorder="1" applyAlignment="1">
      <alignment horizontal="center" vertical="center"/>
    </xf>
    <xf numFmtId="165" fontId="9" fillId="0" borderId="11" xfId="2" applyNumberFormat="1" applyFont="1" applyBorder="1" applyAlignment="1">
      <alignment horizontal="center" vertical="center"/>
    </xf>
    <xf numFmtId="164" fontId="9" fillId="0" borderId="8" xfId="4" applyFont="1" applyFill="1" applyBorder="1" applyAlignment="1">
      <alignment horizontal="center" vertical="center"/>
    </xf>
    <xf numFmtId="0" fontId="2" fillId="0" borderId="4" xfId="2" applyFont="1" applyBorder="1"/>
    <xf numFmtId="165" fontId="2" fillId="0" borderId="11" xfId="2" applyNumberFormat="1" applyFont="1" applyBorder="1" applyAlignment="1">
      <alignment horizontal="center" vertical="center"/>
    </xf>
    <xf numFmtId="164" fontId="2" fillId="0" borderId="8" xfId="4" applyFont="1" applyFill="1" applyBorder="1" applyAlignment="1">
      <alignment vertical="center"/>
    </xf>
    <xf numFmtId="164" fontId="2" fillId="0" borderId="8" xfId="4" applyFont="1" applyFill="1" applyBorder="1" applyAlignment="1">
      <alignment horizontal="center" vertical="center"/>
    </xf>
    <xf numFmtId="0" fontId="2" fillId="0" borderId="0" xfId="2" applyFont="1"/>
    <xf numFmtId="165" fontId="2" fillId="0" borderId="11" xfId="2" applyNumberFormat="1" applyFont="1" applyBorder="1" applyAlignment="1">
      <alignment horizontal="center"/>
    </xf>
    <xf numFmtId="164" fontId="2" fillId="0" borderId="8" xfId="4" applyFont="1" applyFill="1" applyBorder="1" applyAlignment="1"/>
    <xf numFmtId="164" fontId="2" fillId="0" borderId="40" xfId="4" applyFont="1" applyFill="1" applyBorder="1" applyAlignment="1"/>
    <xf numFmtId="167" fontId="2" fillId="0" borderId="11" xfId="6" applyNumberFormat="1" applyFont="1" applyFill="1" applyBorder="1" applyAlignment="1">
      <alignment vertical="center"/>
    </xf>
    <xf numFmtId="167" fontId="2" fillId="0" borderId="8" xfId="6" applyNumberFormat="1" applyFont="1" applyFill="1" applyBorder="1" applyAlignment="1"/>
    <xf numFmtId="0" fontId="2" fillId="0" borderId="0" xfId="5" applyFont="1"/>
    <xf numFmtId="165" fontId="4" fillId="0" borderId="13" xfId="2" quotePrefix="1" applyNumberFormat="1" applyBorder="1" applyAlignment="1">
      <alignment horizontal="center"/>
    </xf>
    <xf numFmtId="0" fontId="16" fillId="0" borderId="0" xfId="0" applyFont="1"/>
    <xf numFmtId="0" fontId="4" fillId="0" borderId="13" xfId="2" applyBorder="1" applyAlignment="1">
      <alignment horizontal="center"/>
    </xf>
    <xf numFmtId="0" fontId="13" fillId="5" borderId="19" xfId="2" applyFont="1" applyFill="1" applyBorder="1" applyAlignment="1">
      <alignment horizontal="left" vertical="center" indent="1"/>
    </xf>
    <xf numFmtId="0" fontId="13" fillId="5" borderId="20" xfId="2" applyFont="1" applyFill="1" applyBorder="1" applyAlignment="1">
      <alignment vertical="center"/>
    </xf>
    <xf numFmtId="2" fontId="13" fillId="5" borderId="21" xfId="2" applyNumberFormat="1" applyFont="1" applyFill="1" applyBorder="1" applyAlignment="1">
      <alignment horizontal="center" vertical="center"/>
    </xf>
    <xf numFmtId="164" fontId="13" fillId="5" borderId="25" xfId="6" applyFont="1" applyFill="1" applyBorder="1" applyAlignment="1">
      <alignment vertical="center"/>
    </xf>
    <xf numFmtId="164" fontId="4" fillId="0" borderId="0" xfId="2" applyNumberFormat="1"/>
    <xf numFmtId="0" fontId="9" fillId="0" borderId="4" xfId="2" applyFont="1" applyBorder="1"/>
    <xf numFmtId="0" fontId="9" fillId="0" borderId="0" xfId="2" applyFont="1"/>
    <xf numFmtId="0" fontId="9" fillId="0" borderId="34" xfId="2" applyFont="1" applyBorder="1"/>
    <xf numFmtId="0" fontId="13" fillId="2" borderId="1" xfId="2" applyFont="1" applyFill="1" applyBorder="1"/>
    <xf numFmtId="0" fontId="9" fillId="2" borderId="2" xfId="2" applyFont="1" applyFill="1" applyBorder="1"/>
    <xf numFmtId="0" fontId="13" fillId="6" borderId="30" xfId="2" applyFont="1" applyFill="1" applyBorder="1" applyAlignment="1">
      <alignment horizontal="left" vertical="center" indent="3"/>
    </xf>
    <xf numFmtId="0" fontId="13" fillId="6" borderId="31" xfId="2" applyFont="1" applyFill="1" applyBorder="1" applyAlignment="1">
      <alignment horizontal="left" vertical="center" indent="3"/>
    </xf>
    <xf numFmtId="0" fontId="13" fillId="6" borderId="31" xfId="2" applyFont="1" applyFill="1" applyBorder="1" applyAlignment="1">
      <alignment vertical="center" wrapText="1"/>
    </xf>
    <xf numFmtId="0" fontId="13" fillId="6" borderId="32" xfId="2" applyFont="1" applyFill="1" applyBorder="1" applyAlignment="1">
      <alignment vertical="center" wrapText="1"/>
    </xf>
    <xf numFmtId="164" fontId="13" fillId="6" borderId="28" xfId="6" applyFont="1" applyFill="1" applyBorder="1" applyAlignment="1">
      <alignment vertical="center"/>
    </xf>
    <xf numFmtId="0" fontId="9" fillId="2" borderId="4" xfId="2" applyFont="1" applyFill="1" applyBorder="1" applyAlignment="1">
      <alignment horizontal="left" indent="1"/>
    </xf>
    <xf numFmtId="0" fontId="9" fillId="2" borderId="0" xfId="2" applyFont="1" applyFill="1"/>
    <xf numFmtId="0" fontId="9" fillId="0" borderId="42" xfId="2" applyFont="1" applyBorder="1" applyAlignment="1">
      <alignment horizontal="left" vertical="center" indent="3"/>
    </xf>
    <xf numFmtId="0" fontId="9" fillId="0" borderId="43" xfId="2" applyFont="1" applyBorder="1" applyAlignment="1">
      <alignment horizontal="left" vertical="center" indent="3"/>
    </xf>
    <xf numFmtId="0" fontId="9" fillId="0" borderId="43" xfId="2" applyFont="1" applyBorder="1" applyAlignment="1">
      <alignment vertical="center" wrapText="1"/>
    </xf>
    <xf numFmtId="0" fontId="9" fillId="0" borderId="44" xfId="2" applyFont="1" applyBorder="1" applyAlignment="1">
      <alignment vertical="center" wrapText="1"/>
    </xf>
    <xf numFmtId="164" fontId="9" fillId="0" borderId="33" xfId="6" applyFont="1" applyBorder="1" applyAlignment="1">
      <alignment horizontal="right" vertical="center"/>
    </xf>
    <xf numFmtId="0" fontId="9" fillId="2" borderId="4" xfId="2" applyFont="1" applyFill="1" applyBorder="1"/>
    <xf numFmtId="164" fontId="9" fillId="0" borderId="33" xfId="6" applyFont="1" applyBorder="1" applyAlignment="1">
      <alignment vertical="center"/>
    </xf>
    <xf numFmtId="164" fontId="9" fillId="2" borderId="0" xfId="4" applyFont="1" applyFill="1" applyBorder="1"/>
    <xf numFmtId="0" fontId="13" fillId="6" borderId="42" xfId="2" applyFont="1" applyFill="1" applyBorder="1" applyAlignment="1">
      <alignment horizontal="left" vertical="center" indent="3"/>
    </xf>
    <xf numFmtId="0" fontId="13" fillId="6" borderId="43" xfId="2" applyFont="1" applyFill="1" applyBorder="1" applyAlignment="1">
      <alignment horizontal="left" vertical="center" indent="3"/>
    </xf>
    <xf numFmtId="0" fontId="13" fillId="6" borderId="43" xfId="2" applyFont="1" applyFill="1" applyBorder="1" applyAlignment="1">
      <alignment vertical="center" wrapText="1"/>
    </xf>
    <xf numFmtId="0" fontId="13" fillId="6" borderId="44" xfId="2" applyFont="1" applyFill="1" applyBorder="1" applyAlignment="1">
      <alignment vertical="center" wrapText="1"/>
    </xf>
    <xf numFmtId="168" fontId="13" fillId="6" borderId="28" xfId="6" applyNumberFormat="1" applyFont="1" applyFill="1" applyBorder="1" applyAlignment="1">
      <alignment horizontal="right" vertical="center"/>
    </xf>
    <xf numFmtId="164" fontId="9" fillId="0" borderId="35" xfId="6" applyFont="1" applyBorder="1" applyAlignment="1">
      <alignment vertical="center"/>
    </xf>
    <xf numFmtId="0" fontId="9" fillId="2" borderId="5" xfId="2" applyFont="1" applyFill="1" applyBorder="1"/>
    <xf numFmtId="0" fontId="9" fillId="2" borderId="6" xfId="2" applyFont="1" applyFill="1" applyBorder="1"/>
    <xf numFmtId="0" fontId="9" fillId="0" borderId="45" xfId="2" applyFont="1" applyBorder="1" applyAlignment="1">
      <alignment horizontal="left" vertical="center" indent="3"/>
    </xf>
    <xf numFmtId="0" fontId="9" fillId="0" borderId="46" xfId="2" applyFont="1" applyBorder="1" applyAlignment="1">
      <alignment horizontal="left" vertical="center" indent="3"/>
    </xf>
    <xf numFmtId="0" fontId="9" fillId="0" borderId="46" xfId="2" applyFont="1" applyBorder="1" applyAlignment="1">
      <alignment vertical="center" wrapText="1"/>
    </xf>
    <xf numFmtId="0" fontId="9" fillId="0" borderId="47" xfId="2" applyFont="1" applyBorder="1" applyAlignment="1">
      <alignment vertical="center" wrapText="1"/>
    </xf>
    <xf numFmtId="164" fontId="9" fillId="0" borderId="36" xfId="6" applyFont="1" applyBorder="1" applyAlignment="1">
      <alignment vertical="center"/>
    </xf>
    <xf numFmtId="0" fontId="4" fillId="0" borderId="2" xfId="2" applyBorder="1"/>
    <xf numFmtId="0" fontId="4" fillId="0" borderId="0" xfId="11"/>
    <xf numFmtId="0" fontId="18" fillId="9" borderId="49" xfId="0" applyFont="1" applyFill="1" applyBorder="1" applyAlignment="1">
      <alignment horizontal="center" vertical="center"/>
    </xf>
    <xf numFmtId="0" fontId="18" fillId="9" borderId="50" xfId="0" applyFont="1" applyFill="1" applyBorder="1" applyAlignment="1">
      <alignment horizontal="center" vertical="center"/>
    </xf>
    <xf numFmtId="0" fontId="18" fillId="9" borderId="51" xfId="0" applyFont="1" applyFill="1" applyBorder="1" applyAlignment="1">
      <alignment horizontal="center" vertical="center"/>
    </xf>
    <xf numFmtId="4" fontId="18" fillId="9" borderId="50" xfId="0" applyNumberFormat="1" applyFont="1" applyFill="1" applyBorder="1" applyAlignment="1">
      <alignment horizontal="center" vertical="center"/>
    </xf>
    <xf numFmtId="0" fontId="19" fillId="10" borderId="52" xfId="0" applyFont="1" applyFill="1" applyBorder="1" applyAlignment="1">
      <alignment horizontal="center" vertical="center" wrapText="1"/>
    </xf>
    <xf numFmtId="0" fontId="21" fillId="11" borderId="0" xfId="0" applyFont="1" applyFill="1" applyAlignment="1">
      <alignment horizontal="center" vertical="center" wrapText="1"/>
    </xf>
    <xf numFmtId="0" fontId="18" fillId="11" borderId="0" xfId="0" applyFont="1" applyFill="1" applyAlignment="1">
      <alignment vertical="center" wrapText="1"/>
    </xf>
    <xf numFmtId="0" fontId="22" fillId="11" borderId="53" xfId="0" applyFont="1" applyFill="1" applyBorder="1" applyAlignment="1">
      <alignment horizontal="center" vertical="center" wrapText="1"/>
    </xf>
    <xf numFmtId="0" fontId="22" fillId="11" borderId="54" xfId="0" applyFont="1" applyFill="1" applyBorder="1" applyAlignment="1">
      <alignment horizontal="center" vertical="center" wrapText="1"/>
    </xf>
    <xf numFmtId="0" fontId="22" fillId="11" borderId="54" xfId="0" applyFont="1" applyFill="1" applyBorder="1" applyAlignment="1">
      <alignment vertical="center"/>
    </xf>
    <xf numFmtId="0" fontId="22" fillId="11" borderId="0" xfId="0" applyFont="1" applyFill="1" applyAlignment="1">
      <alignment vertical="center" wrapText="1"/>
    </xf>
    <xf numFmtId="0" fontId="22" fillId="11" borderId="0" xfId="0" applyFont="1" applyFill="1" applyAlignment="1">
      <alignment horizontal="center" vertical="center" wrapText="1"/>
    </xf>
    <xf numFmtId="0" fontId="18" fillId="11" borderId="0" xfId="0" applyFont="1" applyFill="1" applyAlignment="1">
      <alignment vertical="center"/>
    </xf>
    <xf numFmtId="4" fontId="18" fillId="11" borderId="0" xfId="0" applyNumberFormat="1" applyFont="1" applyFill="1" applyAlignment="1">
      <alignment horizontal="center" vertical="center"/>
    </xf>
    <xf numFmtId="0" fontId="21" fillId="12" borderId="55" xfId="0" applyFont="1" applyFill="1" applyBorder="1" applyAlignment="1">
      <alignment horizontal="center" vertical="center" wrapText="1"/>
    </xf>
    <xf numFmtId="0" fontId="18" fillId="12" borderId="49" xfId="0" applyFont="1" applyFill="1" applyBorder="1" applyAlignment="1">
      <alignment vertical="center" wrapText="1"/>
    </xf>
    <xf numFmtId="0" fontId="23" fillId="12" borderId="54" xfId="0" applyFont="1" applyFill="1" applyBorder="1" applyAlignment="1">
      <alignment horizontal="center" vertical="center" wrapText="1"/>
    </xf>
    <xf numFmtId="0" fontId="18" fillId="12" borderId="50" xfId="0" applyFont="1" applyFill="1" applyBorder="1" applyAlignment="1">
      <alignment vertical="center" wrapText="1"/>
    </xf>
    <xf numFmtId="0" fontId="23" fillId="12" borderId="54" xfId="0" applyFont="1" applyFill="1" applyBorder="1" applyAlignment="1">
      <alignment vertical="center"/>
    </xf>
    <xf numFmtId="0" fontId="23" fillId="12" borderId="50" xfId="0" applyFont="1" applyFill="1" applyBorder="1" applyAlignment="1">
      <alignment vertical="center" wrapText="1"/>
    </xf>
    <xf numFmtId="0" fontId="23" fillId="12" borderId="50" xfId="0" applyFont="1" applyFill="1" applyBorder="1" applyAlignment="1">
      <alignment horizontal="center" vertical="center" wrapText="1"/>
    </xf>
    <xf numFmtId="0" fontId="18" fillId="12" borderId="50" xfId="0" applyFont="1" applyFill="1" applyBorder="1" applyAlignment="1">
      <alignment vertical="center"/>
    </xf>
    <xf numFmtId="4" fontId="18" fillId="12" borderId="50" xfId="0" applyNumberFormat="1" applyFont="1" applyFill="1" applyBorder="1" applyAlignment="1">
      <alignment horizontal="center" vertical="center"/>
    </xf>
    <xf numFmtId="0" fontId="21" fillId="12" borderId="52" xfId="0" applyFont="1" applyFill="1" applyBorder="1" applyAlignment="1">
      <alignment horizontal="center" vertical="center" wrapText="1"/>
    </xf>
    <xf numFmtId="0" fontId="18" fillId="12" borderId="53" xfId="0" applyFont="1" applyFill="1" applyBorder="1" applyAlignment="1">
      <alignment vertical="center" wrapText="1"/>
    </xf>
    <xf numFmtId="0" fontId="18" fillId="12" borderId="54" xfId="0" applyFont="1" applyFill="1" applyBorder="1" applyAlignment="1">
      <alignment vertical="center" wrapText="1"/>
    </xf>
    <xf numFmtId="0" fontId="23" fillId="12" borderId="54" xfId="0" applyFont="1" applyFill="1" applyBorder="1" applyAlignment="1">
      <alignment vertical="center" wrapText="1"/>
    </xf>
    <xf numFmtId="0" fontId="18" fillId="12" borderId="54" xfId="0" applyFont="1" applyFill="1" applyBorder="1" applyAlignment="1">
      <alignment vertical="center"/>
    </xf>
    <xf numFmtId="4" fontId="18" fillId="12" borderId="54" xfId="0" applyNumberFormat="1" applyFont="1" applyFill="1" applyBorder="1" applyAlignment="1">
      <alignment horizontal="center" vertical="center"/>
    </xf>
    <xf numFmtId="0" fontId="6" fillId="2" borderId="1" xfId="3" applyFont="1" applyFill="1" applyBorder="1" applyAlignment="1" applyProtection="1">
      <alignment horizontal="center" vertical="center" wrapText="1"/>
      <protection locked="0"/>
    </xf>
    <xf numFmtId="0" fontId="6" fillId="2" borderId="2" xfId="3" applyFont="1" applyFill="1" applyBorder="1" applyAlignment="1" applyProtection="1">
      <alignment vertical="center" wrapText="1"/>
      <protection locked="0"/>
    </xf>
    <xf numFmtId="49" fontId="8" fillId="0" borderId="5" xfId="1" applyNumberFormat="1" applyFont="1" applyBorder="1" applyAlignment="1">
      <alignment vertical="center" wrapText="1"/>
    </xf>
    <xf numFmtId="49" fontId="8" fillId="0" borderId="6" xfId="1" applyNumberFormat="1" applyFont="1" applyBorder="1" applyAlignment="1">
      <alignment vertical="center" wrapText="1"/>
    </xf>
    <xf numFmtId="0" fontId="13" fillId="0" borderId="29" xfId="2" applyFont="1" applyBorder="1" applyAlignment="1">
      <alignment horizontal="center" vertical="center" wrapText="1"/>
    </xf>
    <xf numFmtId="17" fontId="9" fillId="0" borderId="37" xfId="2" applyNumberFormat="1" applyFont="1" applyBorder="1" applyAlignment="1">
      <alignment vertical="center" wrapText="1"/>
    </xf>
    <xf numFmtId="0" fontId="17" fillId="0" borderId="4" xfId="2" applyFont="1" applyBorder="1"/>
    <xf numFmtId="0" fontId="17" fillId="0" borderId="0" xfId="5" applyFont="1"/>
    <xf numFmtId="0" fontId="17" fillId="0" borderId="0" xfId="2" applyFont="1"/>
    <xf numFmtId="164" fontId="12" fillId="0" borderId="37" xfId="6" applyFont="1" applyBorder="1" applyAlignment="1">
      <alignment horizontal="right" vertical="center" wrapText="1"/>
    </xf>
    <xf numFmtId="0" fontId="19" fillId="13" borderId="52" xfId="0" applyFont="1" applyFill="1" applyBorder="1" applyAlignment="1">
      <alignment horizontal="center" vertical="center" wrapText="1"/>
    </xf>
    <xf numFmtId="0" fontId="20" fillId="13" borderId="52" xfId="0" applyFont="1" applyFill="1" applyBorder="1" applyAlignment="1">
      <alignment horizontal="center" vertical="center" wrapText="1"/>
    </xf>
    <xf numFmtId="0" fontId="16" fillId="13" borderId="53" xfId="0" applyFont="1" applyFill="1" applyBorder="1" applyAlignment="1">
      <alignment vertical="center" wrapText="1"/>
    </xf>
    <xf numFmtId="0" fontId="24" fillId="13" borderId="54" xfId="0" applyFont="1" applyFill="1" applyBorder="1" applyAlignment="1">
      <alignment horizontal="center" vertical="center" wrapText="1"/>
    </xf>
    <xf numFmtId="0" fontId="24" fillId="13" borderId="54" xfId="0" applyFont="1" applyFill="1" applyBorder="1" applyAlignment="1">
      <alignment vertical="center" wrapText="1"/>
    </xf>
    <xf numFmtId="0" fontId="16" fillId="13" borderId="54" xfId="0" applyFont="1" applyFill="1" applyBorder="1" applyAlignment="1">
      <alignment vertical="center"/>
    </xf>
    <xf numFmtId="4" fontId="24" fillId="13" borderId="54" xfId="0" applyNumberFormat="1" applyFont="1" applyFill="1" applyBorder="1" applyAlignment="1">
      <alignment vertical="center" wrapText="1"/>
    </xf>
    <xf numFmtId="4" fontId="16" fillId="13" borderId="54" xfId="0" applyNumberFormat="1" applyFont="1" applyFill="1" applyBorder="1" applyAlignment="1">
      <alignment vertical="center"/>
    </xf>
    <xf numFmtId="4" fontId="16" fillId="13" borderId="54" xfId="0" applyNumberFormat="1" applyFont="1" applyFill="1" applyBorder="1" applyAlignment="1">
      <alignment horizontal="center" vertical="center"/>
    </xf>
    <xf numFmtId="0" fontId="0" fillId="13" borderId="0" xfId="0" applyFill="1"/>
    <xf numFmtId="0" fontId="9" fillId="0" borderId="13" xfId="2" applyFont="1" applyBorder="1" applyAlignment="1">
      <alignment horizontal="left" vertical="top" wrapText="1"/>
    </xf>
    <xf numFmtId="0" fontId="9" fillId="0" borderId="38" xfId="2" applyFont="1" applyBorder="1" applyAlignment="1">
      <alignment horizontal="left" vertical="top" wrapText="1"/>
    </xf>
    <xf numFmtId="0" fontId="9" fillId="0" borderId="39" xfId="2" applyFont="1" applyBorder="1" applyAlignment="1">
      <alignment horizontal="left" vertical="top" wrapText="1"/>
    </xf>
    <xf numFmtId="165" fontId="4" fillId="0" borderId="4" xfId="2" quotePrefix="1" applyNumberFormat="1" applyBorder="1" applyAlignment="1">
      <alignment horizontal="center"/>
    </xf>
    <xf numFmtId="0" fontId="9" fillId="0" borderId="41" xfId="2" applyFont="1" applyBorder="1" applyAlignment="1">
      <alignment vertical="top" wrapText="1"/>
    </xf>
    <xf numFmtId="0" fontId="9" fillId="0" borderId="59" xfId="2" applyFont="1" applyBorder="1" applyAlignment="1">
      <alignment vertical="top" wrapText="1"/>
    </xf>
    <xf numFmtId="0" fontId="9" fillId="0" borderId="60" xfId="2" applyFont="1" applyBorder="1" applyAlignment="1">
      <alignment vertical="top" wrapText="1"/>
    </xf>
    <xf numFmtId="0" fontId="9" fillId="0" borderId="4" xfId="2" applyFont="1" applyBorder="1" applyAlignment="1">
      <alignment vertical="top" wrapText="1"/>
    </xf>
    <xf numFmtId="0" fontId="9" fillId="0" borderId="0" xfId="2" applyFont="1" applyAlignment="1">
      <alignment vertical="top" wrapText="1"/>
    </xf>
    <xf numFmtId="0" fontId="9" fillId="0" borderId="34" xfId="2" applyFont="1" applyBorder="1" applyAlignment="1">
      <alignment vertical="top" wrapText="1"/>
    </xf>
    <xf numFmtId="0" fontId="9" fillId="0" borderId="40" xfId="2" applyFont="1" applyBorder="1" applyAlignment="1">
      <alignment vertical="top" wrapText="1"/>
    </xf>
    <xf numFmtId="0" fontId="9" fillId="0" borderId="61" xfId="2" applyFont="1" applyBorder="1" applyAlignment="1">
      <alignment vertical="top" wrapText="1"/>
    </xf>
    <xf numFmtId="0" fontId="9" fillId="0" borderId="62" xfId="2" applyFont="1" applyBorder="1" applyAlignment="1">
      <alignment vertical="top" wrapText="1"/>
    </xf>
    <xf numFmtId="0" fontId="27" fillId="13" borderId="52" xfId="0" applyFont="1" applyFill="1" applyBorder="1" applyAlignment="1">
      <alignment horizontal="center" vertical="center" wrapText="1"/>
    </xf>
    <xf numFmtId="0" fontId="4" fillId="13" borderId="53" xfId="0" applyFont="1" applyFill="1" applyBorder="1" applyAlignment="1">
      <alignment vertical="center" wrapText="1"/>
    </xf>
    <xf numFmtId="0" fontId="4" fillId="13" borderId="54" xfId="0" applyFont="1" applyFill="1" applyBorder="1" applyAlignment="1">
      <alignment horizontal="center" vertical="center" wrapText="1"/>
    </xf>
    <xf numFmtId="0" fontId="4" fillId="13" borderId="54" xfId="0" applyFont="1" applyFill="1" applyBorder="1" applyAlignment="1">
      <alignment vertical="center" wrapText="1"/>
    </xf>
    <xf numFmtId="0" fontId="4" fillId="13" borderId="54" xfId="0" applyFont="1" applyFill="1" applyBorder="1" applyAlignment="1">
      <alignment vertical="center"/>
    </xf>
    <xf numFmtId="4" fontId="4" fillId="13" borderId="54" xfId="0" applyNumberFormat="1" applyFont="1" applyFill="1" applyBorder="1" applyAlignment="1">
      <alignment vertical="center" wrapText="1"/>
    </xf>
    <xf numFmtId="4" fontId="4" fillId="13" borderId="54" xfId="0" applyNumberFormat="1" applyFont="1" applyFill="1" applyBorder="1" applyAlignment="1">
      <alignment vertical="center"/>
    </xf>
    <xf numFmtId="4" fontId="4" fillId="13" borderId="54" xfId="0" applyNumberFormat="1" applyFont="1" applyFill="1" applyBorder="1" applyAlignment="1">
      <alignment horizontal="center" vertical="center"/>
    </xf>
    <xf numFmtId="0" fontId="28" fillId="13" borderId="0" xfId="0" applyFont="1" applyFill="1"/>
    <xf numFmtId="164" fontId="2" fillId="0" borderId="40" xfId="4" applyFont="1" applyFill="1" applyBorder="1" applyAlignment="1">
      <alignment horizontal="center" vertical="center"/>
    </xf>
    <xf numFmtId="0" fontId="9" fillId="0" borderId="13" xfId="2" applyFont="1" applyBorder="1" applyAlignment="1">
      <alignment vertical="top" wrapText="1"/>
    </xf>
    <xf numFmtId="0" fontId="9" fillId="0" borderId="38" xfId="2" applyFont="1" applyBorder="1" applyAlignment="1">
      <alignment vertical="top" wrapText="1"/>
    </xf>
    <xf numFmtId="0" fontId="9" fillId="0" borderId="39" xfId="2" applyFont="1" applyBorder="1" applyAlignment="1">
      <alignment vertical="top" wrapText="1"/>
    </xf>
    <xf numFmtId="164" fontId="12" fillId="0" borderId="37" xfId="6" applyFont="1" applyBorder="1" applyAlignment="1">
      <alignment horizontal="center" vertical="center" wrapText="1"/>
    </xf>
    <xf numFmtId="43" fontId="29" fillId="0" borderId="25" xfId="12" applyFont="1" applyBorder="1" applyAlignment="1">
      <alignment vertical="center"/>
    </xf>
    <xf numFmtId="164" fontId="12" fillId="0" borderId="37" xfId="6" applyFont="1" applyBorder="1" applyAlignment="1">
      <alignment horizontal="center" vertical="center"/>
    </xf>
    <xf numFmtId="164" fontId="13" fillId="0" borderId="25" xfId="6" applyFont="1" applyBorder="1" applyAlignment="1">
      <alignment horizontal="center" vertical="center" wrapText="1"/>
    </xf>
    <xf numFmtId="0" fontId="19" fillId="14" borderId="52" xfId="0" applyFont="1" applyFill="1" applyBorder="1" applyAlignment="1">
      <alignment horizontal="center" vertical="center" wrapText="1"/>
    </xf>
    <xf numFmtId="0" fontId="20" fillId="14" borderId="52" xfId="0" applyFont="1" applyFill="1" applyBorder="1" applyAlignment="1">
      <alignment horizontal="center" vertical="center" wrapText="1"/>
    </xf>
    <xf numFmtId="0" fontId="16" fillId="14" borderId="53" xfId="0" applyFont="1" applyFill="1" applyBorder="1" applyAlignment="1">
      <alignment vertical="center" wrapText="1"/>
    </xf>
    <xf numFmtId="0" fontId="24" fillId="14" borderId="54" xfId="0" applyFont="1" applyFill="1" applyBorder="1" applyAlignment="1">
      <alignment horizontal="center" vertical="center" wrapText="1"/>
    </xf>
    <xf numFmtId="0" fontId="24" fillId="14" borderId="54" xfId="0" applyFont="1" applyFill="1" applyBorder="1" applyAlignment="1">
      <alignment vertical="center" wrapText="1"/>
    </xf>
    <xf numFmtId="0" fontId="16" fillId="14" borderId="54" xfId="0" applyFont="1" applyFill="1" applyBorder="1" applyAlignment="1">
      <alignment vertical="center"/>
    </xf>
    <xf numFmtId="4" fontId="16" fillId="14" borderId="54" xfId="0" applyNumberFormat="1" applyFont="1" applyFill="1" applyBorder="1" applyAlignment="1">
      <alignment horizontal="center" vertical="center"/>
    </xf>
    <xf numFmtId="0" fontId="0" fillId="14" borderId="0" xfId="0" applyFill="1"/>
    <xf numFmtId="4" fontId="16" fillId="14" borderId="54" xfId="0" applyNumberFormat="1" applyFont="1" applyFill="1" applyBorder="1" applyAlignment="1">
      <alignment vertical="center"/>
    </xf>
    <xf numFmtId="0" fontId="13" fillId="0" borderId="25" xfId="2" applyFont="1" applyBorder="1" applyAlignment="1">
      <alignment horizontal="center" vertical="center" wrapText="1"/>
    </xf>
    <xf numFmtId="164" fontId="2" fillId="0" borderId="0" xfId="2" applyNumberFormat="1" applyFont="1"/>
    <xf numFmtId="4" fontId="24" fillId="14" borderId="54" xfId="0" applyNumberFormat="1" applyFont="1" applyFill="1" applyBorder="1" applyAlignment="1">
      <alignment vertical="center" wrapText="1"/>
    </xf>
    <xf numFmtId="0" fontId="16" fillId="14" borderId="54" xfId="0" applyFont="1" applyFill="1" applyBorder="1" applyAlignment="1">
      <alignment horizontal="center" vertical="center"/>
    </xf>
    <xf numFmtId="0" fontId="19" fillId="15" borderId="52" xfId="0" applyFont="1" applyFill="1" applyBorder="1" applyAlignment="1">
      <alignment horizontal="center" vertical="center" wrapText="1"/>
    </xf>
    <xf numFmtId="0" fontId="20" fillId="15" borderId="52" xfId="0" applyFont="1" applyFill="1" applyBorder="1" applyAlignment="1">
      <alignment horizontal="center" vertical="center" wrapText="1"/>
    </xf>
    <xf numFmtId="0" fontId="16" fillId="15" borderId="53" xfId="0" applyFont="1" applyFill="1" applyBorder="1" applyAlignment="1">
      <alignment vertical="center" wrapText="1"/>
    </xf>
    <xf numFmtId="0" fontId="24" fillId="15" borderId="54" xfId="0" applyFont="1" applyFill="1" applyBorder="1" applyAlignment="1">
      <alignment horizontal="center" vertical="center" wrapText="1"/>
    </xf>
    <xf numFmtId="0" fontId="24" fillId="15" borderId="54" xfId="0" applyFont="1" applyFill="1" applyBorder="1" applyAlignment="1">
      <alignment vertical="center" wrapText="1"/>
    </xf>
    <xf numFmtId="0" fontId="16" fillId="15" borderId="54" xfId="0" applyFont="1" applyFill="1" applyBorder="1" applyAlignment="1">
      <alignment vertical="center"/>
    </xf>
    <xf numFmtId="4" fontId="16" fillId="15" borderId="54" xfId="0" applyNumberFormat="1" applyFont="1" applyFill="1" applyBorder="1" applyAlignment="1">
      <alignment horizontal="center" vertical="center"/>
    </xf>
    <xf numFmtId="0" fontId="0" fillId="15" borderId="0" xfId="0" applyFill="1"/>
    <xf numFmtId="0" fontId="16" fillId="15" borderId="54" xfId="0" applyFont="1" applyFill="1" applyBorder="1" applyAlignment="1">
      <alignment horizontal="center" vertical="center"/>
    </xf>
    <xf numFmtId="0" fontId="21" fillId="14" borderId="52" xfId="0" applyFont="1" applyFill="1" applyBorder="1" applyAlignment="1">
      <alignment horizontal="center" vertical="center" wrapText="1"/>
    </xf>
    <xf numFmtId="0" fontId="18" fillId="14" borderId="53" xfId="0" applyFont="1" applyFill="1" applyBorder="1" applyAlignment="1">
      <alignment vertical="center" wrapText="1"/>
    </xf>
    <xf numFmtId="0" fontId="23" fillId="14" borderId="54" xfId="0" applyFont="1" applyFill="1" applyBorder="1" applyAlignment="1">
      <alignment horizontal="center" vertical="center" wrapText="1"/>
    </xf>
    <xf numFmtId="0" fontId="18" fillId="14" borderId="54" xfId="0" applyFont="1" applyFill="1" applyBorder="1" applyAlignment="1">
      <alignment vertical="center" wrapText="1"/>
    </xf>
    <xf numFmtId="0" fontId="23" fillId="14" borderId="54" xfId="0" applyFont="1" applyFill="1" applyBorder="1" applyAlignment="1">
      <alignment vertical="center"/>
    </xf>
    <xf numFmtId="0" fontId="23" fillId="14" borderId="54" xfId="0" applyFont="1" applyFill="1" applyBorder="1" applyAlignment="1">
      <alignment vertical="center" wrapText="1"/>
    </xf>
    <xf numFmtId="0" fontId="18" fillId="14" borderId="54" xfId="0" applyFont="1" applyFill="1" applyBorder="1" applyAlignment="1">
      <alignment vertical="center"/>
    </xf>
    <xf numFmtId="4" fontId="18" fillId="14" borderId="54" xfId="0" applyNumberFormat="1" applyFont="1" applyFill="1" applyBorder="1" applyAlignment="1">
      <alignment horizontal="center" vertical="center"/>
    </xf>
    <xf numFmtId="164" fontId="9" fillId="0" borderId="25" xfId="4" applyFont="1" applyFill="1" applyBorder="1" applyAlignment="1">
      <alignment horizontal="center" vertical="center"/>
    </xf>
    <xf numFmtId="165" fontId="9" fillId="0" borderId="25" xfId="2" quotePrefix="1" applyNumberFormat="1" applyFont="1" applyBorder="1" applyAlignment="1">
      <alignment horizontal="center" vertical="center"/>
    </xf>
    <xf numFmtId="164" fontId="30" fillId="0" borderId="8" xfId="4" applyFont="1" applyFill="1" applyBorder="1" applyAlignment="1">
      <alignment horizontal="center"/>
    </xf>
    <xf numFmtId="43" fontId="2" fillId="0" borderId="0" xfId="12" applyFont="1"/>
    <xf numFmtId="43" fontId="2" fillId="0" borderId="0" xfId="2" applyNumberFormat="1" applyFont="1"/>
    <xf numFmtId="170" fontId="4" fillId="0" borderId="0" xfId="2" applyNumberFormat="1"/>
    <xf numFmtId="43" fontId="4" fillId="0" borderId="0" xfId="2" applyNumberFormat="1"/>
    <xf numFmtId="1" fontId="6" fillId="3" borderId="25" xfId="3" applyNumberFormat="1" applyFont="1" applyFill="1" applyBorder="1" applyAlignment="1" applyProtection="1">
      <alignment horizontal="center" vertical="center" wrapText="1"/>
      <protection locked="0"/>
    </xf>
    <xf numFmtId="164" fontId="13" fillId="0" borderId="25" xfId="4" applyFont="1" applyFill="1" applyBorder="1" applyAlignment="1">
      <alignment horizontal="center"/>
    </xf>
    <xf numFmtId="164" fontId="13" fillId="0" borderId="8" xfId="4" applyFont="1" applyFill="1" applyBorder="1" applyAlignment="1">
      <alignment horizontal="center"/>
    </xf>
    <xf numFmtId="0" fontId="12" fillId="0" borderId="4" xfId="2" applyFont="1" applyBorder="1"/>
    <xf numFmtId="0" fontId="12" fillId="0" borderId="0" xfId="2" applyFont="1"/>
    <xf numFmtId="0" fontId="12" fillId="0" borderId="0" xfId="5" applyFont="1"/>
    <xf numFmtId="164" fontId="9" fillId="0" borderId="0" xfId="2" applyNumberFormat="1" applyFont="1"/>
    <xf numFmtId="164" fontId="9" fillId="0" borderId="37" xfId="6" applyFont="1" applyBorder="1" applyAlignment="1">
      <alignment horizontal="center" vertical="center"/>
    </xf>
    <xf numFmtId="164" fontId="9" fillId="0" borderId="37" xfId="6" applyFont="1" applyBorder="1" applyAlignment="1">
      <alignment horizontal="center" vertical="center" wrapText="1"/>
    </xf>
    <xf numFmtId="164" fontId="9" fillId="0" borderId="37" xfId="6" applyFont="1" applyBorder="1" applyAlignment="1">
      <alignment vertical="center" wrapText="1"/>
    </xf>
    <xf numFmtId="167" fontId="9" fillId="0" borderId="8" xfId="6" applyNumberFormat="1" applyFont="1" applyFill="1" applyBorder="1" applyAlignment="1"/>
    <xf numFmtId="165" fontId="9" fillId="0" borderId="8" xfId="2" quotePrefix="1" applyNumberFormat="1" applyFont="1" applyBorder="1" applyAlignment="1">
      <alignment horizontal="center"/>
    </xf>
    <xf numFmtId="165" fontId="9" fillId="0" borderId="25" xfId="2" applyNumberFormat="1" applyFont="1" applyBorder="1" applyAlignment="1">
      <alignment horizontal="center" vertical="center"/>
    </xf>
    <xf numFmtId="164" fontId="9" fillId="0" borderId="25" xfId="4" applyFont="1" applyFill="1" applyBorder="1" applyAlignment="1">
      <alignment vertical="center"/>
    </xf>
    <xf numFmtId="165" fontId="9" fillId="0" borderId="25" xfId="2" applyNumberFormat="1" applyFont="1" applyBorder="1" applyAlignment="1">
      <alignment horizontal="center"/>
    </xf>
    <xf numFmtId="164" fontId="9" fillId="0" borderId="25" xfId="4" applyFont="1" applyFill="1" applyBorder="1" applyAlignment="1"/>
    <xf numFmtId="167" fontId="9" fillId="0" borderId="25" xfId="6" applyNumberFormat="1" applyFont="1" applyFill="1" applyBorder="1" applyAlignment="1">
      <alignment vertical="center"/>
    </xf>
    <xf numFmtId="167" fontId="9" fillId="0" borderId="25" xfId="6" applyNumberFormat="1" applyFont="1" applyFill="1" applyBorder="1" applyAlignment="1"/>
    <xf numFmtId="165" fontId="13" fillId="0" borderId="25" xfId="2" applyNumberFormat="1" applyFont="1" applyBorder="1" applyAlignment="1">
      <alignment horizontal="center"/>
    </xf>
    <xf numFmtId="167" fontId="13" fillId="0" borderId="25" xfId="6" applyNumberFormat="1" applyFont="1" applyFill="1" applyBorder="1" applyAlignment="1">
      <alignment vertical="center"/>
    </xf>
    <xf numFmtId="167" fontId="13" fillId="0" borderId="25" xfId="6" applyNumberFormat="1" applyFont="1" applyFill="1" applyBorder="1" applyAlignment="1"/>
    <xf numFmtId="165" fontId="9" fillId="0" borderId="25" xfId="2" quotePrefix="1" applyNumberFormat="1" applyFont="1" applyBorder="1" applyAlignment="1">
      <alignment horizontal="center"/>
    </xf>
    <xf numFmtId="0" fontId="26" fillId="0" borderId="25" xfId="0" applyFont="1" applyBorder="1" applyAlignment="1">
      <alignment horizontal="left" indent="1"/>
    </xf>
    <xf numFmtId="0" fontId="9" fillId="0" borderId="25" xfId="2" applyFont="1" applyBorder="1"/>
    <xf numFmtId="164" fontId="26" fillId="0" borderId="25" xfId="4" applyFont="1" applyFill="1" applyBorder="1" applyAlignment="1">
      <alignment horizontal="center"/>
    </xf>
    <xf numFmtId="164" fontId="26" fillId="0" borderId="25" xfId="7" applyFont="1" applyFill="1" applyBorder="1" applyAlignment="1"/>
    <xf numFmtId="165" fontId="4" fillId="0" borderId="8" xfId="2" quotePrefix="1" applyNumberFormat="1" applyBorder="1" applyAlignment="1">
      <alignment horizontal="center"/>
    </xf>
    <xf numFmtId="165" fontId="4" fillId="0" borderId="8" xfId="2" applyNumberFormat="1" applyBorder="1" applyAlignment="1">
      <alignment horizontal="center"/>
    </xf>
    <xf numFmtId="0" fontId="16" fillId="0" borderId="40" xfId="0" applyFont="1" applyBorder="1" applyAlignment="1">
      <alignment horizontal="left" indent="1"/>
    </xf>
    <xf numFmtId="0" fontId="4" fillId="0" borderId="61" xfId="2" applyBorder="1"/>
    <xf numFmtId="0" fontId="4" fillId="0" borderId="62" xfId="2" applyBorder="1"/>
    <xf numFmtId="164" fontId="16" fillId="0" borderId="8" xfId="4" applyFont="1" applyFill="1" applyBorder="1" applyAlignment="1">
      <alignment horizontal="center"/>
    </xf>
    <xf numFmtId="164" fontId="16" fillId="0" borderId="8" xfId="7" applyFont="1" applyFill="1" applyBorder="1" applyAlignment="1"/>
    <xf numFmtId="167" fontId="4" fillId="0" borderId="8" xfId="6" applyNumberFormat="1" applyFont="1" applyFill="1" applyBorder="1" applyAlignment="1">
      <alignment vertical="center"/>
    </xf>
    <xf numFmtId="167" fontId="4" fillId="0" borderId="8" xfId="6" applyNumberFormat="1" applyFont="1" applyFill="1" applyBorder="1" applyAlignment="1"/>
    <xf numFmtId="165" fontId="9" fillId="0" borderId="8" xfId="2" applyNumberFormat="1" applyFont="1" applyBorder="1" applyAlignment="1">
      <alignment horizontal="center"/>
    </xf>
    <xf numFmtId="0" fontId="26" fillId="0" borderId="40" xfId="0" applyFont="1" applyBorder="1" applyAlignment="1">
      <alignment horizontal="left" indent="1"/>
    </xf>
    <xf numFmtId="0" fontId="9" fillId="0" borderId="61" xfId="2" applyFont="1" applyBorder="1"/>
    <xf numFmtId="0" fontId="9" fillId="0" borderId="62" xfId="2" applyFont="1" applyBorder="1"/>
    <xf numFmtId="164" fontId="26" fillId="0" borderId="8" xfId="4" applyFont="1" applyFill="1" applyBorder="1" applyAlignment="1">
      <alignment horizontal="center"/>
    </xf>
    <xf numFmtId="164" fontId="26" fillId="0" borderId="8" xfId="7" applyFont="1" applyFill="1" applyBorder="1" applyAlignment="1"/>
    <xf numFmtId="167" fontId="9" fillId="0" borderId="8" xfId="6" applyNumberFormat="1" applyFont="1" applyFill="1" applyBorder="1" applyAlignment="1">
      <alignment vertical="center"/>
    </xf>
    <xf numFmtId="165" fontId="9" fillId="0" borderId="4" xfId="2" quotePrefix="1" applyNumberFormat="1" applyFont="1" applyBorder="1" applyAlignment="1">
      <alignment horizontal="center"/>
    </xf>
    <xf numFmtId="0" fontId="13" fillId="5" borderId="6" xfId="2" applyFont="1" applyFill="1" applyBorder="1" applyAlignment="1">
      <alignment vertical="center"/>
    </xf>
    <xf numFmtId="164" fontId="9" fillId="0" borderId="63" xfId="6" applyFont="1" applyBorder="1" applyAlignment="1">
      <alignment horizontal="center" vertical="center"/>
    </xf>
    <xf numFmtId="164" fontId="9" fillId="0" borderId="63" xfId="6" applyFont="1" applyBorder="1" applyAlignment="1">
      <alignment horizontal="center" vertical="center" wrapText="1"/>
    </xf>
    <xf numFmtId="164" fontId="9" fillId="0" borderId="63" xfId="6" applyFont="1" applyBorder="1" applyAlignment="1">
      <alignment horizontal="right" vertical="center" wrapText="1"/>
    </xf>
    <xf numFmtId="17" fontId="9" fillId="0" borderId="63" xfId="2" applyNumberFormat="1" applyFont="1" applyBorder="1" applyAlignment="1">
      <alignment horizontal="center" vertical="center" wrapText="1"/>
    </xf>
    <xf numFmtId="164" fontId="13" fillId="0" borderId="63" xfId="6" applyFont="1" applyBorder="1" applyAlignment="1">
      <alignment horizontal="center" vertical="center" wrapText="1"/>
    </xf>
    <xf numFmtId="0" fontId="13" fillId="5" borderId="5" xfId="2" applyFont="1" applyFill="1" applyBorder="1" applyAlignment="1">
      <alignment horizontal="left" vertical="center" indent="1"/>
    </xf>
    <xf numFmtId="2" fontId="13" fillId="5" borderId="7" xfId="2" applyNumberFormat="1" applyFont="1" applyFill="1" applyBorder="1" applyAlignment="1">
      <alignment horizontal="center" vertical="center"/>
    </xf>
    <xf numFmtId="164" fontId="13" fillId="5" borderId="37" xfId="6" applyFont="1" applyFill="1" applyBorder="1" applyAlignment="1">
      <alignment vertical="center"/>
    </xf>
    <xf numFmtId="165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horizontal="left" vertical="top" wrapText="1"/>
    </xf>
    <xf numFmtId="164" fontId="9" fillId="0" borderId="0" xfId="4" applyFont="1" applyFill="1" applyBorder="1" applyAlignment="1">
      <alignment horizontal="center" vertical="center"/>
    </xf>
    <xf numFmtId="164" fontId="9" fillId="0" borderId="0" xfId="4" applyFont="1" applyFill="1" applyBorder="1" applyAlignment="1">
      <alignment vertical="center"/>
    </xf>
    <xf numFmtId="165" fontId="9" fillId="0" borderId="0" xfId="2" applyNumberFormat="1" applyFont="1" applyAlignment="1">
      <alignment horizontal="center"/>
    </xf>
    <xf numFmtId="164" fontId="9" fillId="0" borderId="0" xfId="4" applyFont="1" applyFill="1" applyBorder="1" applyAlignment="1"/>
    <xf numFmtId="167" fontId="9" fillId="0" borderId="0" xfId="6" applyNumberFormat="1" applyFont="1" applyFill="1" applyBorder="1" applyAlignment="1">
      <alignment vertical="center"/>
    </xf>
    <xf numFmtId="167" fontId="9" fillId="0" borderId="0" xfId="6" applyNumberFormat="1" applyFont="1" applyFill="1" applyBorder="1" applyAlignment="1"/>
    <xf numFmtId="165" fontId="9" fillId="0" borderId="1" xfId="2" quotePrefix="1" applyNumberFormat="1" applyFont="1" applyBorder="1" applyAlignment="1">
      <alignment horizontal="center" vertical="center"/>
    </xf>
    <xf numFmtId="165" fontId="9" fillId="0" borderId="48" xfId="2" applyNumberFormat="1" applyFont="1" applyBorder="1" applyAlignment="1">
      <alignment horizontal="center" vertical="center"/>
    </xf>
    <xf numFmtId="164" fontId="9" fillId="0" borderId="48" xfId="4" applyFont="1" applyFill="1" applyBorder="1" applyAlignment="1">
      <alignment horizontal="center" vertical="center"/>
    </xf>
    <xf numFmtId="164" fontId="9" fillId="0" borderId="48" xfId="4" applyFont="1" applyFill="1" applyBorder="1" applyAlignment="1">
      <alignment vertical="center"/>
    </xf>
    <xf numFmtId="164" fontId="9" fillId="0" borderId="3" xfId="4" applyFont="1" applyFill="1" applyBorder="1" applyAlignment="1">
      <alignment horizontal="center" vertical="center"/>
    </xf>
    <xf numFmtId="165" fontId="9" fillId="0" borderId="4" xfId="2" quotePrefix="1" applyNumberFormat="1" applyFont="1" applyBorder="1" applyAlignment="1">
      <alignment horizontal="center" vertical="center"/>
    </xf>
    <xf numFmtId="164" fontId="9" fillId="0" borderId="34" xfId="4" applyFont="1" applyFill="1" applyBorder="1" applyAlignment="1">
      <alignment horizontal="center" vertical="center"/>
    </xf>
    <xf numFmtId="165" fontId="9" fillId="0" borderId="5" xfId="2" quotePrefix="1" applyNumberFormat="1" applyFont="1" applyBorder="1" applyAlignment="1">
      <alignment horizontal="center" vertical="center"/>
    </xf>
    <xf numFmtId="165" fontId="9" fillId="0" borderId="6" xfId="2" applyNumberFormat="1" applyFont="1" applyBorder="1" applyAlignment="1">
      <alignment horizontal="center"/>
    </xf>
    <xf numFmtId="0" fontId="9" fillId="0" borderId="6" xfId="2" applyFont="1" applyBorder="1" applyAlignment="1">
      <alignment vertical="top" wrapText="1"/>
    </xf>
    <xf numFmtId="164" fontId="9" fillId="0" borderId="6" xfId="4" applyFont="1" applyFill="1" applyBorder="1" applyAlignment="1">
      <alignment horizontal="center" vertical="center"/>
    </xf>
    <xf numFmtId="167" fontId="9" fillId="0" borderId="6" xfId="6" applyNumberFormat="1" applyFont="1" applyFill="1" applyBorder="1" applyAlignment="1">
      <alignment vertical="center"/>
    </xf>
    <xf numFmtId="167" fontId="9" fillId="0" borderId="6" xfId="6" applyNumberFormat="1" applyFont="1" applyFill="1" applyBorder="1" applyAlignment="1"/>
    <xf numFmtId="164" fontId="9" fillId="0" borderId="7" xfId="4" applyFont="1" applyFill="1" applyBorder="1" applyAlignment="1">
      <alignment horizontal="center" vertical="center"/>
    </xf>
    <xf numFmtId="164" fontId="9" fillId="0" borderId="63" xfId="6" applyFont="1" applyBorder="1" applyAlignment="1">
      <alignment vertical="center" wrapText="1"/>
    </xf>
    <xf numFmtId="17" fontId="9" fillId="0" borderId="63" xfId="2" applyNumberFormat="1" applyFont="1" applyBorder="1" applyAlignment="1">
      <alignment vertical="center" wrapText="1"/>
    </xf>
    <xf numFmtId="2" fontId="13" fillId="0" borderId="63" xfId="2" quotePrefix="1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indent="1"/>
    </xf>
    <xf numFmtId="0" fontId="9" fillId="0" borderId="0" xfId="2" applyFont="1" applyAlignment="1">
      <alignment vertical="center"/>
    </xf>
    <xf numFmtId="164" fontId="26" fillId="0" borderId="0" xfId="4" applyFont="1" applyFill="1" applyBorder="1" applyAlignment="1">
      <alignment horizontal="right"/>
    </xf>
    <xf numFmtId="0" fontId="9" fillId="0" borderId="0" xfId="2" applyFont="1" applyAlignment="1">
      <alignment horizontal="center"/>
    </xf>
    <xf numFmtId="164" fontId="26" fillId="0" borderId="0" xfId="4" applyFont="1" applyFill="1" applyBorder="1" applyAlignment="1">
      <alignment horizontal="center"/>
    </xf>
    <xf numFmtId="164" fontId="26" fillId="0" borderId="0" xfId="7" applyFont="1" applyFill="1" applyBorder="1" applyAlignment="1"/>
    <xf numFmtId="165" fontId="13" fillId="0" borderId="0" xfId="2" applyNumberFormat="1" applyFont="1" applyAlignment="1">
      <alignment horizontal="center"/>
    </xf>
    <xf numFmtId="164" fontId="31" fillId="0" borderId="0" xfId="4" applyFont="1" applyFill="1" applyBorder="1" applyAlignment="1">
      <alignment horizontal="center"/>
    </xf>
    <xf numFmtId="164" fontId="31" fillId="0" borderId="0" xfId="7" applyFont="1" applyFill="1" applyBorder="1" applyAlignment="1"/>
    <xf numFmtId="167" fontId="13" fillId="0" borderId="0" xfId="6" applyNumberFormat="1" applyFont="1" applyFill="1" applyBorder="1" applyAlignment="1">
      <alignment vertical="center"/>
    </xf>
    <xf numFmtId="167" fontId="13" fillId="0" borderId="0" xfId="6" applyNumberFormat="1" applyFont="1" applyFill="1" applyBorder="1" applyAlignment="1"/>
    <xf numFmtId="0" fontId="9" fillId="0" borderId="0" xfId="0" applyFont="1" applyAlignment="1">
      <alignment horizontal="left" indent="1"/>
    </xf>
    <xf numFmtId="164" fontId="9" fillId="0" borderId="0" xfId="7" applyFont="1" applyFill="1" applyBorder="1" applyAlignment="1"/>
    <xf numFmtId="0" fontId="26" fillId="0" borderId="48" xfId="0" applyFont="1" applyBorder="1" applyAlignment="1">
      <alignment horizontal="left" indent="1"/>
    </xf>
    <xf numFmtId="0" fontId="9" fillId="0" borderId="48" xfId="2" applyFont="1" applyBorder="1" applyAlignment="1">
      <alignment vertical="center"/>
    </xf>
    <xf numFmtId="164" fontId="26" fillId="0" borderId="48" xfId="4" applyFont="1" applyFill="1" applyBorder="1" applyAlignment="1">
      <alignment horizontal="right"/>
    </xf>
    <xf numFmtId="164" fontId="26" fillId="0" borderId="3" xfId="4" applyFont="1" applyFill="1" applyBorder="1" applyAlignment="1">
      <alignment horizontal="right" vertical="center"/>
    </xf>
    <xf numFmtId="164" fontId="26" fillId="0" borderId="34" xfId="4" applyFont="1" applyFill="1" applyBorder="1" applyAlignment="1">
      <alignment horizontal="right" vertical="center"/>
    </xf>
    <xf numFmtId="164" fontId="9" fillId="0" borderId="34" xfId="4" applyFont="1" applyFill="1" applyBorder="1" applyAlignment="1">
      <alignment horizontal="center"/>
    </xf>
    <xf numFmtId="165" fontId="13" fillId="0" borderId="4" xfId="2" quotePrefix="1" applyNumberFormat="1" applyFont="1" applyBorder="1" applyAlignment="1">
      <alignment horizontal="center"/>
    </xf>
    <xf numFmtId="165" fontId="26" fillId="0" borderId="5" xfId="0" applyNumberFormat="1" applyFont="1" applyBorder="1" applyAlignment="1">
      <alignment horizontal="center"/>
    </xf>
    <xf numFmtId="165" fontId="9" fillId="0" borderId="6" xfId="2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left" indent="1"/>
    </xf>
    <xf numFmtId="0" fontId="9" fillId="0" borderId="6" xfId="2" applyFont="1" applyBorder="1" applyAlignment="1">
      <alignment vertical="center"/>
    </xf>
    <xf numFmtId="43" fontId="26" fillId="0" borderId="6" xfId="9" applyFont="1" applyFill="1" applyBorder="1" applyAlignment="1">
      <alignment horizontal="center"/>
    </xf>
    <xf numFmtId="43" fontId="26" fillId="0" borderId="6" xfId="9" applyFont="1" applyFill="1" applyBorder="1"/>
    <xf numFmtId="43" fontId="9" fillId="0" borderId="6" xfId="10" applyFont="1" applyFill="1" applyBorder="1" applyAlignment="1">
      <alignment horizontal="center"/>
    </xf>
    <xf numFmtId="43" fontId="9" fillId="0" borderId="6" xfId="9" applyFont="1" applyFill="1" applyBorder="1" applyAlignment="1">
      <alignment horizontal="center" vertical="center"/>
    </xf>
    <xf numFmtId="43" fontId="9" fillId="0" borderId="6" xfId="9" applyFont="1" applyFill="1" applyBorder="1" applyAlignment="1">
      <alignment horizontal="center"/>
    </xf>
    <xf numFmtId="164" fontId="9" fillId="0" borderId="7" xfId="4" applyFont="1" applyFill="1" applyBorder="1" applyAlignment="1">
      <alignment horizontal="center"/>
    </xf>
    <xf numFmtId="164" fontId="26" fillId="0" borderId="3" xfId="4" applyFont="1" applyFill="1" applyBorder="1" applyAlignment="1">
      <alignment horizontal="right"/>
    </xf>
    <xf numFmtId="164" fontId="26" fillId="0" borderId="34" xfId="4" applyFont="1" applyFill="1" applyBorder="1" applyAlignment="1">
      <alignment horizontal="right"/>
    </xf>
    <xf numFmtId="164" fontId="13" fillId="0" borderId="0" xfId="4" applyFont="1" applyFill="1" applyBorder="1" applyAlignment="1">
      <alignment horizontal="center" vertical="center"/>
    </xf>
    <xf numFmtId="164" fontId="13" fillId="0" borderId="29" xfId="6" applyFont="1" applyBorder="1" applyAlignment="1">
      <alignment horizontal="center" vertical="center" wrapText="1"/>
    </xf>
    <xf numFmtId="43" fontId="9" fillId="0" borderId="0" xfId="8" applyFont="1" applyFill="1" applyBorder="1" applyAlignment="1">
      <alignment horizontal="center"/>
    </xf>
    <xf numFmtId="164" fontId="9" fillId="0" borderId="0" xfId="6" applyFont="1" applyFill="1" applyBorder="1" applyAlignment="1">
      <alignment horizontal="center"/>
    </xf>
    <xf numFmtId="43" fontId="13" fillId="0" borderId="6" xfId="9" applyFont="1" applyFill="1" applyBorder="1" applyAlignment="1">
      <alignment horizontal="center"/>
    </xf>
    <xf numFmtId="164" fontId="26" fillId="0" borderId="0" xfId="4" applyFont="1" applyFill="1" applyBorder="1" applyAlignment="1"/>
    <xf numFmtId="165" fontId="13" fillId="0" borderId="4" xfId="2" quotePrefix="1" applyNumberFormat="1" applyFont="1" applyBorder="1" applyAlignment="1">
      <alignment horizontal="center" vertical="center"/>
    </xf>
    <xf numFmtId="165" fontId="26" fillId="0" borderId="4" xfId="0" applyNumberFormat="1" applyFont="1" applyBorder="1" applyAlignment="1">
      <alignment horizontal="center"/>
    </xf>
    <xf numFmtId="0" fontId="13" fillId="0" borderId="0" xfId="2" applyFont="1" applyAlignment="1">
      <alignment horizontal="left" vertical="top" wrapText="1"/>
    </xf>
    <xf numFmtId="164" fontId="9" fillId="0" borderId="0" xfId="4" applyFont="1" applyFill="1" applyBorder="1" applyAlignment="1">
      <alignment horizontal="right" vertical="center"/>
    </xf>
    <xf numFmtId="43" fontId="9" fillId="0" borderId="0" xfId="12" applyFont="1" applyFill="1" applyBorder="1" applyAlignment="1">
      <alignment horizontal="right" vertical="center"/>
    </xf>
    <xf numFmtId="43" fontId="9" fillId="0" borderId="0" xfId="12" applyFont="1" applyFill="1" applyBorder="1" applyAlignment="1">
      <alignment horizontal="center" vertical="center"/>
    </xf>
    <xf numFmtId="164" fontId="9" fillId="0" borderId="48" xfId="4" applyFont="1" applyFill="1" applyBorder="1" applyAlignment="1">
      <alignment horizontal="right" vertical="center"/>
    </xf>
    <xf numFmtId="43" fontId="9" fillId="0" borderId="48" xfId="12" applyFont="1" applyFill="1" applyBorder="1" applyAlignment="1">
      <alignment horizontal="right" vertical="center"/>
    </xf>
    <xf numFmtId="2" fontId="13" fillId="5" borderId="7" xfId="2" applyNumberFormat="1" applyFont="1" applyFill="1" applyBorder="1" applyAlignment="1">
      <alignment horizontal="left" vertical="center"/>
    </xf>
    <xf numFmtId="169" fontId="9" fillId="0" borderId="48" xfId="4" applyNumberFormat="1" applyFont="1" applyFill="1" applyBorder="1" applyAlignment="1">
      <alignment vertical="center"/>
    </xf>
    <xf numFmtId="169" fontId="9" fillId="0" borderId="48" xfId="4" applyNumberFormat="1" applyFont="1" applyFill="1" applyBorder="1" applyAlignment="1">
      <alignment horizontal="center" vertical="center"/>
    </xf>
    <xf numFmtId="0" fontId="9" fillId="0" borderId="48" xfId="2" applyFont="1" applyBorder="1"/>
    <xf numFmtId="164" fontId="13" fillId="0" borderId="63" xfId="6" applyFont="1" applyBorder="1" applyAlignment="1">
      <alignment horizontal="center" vertical="center"/>
    </xf>
    <xf numFmtId="43" fontId="32" fillId="0" borderId="3" xfId="12" applyFont="1" applyBorder="1" applyAlignment="1">
      <alignment vertical="center"/>
    </xf>
    <xf numFmtId="43" fontId="32" fillId="0" borderId="34" xfId="12" applyFont="1" applyBorder="1" applyAlignment="1">
      <alignment vertical="center"/>
    </xf>
    <xf numFmtId="0" fontId="33" fillId="16" borderId="64" xfId="0" applyFont="1" applyFill="1" applyBorder="1"/>
    <xf numFmtId="4" fontId="33" fillId="16" borderId="64" xfId="0" applyNumberFormat="1" applyFont="1" applyFill="1" applyBorder="1" applyAlignment="1">
      <alignment horizontal="center"/>
    </xf>
    <xf numFmtId="4" fontId="33" fillId="16" borderId="65" xfId="0" applyNumberFormat="1" applyFont="1" applyFill="1" applyBorder="1" applyAlignment="1">
      <alignment horizontal="center"/>
    </xf>
    <xf numFmtId="0" fontId="34" fillId="17" borderId="66" xfId="0" applyFont="1" applyFill="1" applyBorder="1" applyAlignment="1" applyProtection="1">
      <alignment horizontal="center" wrapText="1"/>
      <protection locked="0"/>
    </xf>
    <xf numFmtId="4" fontId="34" fillId="0" borderId="66" xfId="0" applyNumberFormat="1" applyFont="1" applyBorder="1" applyAlignment="1">
      <alignment horizontal="center" wrapText="1"/>
    </xf>
    <xf numFmtId="43" fontId="12" fillId="0" borderId="0" xfId="2" applyNumberFormat="1" applyFont="1"/>
    <xf numFmtId="0" fontId="13" fillId="0" borderId="29" xfId="2" applyFont="1" applyBorder="1" applyAlignment="1">
      <alignment horizontal="right" vertical="center" wrapText="1"/>
    </xf>
    <xf numFmtId="164" fontId="13" fillId="0" borderId="29" xfId="6" applyFont="1" applyBorder="1" applyAlignment="1">
      <alignment horizontal="right" vertical="center" wrapText="1"/>
    </xf>
    <xf numFmtId="17" fontId="9" fillId="0" borderId="63" xfId="2" applyNumberFormat="1" applyFont="1" applyBorder="1" applyAlignment="1">
      <alignment horizontal="right" vertical="center" wrapText="1"/>
    </xf>
    <xf numFmtId="43" fontId="26" fillId="0" borderId="48" xfId="12" applyFont="1" applyBorder="1" applyAlignment="1">
      <alignment vertical="center"/>
    </xf>
    <xf numFmtId="169" fontId="9" fillId="0" borderId="0" xfId="4" applyNumberFormat="1" applyFont="1" applyFill="1" applyBorder="1" applyAlignment="1">
      <alignment horizontal="center" vertical="center"/>
    </xf>
    <xf numFmtId="164" fontId="9" fillId="0" borderId="6" xfId="4" applyFont="1" applyFill="1" applyBorder="1" applyAlignment="1">
      <alignment vertical="center"/>
    </xf>
    <xf numFmtId="43" fontId="32" fillId="0" borderId="7" xfId="12" applyFont="1" applyBorder="1" applyAlignment="1">
      <alignment vertical="center"/>
    </xf>
    <xf numFmtId="0" fontId="18" fillId="9" borderId="55" xfId="0" applyFont="1" applyFill="1" applyBorder="1" applyAlignment="1">
      <alignment vertical="center" wrapText="1"/>
    </xf>
    <xf numFmtId="0" fontId="18" fillId="9" borderId="51" xfId="0" applyFont="1" applyFill="1" applyBorder="1" applyAlignment="1">
      <alignment vertical="center" wrapText="1"/>
    </xf>
    <xf numFmtId="0" fontId="31" fillId="0" borderId="0" xfId="0" applyFont="1" applyAlignment="1">
      <alignment horizontal="left" wrapText="1"/>
    </xf>
    <xf numFmtId="0" fontId="4" fillId="0" borderId="1" xfId="11" applyBorder="1" applyAlignment="1">
      <alignment horizontal="center"/>
    </xf>
    <xf numFmtId="0" fontId="4" fillId="0" borderId="48" xfId="11" applyBorder="1" applyAlignment="1">
      <alignment horizontal="center"/>
    </xf>
    <xf numFmtId="0" fontId="4" fillId="0" borderId="3" xfId="11" applyBorder="1" applyAlignment="1">
      <alignment horizontal="center"/>
    </xf>
    <xf numFmtId="0" fontId="17" fillId="7" borderId="4" xfId="11" applyFont="1" applyFill="1" applyBorder="1" applyAlignment="1">
      <alignment horizontal="center" wrapText="1"/>
    </xf>
    <xf numFmtId="0" fontId="17" fillId="7" borderId="0" xfId="11" applyFont="1" applyFill="1" applyAlignment="1">
      <alignment horizontal="center" wrapText="1"/>
    </xf>
    <xf numFmtId="0" fontId="17" fillId="7" borderId="34" xfId="11" applyFont="1" applyFill="1" applyBorder="1" applyAlignment="1">
      <alignment horizontal="center" wrapText="1"/>
    </xf>
    <xf numFmtId="0" fontId="2" fillId="8" borderId="4" xfId="11" applyFont="1" applyFill="1" applyBorder="1" applyAlignment="1">
      <alignment horizontal="center"/>
    </xf>
    <xf numFmtId="0" fontId="2" fillId="8" borderId="0" xfId="11" applyFont="1" applyFill="1" applyAlignment="1">
      <alignment horizontal="center"/>
    </xf>
    <xf numFmtId="0" fontId="2" fillId="8" borderId="34" xfId="11" applyFont="1" applyFill="1" applyBorder="1" applyAlignment="1">
      <alignment horizontal="center"/>
    </xf>
    <xf numFmtId="0" fontId="2" fillId="8" borderId="5" xfId="11" applyFont="1" applyFill="1" applyBorder="1" applyAlignment="1">
      <alignment horizontal="center"/>
    </xf>
    <xf numFmtId="0" fontId="2" fillId="8" borderId="6" xfId="11" applyFont="1" applyFill="1" applyBorder="1" applyAlignment="1">
      <alignment horizontal="center"/>
    </xf>
    <xf numFmtId="0" fontId="2" fillId="8" borderId="7" xfId="11" applyFont="1" applyFill="1" applyBorder="1" applyAlignment="1">
      <alignment horizontal="center"/>
    </xf>
    <xf numFmtId="164" fontId="9" fillId="0" borderId="19" xfId="2" applyNumberFormat="1" applyFont="1" applyBorder="1" applyAlignment="1">
      <alignment horizontal="center" vertical="center" wrapText="1"/>
    </xf>
    <xf numFmtId="0" fontId="9" fillId="0" borderId="21" xfId="2" applyFont="1" applyBorder="1" applyAlignment="1">
      <alignment horizontal="center" vertical="center" wrapText="1"/>
    </xf>
    <xf numFmtId="0" fontId="13" fillId="0" borderId="19" xfId="2" applyFont="1" applyBorder="1" applyAlignment="1">
      <alignment horizontal="left" vertical="center" wrapText="1" indent="1"/>
    </xf>
    <xf numFmtId="0" fontId="9" fillId="0" borderId="20" xfId="2" applyFont="1" applyBorder="1" applyAlignment="1">
      <alignment horizontal="left" vertical="center" wrapText="1" indent="1"/>
    </xf>
    <xf numFmtId="0" fontId="9" fillId="0" borderId="20" xfId="2" applyFont="1" applyBorder="1" applyAlignment="1">
      <alignment horizontal="center" vertical="center" wrapText="1"/>
    </xf>
    <xf numFmtId="0" fontId="9" fillId="0" borderId="19" xfId="2" applyFont="1" applyBorder="1" applyAlignment="1">
      <alignment horizontal="center"/>
    </xf>
    <xf numFmtId="0" fontId="9" fillId="0" borderId="20" xfId="2" applyFont="1" applyBorder="1" applyAlignment="1">
      <alignment horizontal="center"/>
    </xf>
    <xf numFmtId="0" fontId="9" fillId="0" borderId="21" xfId="2" applyFont="1" applyBorder="1" applyAlignment="1">
      <alignment horizontal="center"/>
    </xf>
    <xf numFmtId="0" fontId="13" fillId="0" borderId="29" xfId="2" applyFont="1" applyBorder="1" applyAlignment="1">
      <alignment horizontal="center" vertical="center"/>
    </xf>
    <xf numFmtId="0" fontId="13" fillId="0" borderId="63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48" xfId="2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4" fillId="0" borderId="34" xfId="2" applyFont="1" applyBorder="1" applyAlignment="1">
      <alignment horizontal="center" vertical="center"/>
    </xf>
    <xf numFmtId="0" fontId="13" fillId="0" borderId="30" xfId="2" applyFont="1" applyBorder="1" applyAlignment="1">
      <alignment horizontal="center" vertical="center"/>
    </xf>
    <xf numFmtId="0" fontId="13" fillId="0" borderId="31" xfId="2" applyFont="1" applyBorder="1" applyAlignment="1">
      <alignment horizontal="center" vertical="center"/>
    </xf>
    <xf numFmtId="0" fontId="13" fillId="0" borderId="32" xfId="2" applyFont="1" applyBorder="1" applyAlignment="1">
      <alignment horizontal="center" vertical="center"/>
    </xf>
    <xf numFmtId="0" fontId="9" fillId="0" borderId="22" xfId="2" applyFont="1" applyBorder="1" applyAlignment="1">
      <alignment horizontal="left" vertical="center" indent="1"/>
    </xf>
    <xf numFmtId="0" fontId="9" fillId="0" borderId="23" xfId="2" applyFont="1" applyBorder="1" applyAlignment="1">
      <alignment horizontal="left" vertical="center" indent="1"/>
    </xf>
    <xf numFmtId="0" fontId="9" fillId="0" borderId="24" xfId="2" applyFont="1" applyBorder="1" applyAlignment="1">
      <alignment horizontal="left" vertical="center" wrapText="1"/>
    </xf>
    <xf numFmtId="0" fontId="9" fillId="0" borderId="19" xfId="2" applyFont="1" applyBorder="1" applyAlignment="1">
      <alignment horizontal="left" vertical="center" indent="2"/>
    </xf>
    <xf numFmtId="0" fontId="9" fillId="0" borderId="21" xfId="2" applyFont="1" applyBorder="1" applyAlignment="1">
      <alignment horizontal="left" vertical="center" indent="1"/>
    </xf>
    <xf numFmtId="0" fontId="9" fillId="0" borderId="21" xfId="2" applyFont="1" applyBorder="1" applyAlignment="1">
      <alignment horizontal="left" vertical="center" indent="2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0" fontId="5" fillId="0" borderId="5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0" fontId="7" fillId="2" borderId="5" xfId="3" applyFont="1" applyFill="1" applyBorder="1" applyAlignment="1" applyProtection="1">
      <alignment horizontal="center" vertical="center" wrapText="1"/>
      <protection locked="0"/>
    </xf>
    <xf numFmtId="0" fontId="7" fillId="2" borderId="6" xfId="3" applyFont="1" applyFill="1" applyBorder="1" applyAlignment="1" applyProtection="1">
      <alignment horizontal="center" vertical="center" wrapText="1"/>
      <protection locked="0"/>
    </xf>
    <xf numFmtId="0" fontId="7" fillId="2" borderId="7" xfId="3" applyFont="1" applyFill="1" applyBorder="1" applyAlignment="1" applyProtection="1">
      <alignment horizontal="center" vertical="center" wrapText="1"/>
      <protection locked="0"/>
    </xf>
    <xf numFmtId="0" fontId="6" fillId="0" borderId="8" xfId="3" applyFont="1" applyBorder="1" applyAlignment="1" applyProtection="1">
      <alignment horizontal="left" wrapText="1" indent="1"/>
      <protection locked="0"/>
    </xf>
    <xf numFmtId="0" fontId="6" fillId="0" borderId="9" xfId="3" applyFont="1" applyBorder="1" applyAlignment="1" applyProtection="1">
      <alignment horizontal="left" wrapText="1" indent="1"/>
      <protection locked="0"/>
    </xf>
    <xf numFmtId="0" fontId="6" fillId="0" borderId="11" xfId="3" applyFont="1" applyBorder="1" applyAlignment="1" applyProtection="1">
      <alignment horizontal="left" wrapText="1" indent="1"/>
      <protection locked="0"/>
    </xf>
    <xf numFmtId="0" fontId="6" fillId="0" borderId="12" xfId="3" applyFont="1" applyBorder="1" applyAlignment="1" applyProtection="1">
      <alignment horizontal="left" wrapText="1" indent="1"/>
      <protection locked="0"/>
    </xf>
    <xf numFmtId="49" fontId="25" fillId="0" borderId="1" xfId="1" applyNumberFormat="1" applyFont="1" applyBorder="1" applyAlignment="1">
      <alignment horizontal="center" vertical="center" wrapText="1"/>
    </xf>
    <xf numFmtId="49" fontId="25" fillId="0" borderId="48" xfId="1" applyNumberFormat="1" applyFont="1" applyBorder="1" applyAlignment="1">
      <alignment horizontal="center" vertical="center" wrapText="1"/>
    </xf>
    <xf numFmtId="49" fontId="25" fillId="0" borderId="4" xfId="1" applyNumberFormat="1" applyFont="1" applyBorder="1" applyAlignment="1">
      <alignment horizontal="center" vertical="center" wrapText="1"/>
    </xf>
    <xf numFmtId="49" fontId="25" fillId="0" borderId="0" xfId="1" applyNumberFormat="1" applyFont="1" applyAlignment="1">
      <alignment horizontal="center" vertical="center" wrapText="1"/>
    </xf>
    <xf numFmtId="49" fontId="8" fillId="0" borderId="48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 wrapText="1"/>
    </xf>
    <xf numFmtId="49" fontId="8" fillId="0" borderId="34" xfId="1" applyNumberFormat="1" applyFont="1" applyBorder="1" applyAlignment="1">
      <alignment horizontal="center" vertical="center" wrapText="1"/>
    </xf>
    <xf numFmtId="0" fontId="6" fillId="0" borderId="13" xfId="3" applyFont="1" applyBorder="1" applyAlignment="1" applyProtection="1">
      <alignment horizontal="left" wrapText="1" indent="1"/>
      <protection locked="0"/>
    </xf>
    <xf numFmtId="0" fontId="6" fillId="0" borderId="14" xfId="3" applyFont="1" applyBorder="1" applyAlignment="1" applyProtection="1">
      <alignment horizontal="left" wrapText="1" indent="1"/>
      <protection locked="0"/>
    </xf>
    <xf numFmtId="0" fontId="6" fillId="0" borderId="16" xfId="3" applyFont="1" applyBorder="1" applyAlignment="1" applyProtection="1">
      <alignment horizontal="left" wrapText="1" indent="1"/>
      <protection locked="0"/>
    </xf>
    <xf numFmtId="0" fontId="6" fillId="0" borderId="17" xfId="3" applyFont="1" applyBorder="1" applyAlignment="1" applyProtection="1">
      <alignment horizontal="left" wrapText="1" indent="1"/>
      <protection locked="0"/>
    </xf>
    <xf numFmtId="0" fontId="10" fillId="0" borderId="19" xfId="2" applyFont="1" applyBorder="1" applyAlignment="1">
      <alignment horizontal="center" vertical="center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1" fillId="0" borderId="24" xfId="5" applyFont="1" applyBorder="1" applyAlignment="1">
      <alignment horizontal="left" vertical="center" wrapText="1"/>
    </xf>
    <xf numFmtId="0" fontId="11" fillId="0" borderId="20" xfId="5" applyFont="1" applyBorder="1" applyAlignment="1">
      <alignment horizontal="left" vertical="center" wrapText="1" indent="1"/>
    </xf>
    <xf numFmtId="0" fontId="11" fillId="0" borderId="21" xfId="5" applyFont="1" applyBorder="1" applyAlignment="1">
      <alignment horizontal="left" vertical="center" wrapText="1" indent="1"/>
    </xf>
    <xf numFmtId="0" fontId="8" fillId="0" borderId="48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34" xfId="1" applyFont="1" applyBorder="1" applyAlignment="1">
      <alignment horizontal="center" vertical="center" wrapText="1"/>
    </xf>
    <xf numFmtId="0" fontId="26" fillId="0" borderId="48" xfId="0" applyFont="1" applyBorder="1" applyAlignment="1">
      <alignment vertical="top" wrapText="1"/>
    </xf>
    <xf numFmtId="0" fontId="6" fillId="0" borderId="13" xfId="3" applyFont="1" applyBorder="1" applyAlignment="1" applyProtection="1">
      <alignment horizontal="left" indent="1"/>
      <protection locked="0"/>
    </xf>
    <xf numFmtId="0" fontId="6" fillId="0" borderId="14" xfId="3" applyFont="1" applyBorder="1" applyAlignment="1" applyProtection="1">
      <alignment horizontal="left" indent="1"/>
      <protection locked="0"/>
    </xf>
    <xf numFmtId="0" fontId="13" fillId="4" borderId="19" xfId="2" applyFont="1" applyFill="1" applyBorder="1" applyAlignment="1">
      <alignment horizontal="center" vertical="center"/>
    </xf>
    <xf numFmtId="0" fontId="13" fillId="4" borderId="20" xfId="2" applyFont="1" applyFill="1" applyBorder="1" applyAlignment="1">
      <alignment horizontal="center" vertical="center"/>
    </xf>
    <xf numFmtId="0" fontId="13" fillId="4" borderId="21" xfId="2" applyFont="1" applyFill="1" applyBorder="1" applyAlignment="1">
      <alignment horizontal="center" vertical="center"/>
    </xf>
    <xf numFmtId="0" fontId="26" fillId="0" borderId="0" xfId="0" applyFont="1" applyAlignment="1">
      <alignment vertical="top" wrapText="1"/>
    </xf>
    <xf numFmtId="0" fontId="26" fillId="0" borderId="48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13" fillId="0" borderId="37" xfId="2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9" fillId="0" borderId="25" xfId="2" applyFont="1" applyBorder="1" applyAlignment="1">
      <alignment horizontal="left" vertical="top" wrapText="1"/>
    </xf>
    <xf numFmtId="0" fontId="13" fillId="0" borderId="56" xfId="2" applyFont="1" applyBorder="1" applyAlignment="1">
      <alignment horizontal="center" vertical="center" wrapText="1"/>
    </xf>
    <xf numFmtId="0" fontId="13" fillId="0" borderId="57" xfId="2" applyFont="1" applyBorder="1" applyAlignment="1">
      <alignment horizontal="center" vertical="center" wrapText="1"/>
    </xf>
    <xf numFmtId="165" fontId="4" fillId="0" borderId="1" xfId="2" quotePrefix="1" applyNumberFormat="1" applyBorder="1" applyAlignment="1">
      <alignment horizontal="center"/>
    </xf>
    <xf numFmtId="165" fontId="4" fillId="0" borderId="48" xfId="2" quotePrefix="1" applyNumberFormat="1" applyBorder="1" applyAlignment="1">
      <alignment horizontal="center"/>
    </xf>
    <xf numFmtId="165" fontId="4" fillId="0" borderId="3" xfId="2" quotePrefix="1" applyNumberFormat="1" applyBorder="1" applyAlignment="1">
      <alignment horizontal="center"/>
    </xf>
    <xf numFmtId="165" fontId="4" fillId="0" borderId="4" xfId="2" quotePrefix="1" applyNumberFormat="1" applyBorder="1" applyAlignment="1">
      <alignment horizontal="center"/>
    </xf>
    <xf numFmtId="165" fontId="4" fillId="0" borderId="0" xfId="2" quotePrefix="1" applyNumberFormat="1" applyAlignment="1">
      <alignment horizontal="center"/>
    </xf>
    <xf numFmtId="165" fontId="4" fillId="0" borderId="34" xfId="2" quotePrefix="1" applyNumberFormat="1" applyBorder="1" applyAlignment="1">
      <alignment horizontal="center"/>
    </xf>
    <xf numFmtId="165" fontId="4" fillId="0" borderId="5" xfId="2" quotePrefix="1" applyNumberFormat="1" applyBorder="1" applyAlignment="1">
      <alignment horizontal="center"/>
    </xf>
    <xf numFmtId="165" fontId="4" fillId="0" borderId="6" xfId="2" quotePrefix="1" applyNumberFormat="1" applyBorder="1" applyAlignment="1">
      <alignment horizontal="center"/>
    </xf>
    <xf numFmtId="165" fontId="4" fillId="0" borderId="7" xfId="2" quotePrefix="1" applyNumberFormat="1" applyBorder="1" applyAlignment="1">
      <alignment horizontal="center"/>
    </xf>
    <xf numFmtId="165" fontId="9" fillId="0" borderId="1" xfId="2" quotePrefix="1" applyNumberFormat="1" applyFont="1" applyBorder="1" applyAlignment="1">
      <alignment horizontal="center"/>
    </xf>
    <xf numFmtId="165" fontId="9" fillId="0" borderId="48" xfId="2" quotePrefix="1" applyNumberFormat="1" applyFont="1" applyBorder="1" applyAlignment="1">
      <alignment horizontal="center"/>
    </xf>
    <xf numFmtId="165" fontId="9" fillId="0" borderId="3" xfId="2" quotePrefix="1" applyNumberFormat="1" applyFont="1" applyBorder="1" applyAlignment="1">
      <alignment horizontal="center"/>
    </xf>
    <xf numFmtId="165" fontId="9" fillId="0" borderId="4" xfId="2" quotePrefix="1" applyNumberFormat="1" applyFont="1" applyBorder="1" applyAlignment="1">
      <alignment horizontal="center"/>
    </xf>
    <xf numFmtId="165" fontId="9" fillId="0" borderId="0" xfId="2" quotePrefix="1" applyNumberFormat="1" applyFont="1" applyAlignment="1">
      <alignment horizontal="center"/>
    </xf>
    <xf numFmtId="165" fontId="9" fillId="0" borderId="34" xfId="2" quotePrefix="1" applyNumberFormat="1" applyFont="1" applyBorder="1" applyAlignment="1">
      <alignment horizontal="center"/>
    </xf>
    <xf numFmtId="165" fontId="9" fillId="0" borderId="5" xfId="2" quotePrefix="1" applyNumberFormat="1" applyFont="1" applyBorder="1" applyAlignment="1">
      <alignment horizontal="center"/>
    </xf>
    <xf numFmtId="165" fontId="9" fillId="0" borderId="6" xfId="2" quotePrefix="1" applyNumberFormat="1" applyFont="1" applyBorder="1" applyAlignment="1">
      <alignment horizontal="center"/>
    </xf>
    <xf numFmtId="165" fontId="9" fillId="0" borderId="7" xfId="2" quotePrefix="1" applyNumberFormat="1" applyFont="1" applyBorder="1" applyAlignment="1">
      <alignment horizontal="center"/>
    </xf>
    <xf numFmtId="0" fontId="9" fillId="0" borderId="48" xfId="2" applyFont="1" applyBorder="1" applyAlignment="1">
      <alignment horizontal="left" vertical="top" wrapText="1"/>
    </xf>
    <xf numFmtId="0" fontId="9" fillId="0" borderId="0" xfId="2" applyFont="1" applyAlignment="1">
      <alignment horizontal="left" vertical="top" wrapText="1"/>
    </xf>
    <xf numFmtId="0" fontId="0" fillId="18" borderId="67" xfId="0" applyFill="1" applyBorder="1" applyAlignment="1" applyProtection="1">
      <alignment horizontal="center" vertical="center"/>
      <protection locked="0"/>
    </xf>
    <xf numFmtId="0" fontId="0" fillId="18" borderId="0" xfId="0" applyFill="1" applyAlignment="1" applyProtection="1">
      <alignment horizontal="center" vertical="center"/>
      <protection locked="0"/>
    </xf>
    <xf numFmtId="0" fontId="9" fillId="0" borderId="48" xfId="2" applyFont="1" applyBorder="1" applyAlignment="1">
      <alignment horizontal="left" vertical="center" wrapText="1"/>
    </xf>
    <xf numFmtId="165" fontId="9" fillId="0" borderId="1" xfId="2" quotePrefix="1" applyNumberFormat="1" applyFont="1" applyBorder="1" applyAlignment="1">
      <alignment horizontal="center" vertical="center"/>
    </xf>
    <xf numFmtId="165" fontId="9" fillId="0" borderId="4" xfId="2" quotePrefix="1" applyNumberFormat="1" applyFont="1" applyBorder="1" applyAlignment="1">
      <alignment horizontal="center" vertical="center"/>
    </xf>
    <xf numFmtId="0" fontId="9" fillId="0" borderId="56" xfId="2" applyFont="1" applyBorder="1" applyAlignment="1">
      <alignment horizontal="left" vertical="top" wrapText="1"/>
    </xf>
    <xf numFmtId="0" fontId="9" fillId="0" borderId="57" xfId="2" applyFont="1" applyBorder="1" applyAlignment="1">
      <alignment horizontal="left" vertical="top" wrapText="1"/>
    </xf>
    <xf numFmtId="0" fontId="9" fillId="0" borderId="58" xfId="2" applyFont="1" applyBorder="1" applyAlignment="1">
      <alignment horizontal="left" vertical="top" wrapText="1"/>
    </xf>
    <xf numFmtId="0" fontId="4" fillId="0" borderId="0" xfId="2" applyAlignment="1">
      <alignment horizontal="center" vertical="center" wrapText="1"/>
    </xf>
    <xf numFmtId="0" fontId="9" fillId="0" borderId="0" xfId="2" applyFont="1" applyAlignment="1">
      <alignment horizontal="center" vertical="top" wrapText="1"/>
    </xf>
    <xf numFmtId="0" fontId="0" fillId="18" borderId="67" xfId="0" applyFill="1" applyBorder="1" applyAlignment="1" applyProtection="1">
      <alignment horizontal="center" vertical="center" wrapText="1"/>
      <protection locked="0"/>
    </xf>
    <xf numFmtId="0" fontId="0" fillId="18" borderId="0" xfId="0" applyFill="1" applyAlignment="1" applyProtection="1">
      <alignment horizontal="center" vertical="center" wrapText="1"/>
      <protection locked="0"/>
    </xf>
    <xf numFmtId="0" fontId="9" fillId="0" borderId="6" xfId="2" applyFont="1" applyBorder="1" applyAlignment="1">
      <alignment horizontal="left" vertical="top" wrapText="1"/>
    </xf>
    <xf numFmtId="0" fontId="9" fillId="0" borderId="0" xfId="2" applyFont="1" applyAlignment="1">
      <alignment horizontal="left" vertical="center" wrapText="1"/>
    </xf>
  </cellXfs>
  <cellStyles count="13">
    <cellStyle name="Normal" xfId="0" builtinId="0"/>
    <cellStyle name="Normal 10 2" xfId="3" xr:uid="{F1120998-5378-4905-AD67-D8F022421056}"/>
    <cellStyle name="Normal 2 2" xfId="2" xr:uid="{5CE1EB68-298A-4B74-8D9D-BF08D534594D}"/>
    <cellStyle name="Normal 2 2 2" xfId="5" xr:uid="{EF716D29-084D-485D-A175-89501126650E}"/>
    <cellStyle name="Normal 2 6" xfId="11" xr:uid="{0EAD6E8C-6C88-4DEB-8BBF-8745B298CDA3}"/>
    <cellStyle name="Normal_BM ALMOX UNISUL" xfId="1" xr:uid="{A631C86D-A1A7-4872-B9C9-875AD7670FD2}"/>
    <cellStyle name="Vírgula" xfId="12" builtinId="3"/>
    <cellStyle name="Vírgula 10" xfId="9" xr:uid="{2910DFB7-DBB7-41A3-A209-77C9768677CB}"/>
    <cellStyle name="Vírgula 2 2 2" xfId="4" xr:uid="{960F5FBA-2DBD-4B5C-BB56-2FF5D5C2B159}"/>
    <cellStyle name="Vírgula 2 2 2 2 2" xfId="6" xr:uid="{19DEED25-12E0-489B-88A4-D2171102DFB1}"/>
    <cellStyle name="Vírgula 2 2 2 2 4" xfId="8" xr:uid="{49B6CB64-A791-4F7A-A0E6-A41D53841DDB}"/>
    <cellStyle name="Vírgula 4 2 2" xfId="10" xr:uid="{F950D28D-33EC-409C-9155-836B62C19F98}"/>
    <cellStyle name="Vírgula 4 2 6" xfId="7" xr:uid="{B146466F-5A26-4E33-AE3C-C3841D3ACA0F}"/>
  </cellStyles>
  <dxfs count="6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7.png"/><Relationship Id="rId4" Type="http://schemas.openxmlformats.org/officeDocument/2006/relationships/image" Target="../media/image8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1.jpeg"/><Relationship Id="rId4" Type="http://schemas.openxmlformats.org/officeDocument/2006/relationships/image" Target="../media/image1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8.png"/><Relationship Id="rId4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0.png"/><Relationship Id="rId4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8.png"/><Relationship Id="rId4" Type="http://schemas.openxmlformats.org/officeDocument/2006/relationships/image" Target="../media/image2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microsoft.com/office/2007/relationships/hdphoto" Target="../media/hdphoto1.wdp"/><Relationship Id="rId1" Type="http://schemas.openxmlformats.org/officeDocument/2006/relationships/image" Target="../media/image2.png"/><Relationship Id="rId4" Type="http://schemas.openxmlformats.org/officeDocument/2006/relationships/image" Target="../media/image21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3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4.png"/><Relationship Id="rId4" Type="http://schemas.openxmlformats.org/officeDocument/2006/relationships/image" Target="../media/image22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4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4.png"/><Relationship Id="rId4" Type="http://schemas.openxmlformats.org/officeDocument/2006/relationships/image" Target="../media/image22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5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5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24.png"/><Relationship Id="rId4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54891</xdr:rowOff>
    </xdr:from>
    <xdr:to>
      <xdr:col>5</xdr:col>
      <xdr:colOff>282826</xdr:colOff>
      <xdr:row>2</xdr:row>
      <xdr:rowOff>133474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36B52BA-CFDD-4907-92FC-2FEB52444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6366" y="54891"/>
          <a:ext cx="2166235" cy="669133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39</xdr:row>
      <xdr:rowOff>19050</xdr:rowOff>
    </xdr:from>
    <xdr:to>
      <xdr:col>6</xdr:col>
      <xdr:colOff>1482090</xdr:colOff>
      <xdr:row>42</xdr:row>
      <xdr:rowOff>102637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0D98A75-92BC-430C-936E-E601A4A0E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362325" y="6086475"/>
          <a:ext cx="624840" cy="8170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54891</xdr:rowOff>
    </xdr:from>
    <xdr:to>
      <xdr:col>5</xdr:col>
      <xdr:colOff>282826</xdr:colOff>
      <xdr:row>2</xdr:row>
      <xdr:rowOff>133474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90FBE36-2081-4B0F-82EA-241C32F49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6366" y="54891"/>
          <a:ext cx="2166235" cy="669133"/>
        </a:xfrm>
        <a:prstGeom prst="rect">
          <a:avLst/>
        </a:prstGeom>
      </xdr:spPr>
    </xdr:pic>
    <xdr:clientData/>
  </xdr:twoCellAnchor>
  <xdr:twoCellAnchor editAs="oneCell">
    <xdr:from>
      <xdr:col>6</xdr:col>
      <xdr:colOff>1028700</xdr:colOff>
      <xdr:row>39</xdr:row>
      <xdr:rowOff>30480</xdr:rowOff>
    </xdr:from>
    <xdr:to>
      <xdr:col>6</xdr:col>
      <xdr:colOff>1653540</xdr:colOff>
      <xdr:row>42</xdr:row>
      <xdr:rowOff>108352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C9C4F71-BF4F-413E-8102-BDC3817E2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535680" y="6141720"/>
          <a:ext cx="624840" cy="8170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54891</xdr:rowOff>
    </xdr:from>
    <xdr:to>
      <xdr:col>5</xdr:col>
      <xdr:colOff>282826</xdr:colOff>
      <xdr:row>2</xdr:row>
      <xdr:rowOff>133474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A8BB0C8-AA30-4F9D-8765-91B0C146C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6366" y="54891"/>
          <a:ext cx="2166235" cy="669133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952500</xdr:colOff>
      <xdr:row>39</xdr:row>
      <xdr:rowOff>7620</xdr:rowOff>
    </xdr:from>
    <xdr:to>
      <xdr:col>6</xdr:col>
      <xdr:colOff>1577340</xdr:colOff>
      <xdr:row>42</xdr:row>
      <xdr:rowOff>85492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6A5FCB4-072F-42C4-B538-9423DD236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459480" y="6118860"/>
          <a:ext cx="624840" cy="8170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54891</xdr:rowOff>
    </xdr:from>
    <xdr:to>
      <xdr:col>5</xdr:col>
      <xdr:colOff>282826</xdr:colOff>
      <xdr:row>2</xdr:row>
      <xdr:rowOff>133474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E5DC02E-742A-41BD-88D2-B6D0DD82D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6366" y="54891"/>
          <a:ext cx="2166235" cy="669133"/>
        </a:xfrm>
        <a:prstGeom prst="rect">
          <a:avLst/>
        </a:prstGeom>
      </xdr:spPr>
    </xdr:pic>
    <xdr:clientData/>
  </xdr:twoCellAnchor>
  <xdr:twoCellAnchor editAs="oneCell">
    <xdr:from>
      <xdr:col>6</xdr:col>
      <xdr:colOff>1005840</xdr:colOff>
      <xdr:row>39</xdr:row>
      <xdr:rowOff>22860</xdr:rowOff>
    </xdr:from>
    <xdr:to>
      <xdr:col>6</xdr:col>
      <xdr:colOff>1630680</xdr:colOff>
      <xdr:row>42</xdr:row>
      <xdr:rowOff>100732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6B7357-28F9-4EFD-94BB-A82FA4009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512820" y="6134100"/>
          <a:ext cx="624840" cy="8170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54891</xdr:rowOff>
    </xdr:from>
    <xdr:to>
      <xdr:col>5</xdr:col>
      <xdr:colOff>282826</xdr:colOff>
      <xdr:row>2</xdr:row>
      <xdr:rowOff>133474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2838F58-372E-411A-9128-82B537FEE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8271" y="54891"/>
          <a:ext cx="2219575" cy="672943"/>
        </a:xfrm>
        <a:prstGeom prst="rect">
          <a:avLst/>
        </a:prstGeom>
      </xdr:spPr>
    </xdr:pic>
    <xdr:clientData/>
  </xdr:twoCellAnchor>
  <xdr:twoCellAnchor editAs="oneCell">
    <xdr:from>
      <xdr:col>6</xdr:col>
      <xdr:colOff>1005840</xdr:colOff>
      <xdr:row>39</xdr:row>
      <xdr:rowOff>22860</xdr:rowOff>
    </xdr:from>
    <xdr:to>
      <xdr:col>6</xdr:col>
      <xdr:colOff>1630680</xdr:colOff>
      <xdr:row>42</xdr:row>
      <xdr:rowOff>100732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F831F89-6E02-4387-B108-732C80BFA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512820" y="6134100"/>
          <a:ext cx="624840" cy="8170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55158</xdr:rowOff>
    </xdr:from>
    <xdr:to>
      <xdr:col>5</xdr:col>
      <xdr:colOff>286636</xdr:colOff>
      <xdr:row>2</xdr:row>
      <xdr:rowOff>137016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CEC94D1-2CE8-4235-A10D-932B86E9B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6366" y="55158"/>
          <a:ext cx="2170045" cy="672408"/>
        </a:xfrm>
        <a:prstGeom prst="rect">
          <a:avLst/>
        </a:prstGeom>
      </xdr:spPr>
    </xdr:pic>
    <xdr:clientData/>
  </xdr:twoCellAnchor>
  <xdr:twoCellAnchor editAs="oneCell">
    <xdr:from>
      <xdr:col>6</xdr:col>
      <xdr:colOff>1013460</xdr:colOff>
      <xdr:row>31</xdr:row>
      <xdr:rowOff>76200</xdr:rowOff>
    </xdr:from>
    <xdr:to>
      <xdr:col>6</xdr:col>
      <xdr:colOff>1638300</xdr:colOff>
      <xdr:row>41</xdr:row>
      <xdr:rowOff>70252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B90F01-E7C8-4549-9397-9A7213A3F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520440" y="5654040"/>
          <a:ext cx="624840" cy="8170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1089660</xdr:colOff>
      <xdr:row>30</xdr:row>
      <xdr:rowOff>76200</xdr:rowOff>
    </xdr:from>
    <xdr:to>
      <xdr:col>6</xdr:col>
      <xdr:colOff>1714500</xdr:colOff>
      <xdr:row>40</xdr:row>
      <xdr:rowOff>70252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F878683-9881-4D48-A9AD-4AA70CAF1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596640" y="525018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53340</xdr:rowOff>
    </xdr:from>
    <xdr:to>
      <xdr:col>5</xdr:col>
      <xdr:colOff>303145</xdr:colOff>
      <xdr:row>2</xdr:row>
      <xdr:rowOff>135198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5ED2689-A0BC-4D10-A21C-3AD611C5C3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4780" y="53340"/>
          <a:ext cx="2223385" cy="67621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59691</xdr:colOff>
      <xdr:row>0</xdr:row>
      <xdr:rowOff>18820</xdr:rowOff>
    </xdr:from>
    <xdr:to>
      <xdr:col>5</xdr:col>
      <xdr:colOff>282826</xdr:colOff>
      <xdr:row>2</xdr:row>
      <xdr:rowOff>169545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38E9626-F835-47DE-A6B0-2AF695907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2556" y="22630"/>
          <a:ext cx="2231005" cy="746990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49</xdr:row>
      <xdr:rowOff>38100</xdr:rowOff>
    </xdr:from>
    <xdr:to>
      <xdr:col>8</xdr:col>
      <xdr:colOff>716280</xdr:colOff>
      <xdr:row>52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4662DEE-3334-4813-839A-6E7444594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1720" y="5981700"/>
          <a:ext cx="624840" cy="8170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526142</xdr:colOff>
      <xdr:row>29</xdr:row>
      <xdr:rowOff>344865</xdr:rowOff>
    </xdr:from>
    <xdr:to>
      <xdr:col>10</xdr:col>
      <xdr:colOff>306305</xdr:colOff>
      <xdr:row>34</xdr:row>
      <xdr:rowOff>1024818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D56260C-C779-D317-8EA0-40BC226EE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83417" y="7774365"/>
          <a:ext cx="5971413" cy="2537328"/>
        </a:xfrm>
        <a:prstGeom prst="rect">
          <a:avLst/>
        </a:prstGeom>
      </xdr:spPr>
    </xdr:pic>
    <xdr:clientData/>
  </xdr:twoCellAnchor>
  <xdr:twoCellAnchor editAs="oneCell">
    <xdr:from>
      <xdr:col>8</xdr:col>
      <xdr:colOff>7620</xdr:colOff>
      <xdr:row>39</xdr:row>
      <xdr:rowOff>76200</xdr:rowOff>
    </xdr:from>
    <xdr:to>
      <xdr:col>8</xdr:col>
      <xdr:colOff>632460</xdr:colOff>
      <xdr:row>49</xdr:row>
      <xdr:rowOff>70252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B94A75E-D343-4710-AD68-C9A9CF8C7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4580" y="117348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0</xdr:row>
      <xdr:rowOff>45720</xdr:rowOff>
    </xdr:from>
    <xdr:to>
      <xdr:col>5</xdr:col>
      <xdr:colOff>268416</xdr:colOff>
      <xdr:row>2</xdr:row>
      <xdr:rowOff>128075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60C0EC8-B613-C224-D54A-0F2421C52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526142</xdr:colOff>
      <xdr:row>29</xdr:row>
      <xdr:rowOff>339665</xdr:rowOff>
    </xdr:from>
    <xdr:to>
      <xdr:col>10</xdr:col>
      <xdr:colOff>354841</xdr:colOff>
      <xdr:row>34</xdr:row>
      <xdr:rowOff>1033381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92EEB59-A077-46E2-B10C-123B63C6F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79495" y="8071724"/>
          <a:ext cx="5969522" cy="2542686"/>
        </a:xfrm>
        <a:prstGeom prst="rect">
          <a:avLst/>
        </a:prstGeom>
      </xdr:spPr>
    </xdr:pic>
    <xdr:clientData/>
  </xdr:twoCellAnchor>
  <xdr:twoCellAnchor editAs="oneCell">
    <xdr:from>
      <xdr:col>8</xdr:col>
      <xdr:colOff>141515</xdr:colOff>
      <xdr:row>46</xdr:row>
      <xdr:rowOff>65314</xdr:rowOff>
    </xdr:from>
    <xdr:to>
      <xdr:col>9</xdr:col>
      <xdr:colOff>58784</xdr:colOff>
      <xdr:row>49</xdr:row>
      <xdr:rowOff>131212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73ED5B-AF87-40D8-AD93-5E2D482E8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8401" y="121158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71720</xdr:colOff>
      <xdr:row>0</xdr:row>
      <xdr:rowOff>62755</xdr:rowOff>
    </xdr:from>
    <xdr:to>
      <xdr:col>5</xdr:col>
      <xdr:colOff>291727</xdr:colOff>
      <xdr:row>2</xdr:row>
      <xdr:rowOff>147799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E0F3714-AF68-520D-53D3-28DB37A92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3438" y="62755"/>
          <a:ext cx="2219136" cy="67671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365760</xdr:colOff>
      <xdr:row>33</xdr:row>
      <xdr:rowOff>53340</xdr:rowOff>
    </xdr:from>
    <xdr:to>
      <xdr:col>9</xdr:col>
      <xdr:colOff>281940</xdr:colOff>
      <xdr:row>43</xdr:row>
      <xdr:rowOff>45487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875C8AC-4A5E-48F1-BE21-3FC7FE217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4585" y="619696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0</xdr:row>
      <xdr:rowOff>60960</xdr:rowOff>
    </xdr:from>
    <xdr:to>
      <xdr:col>5</xdr:col>
      <xdr:colOff>268416</xdr:colOff>
      <xdr:row>2</xdr:row>
      <xdr:rowOff>143315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81FF91D-0D14-1B06-9C57-7EB61B517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" y="60960"/>
          <a:ext cx="2219136" cy="67671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91440</xdr:colOff>
      <xdr:row>40</xdr:row>
      <xdr:rowOff>38100</xdr:rowOff>
    </xdr:from>
    <xdr:to>
      <xdr:col>9</xdr:col>
      <xdr:colOff>106680</xdr:colOff>
      <xdr:row>43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EC97E54-B570-40AE-B732-264569B00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3160" y="620268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0</xdr:row>
      <xdr:rowOff>68580</xdr:rowOff>
    </xdr:from>
    <xdr:to>
      <xdr:col>5</xdr:col>
      <xdr:colOff>276036</xdr:colOff>
      <xdr:row>2</xdr:row>
      <xdr:rowOff>150935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6AD98A52-F1D3-0917-CE53-A5EADA28D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920" y="68580"/>
          <a:ext cx="2219136" cy="67671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18</xdr:row>
      <xdr:rowOff>208884</xdr:rowOff>
    </xdr:from>
    <xdr:to>
      <xdr:col>6</xdr:col>
      <xdr:colOff>1905000</xdr:colOff>
      <xdr:row>32</xdr:row>
      <xdr:rowOff>3017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322A1FF-4902-4CFA-B254-078DA8F1C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85800" y="3275934"/>
          <a:ext cx="3657600" cy="2527808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40</xdr:row>
      <xdr:rowOff>91440</xdr:rowOff>
    </xdr:from>
    <xdr:to>
      <xdr:col>8</xdr:col>
      <xdr:colOff>662940</xdr:colOff>
      <xdr:row>44</xdr:row>
      <xdr:rowOff>16912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63D039A-2393-40AE-99B9-974AA1343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2200" y="625602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0</xdr:row>
      <xdr:rowOff>38100</xdr:rowOff>
    </xdr:from>
    <xdr:to>
      <xdr:col>5</xdr:col>
      <xdr:colOff>276036</xdr:colOff>
      <xdr:row>2</xdr:row>
      <xdr:rowOff>120455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09EA1F9-7000-735A-6C5C-AA2A1D017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" y="38100"/>
          <a:ext cx="2219136" cy="67671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693420</xdr:colOff>
      <xdr:row>40</xdr:row>
      <xdr:rowOff>99060</xdr:rowOff>
    </xdr:from>
    <xdr:to>
      <xdr:col>9</xdr:col>
      <xdr:colOff>388620</xdr:colOff>
      <xdr:row>44</xdr:row>
      <xdr:rowOff>24532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970B597-EC05-4BCA-8888-29197BA9B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2180" y="638556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0</xdr:row>
      <xdr:rowOff>53340</xdr:rowOff>
    </xdr:from>
    <xdr:to>
      <xdr:col>5</xdr:col>
      <xdr:colOff>268416</xdr:colOff>
      <xdr:row>2</xdr:row>
      <xdr:rowOff>135695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2F771E-0D0F-6ED8-C509-75299E3E4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" y="53340"/>
          <a:ext cx="2219136" cy="67671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41031</xdr:colOff>
      <xdr:row>40</xdr:row>
      <xdr:rowOff>35169</xdr:rowOff>
    </xdr:from>
    <xdr:to>
      <xdr:col>9</xdr:col>
      <xdr:colOff>665871</xdr:colOff>
      <xdr:row>43</xdr:row>
      <xdr:rowOff>119489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98E51DC-2B76-4592-AF9C-2298612D0A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91908" y="6641123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35172</xdr:colOff>
      <xdr:row>0</xdr:row>
      <xdr:rowOff>35172</xdr:rowOff>
    </xdr:from>
    <xdr:to>
      <xdr:col>5</xdr:col>
      <xdr:colOff>255523</xdr:colOff>
      <xdr:row>2</xdr:row>
      <xdr:rowOff>114010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96C9324-ADD5-4138-9F9E-6F40CCEE8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510" y="35172"/>
          <a:ext cx="2219136" cy="67671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883920</xdr:colOff>
      <xdr:row>34</xdr:row>
      <xdr:rowOff>0</xdr:rowOff>
    </xdr:from>
    <xdr:to>
      <xdr:col>8</xdr:col>
      <xdr:colOff>441960</xdr:colOff>
      <xdr:row>43</xdr:row>
      <xdr:rowOff>77872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4CFFBB5-A564-4AF0-B88F-B7A5205C7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3140" y="616458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0</xdr:row>
      <xdr:rowOff>45720</xdr:rowOff>
    </xdr:from>
    <xdr:to>
      <xdr:col>5</xdr:col>
      <xdr:colOff>276036</xdr:colOff>
      <xdr:row>2</xdr:row>
      <xdr:rowOff>128075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92A28F2-D212-4719-66C5-1606515D7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92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281940</xdr:colOff>
      <xdr:row>40</xdr:row>
      <xdr:rowOff>7620</xdr:rowOff>
    </xdr:from>
    <xdr:to>
      <xdr:col>9</xdr:col>
      <xdr:colOff>198120</xdr:colOff>
      <xdr:row>43</xdr:row>
      <xdr:rowOff>85492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DE1273B-CF9E-4942-BBF0-73E09F225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6500" y="61722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0</xdr:row>
      <xdr:rowOff>45720</xdr:rowOff>
    </xdr:from>
    <xdr:to>
      <xdr:col>5</xdr:col>
      <xdr:colOff>283656</xdr:colOff>
      <xdr:row>2</xdr:row>
      <xdr:rowOff>128075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E22343E-B34E-5275-1AA1-79417F848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4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177801</xdr:colOff>
      <xdr:row>0</xdr:row>
      <xdr:rowOff>63501</xdr:rowOff>
    </xdr:from>
    <xdr:to>
      <xdr:col>3</xdr:col>
      <xdr:colOff>112714</xdr:colOff>
      <xdr:row>2</xdr:row>
      <xdr:rowOff>127001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F143125-9D94-4A3B-93A4-12B35C6DF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381" y="63501"/>
          <a:ext cx="559753" cy="65786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106680</xdr:colOff>
      <xdr:row>40</xdr:row>
      <xdr:rowOff>53340</xdr:rowOff>
    </xdr:from>
    <xdr:to>
      <xdr:col>9</xdr:col>
      <xdr:colOff>22860</xdr:colOff>
      <xdr:row>43</xdr:row>
      <xdr:rowOff>131212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2FA9629-6026-46AD-B8C6-5BEA34D18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6960" y="645414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0</xdr:row>
      <xdr:rowOff>45720</xdr:rowOff>
    </xdr:from>
    <xdr:to>
      <xdr:col>5</xdr:col>
      <xdr:colOff>268416</xdr:colOff>
      <xdr:row>2</xdr:row>
      <xdr:rowOff>128075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1DC9102-A2E2-A421-2EE9-F15D7C36F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198120</xdr:colOff>
      <xdr:row>19</xdr:row>
      <xdr:rowOff>144780</xdr:rowOff>
    </xdr:from>
    <xdr:ext cx="3489833" cy="1692962"/>
    <xdr:pic>
      <xdr:nvPicPr>
        <xdr:cNvPr id="3" name="Imagem 2">
          <a:extLst>
            <a:ext uri="{FF2B5EF4-FFF2-40B4-BE49-F238E27FC236}">
              <a16:creationId xmlns:a16="http://schemas.microsoft.com/office/drawing/2014/main" id="{33D72936-DD5E-4CAA-BB1D-60CB5A879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" y="3566160"/>
          <a:ext cx="3489833" cy="1692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4</xdr:col>
      <xdr:colOff>199886</xdr:colOff>
      <xdr:row>23</xdr:row>
      <xdr:rowOff>138762</xdr:rowOff>
    </xdr:from>
    <xdr:to>
      <xdr:col>6</xdr:col>
      <xdr:colOff>2254049</xdr:colOff>
      <xdr:row>24</xdr:row>
      <xdr:rowOff>182687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959B88-B1C4-47C8-AF43-99DCA62905DB}"/>
            </a:ext>
          </a:extLst>
        </xdr:cNvPr>
        <xdr:cNvSpPr/>
      </xdr:nvSpPr>
      <xdr:spPr>
        <a:xfrm>
          <a:off x="1281926" y="4345002"/>
          <a:ext cx="3479103" cy="24204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8</xdr:col>
      <xdr:colOff>83820</xdr:colOff>
      <xdr:row>40</xdr:row>
      <xdr:rowOff>45720</xdr:rowOff>
    </xdr:from>
    <xdr:to>
      <xdr:col>9</xdr:col>
      <xdr:colOff>0</xdr:colOff>
      <xdr:row>43</xdr:row>
      <xdr:rowOff>123592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147AAE-3BE9-4C74-AFD1-E19946C01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100" y="625602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0</xdr:row>
      <xdr:rowOff>38100</xdr:rowOff>
    </xdr:from>
    <xdr:to>
      <xdr:col>5</xdr:col>
      <xdr:colOff>283656</xdr:colOff>
      <xdr:row>2</xdr:row>
      <xdr:rowOff>120455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3207817-BF3B-BD05-4913-693D0E6EF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540" y="38100"/>
          <a:ext cx="2219136" cy="67671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</xdr:colOff>
      <xdr:row>19</xdr:row>
      <xdr:rowOff>19050</xdr:rowOff>
    </xdr:from>
    <xdr:ext cx="3867150" cy="2978407"/>
    <xdr:pic>
      <xdr:nvPicPr>
        <xdr:cNvPr id="3" name="Imagem 2">
          <a:extLst>
            <a:ext uri="{FF2B5EF4-FFF2-40B4-BE49-F238E27FC236}">
              <a16:creationId xmlns:a16="http://schemas.microsoft.com/office/drawing/2014/main" id="{C0EFC2AD-5B5D-4BB1-91F4-C567110A22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7" b="610"/>
        <a:stretch>
          <a:fillRect/>
        </a:stretch>
      </xdr:blipFill>
      <xdr:spPr>
        <a:xfrm>
          <a:off x="704850" y="3438525"/>
          <a:ext cx="3867150" cy="2978407"/>
        </a:xfrm>
        <a:prstGeom prst="rect">
          <a:avLst/>
        </a:prstGeom>
      </xdr:spPr>
    </xdr:pic>
    <xdr:clientData/>
  </xdr:oneCellAnchor>
  <xdr:twoCellAnchor editAs="oneCell">
    <xdr:from>
      <xdr:col>8</xdr:col>
      <xdr:colOff>91440</xdr:colOff>
      <xdr:row>43</xdr:row>
      <xdr:rowOff>15240</xdr:rowOff>
    </xdr:from>
    <xdr:to>
      <xdr:col>9</xdr:col>
      <xdr:colOff>7620</xdr:colOff>
      <xdr:row>46</xdr:row>
      <xdr:rowOff>93112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C825E13-F2BF-4678-A03B-5D6FC8840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1720" y="68199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0</xdr:row>
      <xdr:rowOff>45720</xdr:rowOff>
    </xdr:from>
    <xdr:to>
      <xdr:col>5</xdr:col>
      <xdr:colOff>276036</xdr:colOff>
      <xdr:row>2</xdr:row>
      <xdr:rowOff>128075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0114681-5F8E-439F-58F3-C907EA554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144780</xdr:colOff>
      <xdr:row>40</xdr:row>
      <xdr:rowOff>60960</xdr:rowOff>
    </xdr:from>
    <xdr:to>
      <xdr:col>9</xdr:col>
      <xdr:colOff>83820</xdr:colOff>
      <xdr:row>43</xdr:row>
      <xdr:rowOff>138832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3059214-C599-4AC5-96AF-1DE937D14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5060" y="630936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0</xdr:row>
      <xdr:rowOff>45720</xdr:rowOff>
    </xdr:from>
    <xdr:to>
      <xdr:col>5</xdr:col>
      <xdr:colOff>283656</xdr:colOff>
      <xdr:row>2</xdr:row>
      <xdr:rowOff>128075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1434DB1-4E82-C416-DBD3-6C076B885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4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205740</xdr:colOff>
      <xdr:row>40</xdr:row>
      <xdr:rowOff>121920</xdr:rowOff>
    </xdr:from>
    <xdr:to>
      <xdr:col>9</xdr:col>
      <xdr:colOff>121920</xdr:colOff>
      <xdr:row>44</xdr:row>
      <xdr:rowOff>47392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6430954-E860-41BC-A99C-37D87DA24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6020" y="649986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74DF8C8-AC1F-43B6-AFC8-23F94B9CA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99060</xdr:colOff>
      <xdr:row>40</xdr:row>
      <xdr:rowOff>91440</xdr:rowOff>
    </xdr:from>
    <xdr:to>
      <xdr:col>9</xdr:col>
      <xdr:colOff>15240</xdr:colOff>
      <xdr:row>44</xdr:row>
      <xdr:rowOff>16912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026418A-E7C8-4A8F-A4A1-00F90732D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9340" y="630174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50F55E6-0B4E-472D-92C7-77D42B709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220980</xdr:colOff>
      <xdr:row>22</xdr:row>
      <xdr:rowOff>0</xdr:rowOff>
    </xdr:from>
    <xdr:ext cx="3489833" cy="1571042"/>
    <xdr:pic>
      <xdr:nvPicPr>
        <xdr:cNvPr id="3" name="Imagem 2">
          <a:extLst>
            <a:ext uri="{FF2B5EF4-FFF2-40B4-BE49-F238E27FC236}">
              <a16:creationId xmlns:a16="http://schemas.microsoft.com/office/drawing/2014/main" id="{1D057400-9B51-4573-8FEC-EFF3F7596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" y="4015740"/>
          <a:ext cx="3489833" cy="1571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4</xdr:col>
      <xdr:colOff>220980</xdr:colOff>
      <xdr:row>25</xdr:row>
      <xdr:rowOff>131141</xdr:rowOff>
    </xdr:from>
    <xdr:to>
      <xdr:col>6</xdr:col>
      <xdr:colOff>2276909</xdr:colOff>
      <xdr:row>26</xdr:row>
      <xdr:rowOff>175066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5CCAB5FE-1693-4DD4-8A84-DA35A1A03591}"/>
            </a:ext>
          </a:extLst>
        </xdr:cNvPr>
        <xdr:cNvSpPr/>
      </xdr:nvSpPr>
      <xdr:spPr>
        <a:xfrm>
          <a:off x="1303020" y="4741241"/>
          <a:ext cx="3480869" cy="24204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8</xdr:col>
      <xdr:colOff>99060</xdr:colOff>
      <xdr:row>40</xdr:row>
      <xdr:rowOff>53340</xdr:rowOff>
    </xdr:from>
    <xdr:to>
      <xdr:col>9</xdr:col>
      <xdr:colOff>15240</xdr:colOff>
      <xdr:row>43</xdr:row>
      <xdr:rowOff>131212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C9E6B61-34C1-4E24-A520-4A3F7E4FB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9340" y="627126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B306FF82-F9C2-4B77-8971-418AFDEEB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</xdr:colOff>
      <xdr:row>43</xdr:row>
      <xdr:rowOff>76200</xdr:rowOff>
    </xdr:from>
    <xdr:to>
      <xdr:col>8</xdr:col>
      <xdr:colOff>655320</xdr:colOff>
      <xdr:row>47</xdr:row>
      <xdr:rowOff>1672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8FE103E-22FB-4F8D-9C75-C0DF23869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0760" y="6789420"/>
          <a:ext cx="624840" cy="817012"/>
        </a:xfrm>
        <a:prstGeom prst="rect">
          <a:avLst/>
        </a:prstGeom>
      </xdr:spPr>
    </xdr:pic>
    <xdr:clientData/>
  </xdr:twoCellAnchor>
  <xdr:oneCellAnchor>
    <xdr:from>
      <xdr:col>3</xdr:col>
      <xdr:colOff>47625</xdr:colOff>
      <xdr:row>19</xdr:row>
      <xdr:rowOff>142875</xdr:rowOff>
    </xdr:from>
    <xdr:ext cx="3667125" cy="2824351"/>
    <xdr:pic>
      <xdr:nvPicPr>
        <xdr:cNvPr id="5" name="Imagem 4">
          <a:extLst>
            <a:ext uri="{FF2B5EF4-FFF2-40B4-BE49-F238E27FC236}">
              <a16:creationId xmlns:a16="http://schemas.microsoft.com/office/drawing/2014/main" id="{104D83CE-FF56-4497-B019-ED78B85F5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37" b="610"/>
        <a:stretch>
          <a:fillRect/>
        </a:stretch>
      </xdr:blipFill>
      <xdr:spPr>
        <a:xfrm>
          <a:off x="723900" y="3476625"/>
          <a:ext cx="3667125" cy="2824351"/>
        </a:xfrm>
        <a:prstGeom prst="rect">
          <a:avLst/>
        </a:prstGeom>
      </xdr:spPr>
    </xdr:pic>
    <xdr:clientData/>
  </xdr:one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C2C42F4-3EBB-4995-B3BA-C902157D3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167640</xdr:colOff>
      <xdr:row>40</xdr:row>
      <xdr:rowOff>38100</xdr:rowOff>
    </xdr:from>
    <xdr:to>
      <xdr:col>9</xdr:col>
      <xdr:colOff>83820</xdr:colOff>
      <xdr:row>43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C569FD8-2E01-4C1D-ACC9-9810D0722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7920" y="615696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DE2C027-9334-49FE-9F5D-0ED1DC337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99060</xdr:colOff>
      <xdr:row>40</xdr:row>
      <xdr:rowOff>60960</xdr:rowOff>
    </xdr:from>
    <xdr:to>
      <xdr:col>9</xdr:col>
      <xdr:colOff>15240</xdr:colOff>
      <xdr:row>43</xdr:row>
      <xdr:rowOff>138832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164A91E-1C81-4CA0-9925-A0AE9BFE5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9340" y="629412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8A63F8-7B2A-4692-B740-F5751297D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33</xdr:row>
      <xdr:rowOff>45720</xdr:rowOff>
    </xdr:from>
    <xdr:to>
      <xdr:col>8</xdr:col>
      <xdr:colOff>681990</xdr:colOff>
      <xdr:row>43</xdr:row>
      <xdr:rowOff>39772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843AF2-32D3-413F-B803-A7938FBD2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9340" y="596646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2C04BFA-50AD-43E1-A29F-CD922EBA0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175260</xdr:colOff>
      <xdr:row>40</xdr:row>
      <xdr:rowOff>68580</xdr:rowOff>
    </xdr:from>
    <xdr:to>
      <xdr:col>9</xdr:col>
      <xdr:colOff>91440</xdr:colOff>
      <xdr:row>43</xdr:row>
      <xdr:rowOff>146452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5F0D82-0853-4FC8-802F-446781F6F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8400" y="607314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1A22A02-99FE-48B1-9206-74D01D030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175260</xdr:colOff>
      <xdr:row>40</xdr:row>
      <xdr:rowOff>38100</xdr:rowOff>
    </xdr:from>
    <xdr:to>
      <xdr:col>9</xdr:col>
      <xdr:colOff>91440</xdr:colOff>
      <xdr:row>43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ED9E12-C4C5-4B6F-B808-F9E0C5C43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8400" y="61341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0</xdr:row>
      <xdr:rowOff>45720</xdr:rowOff>
    </xdr:from>
    <xdr:to>
      <xdr:col>5</xdr:col>
      <xdr:colOff>298896</xdr:colOff>
      <xdr:row>2</xdr:row>
      <xdr:rowOff>128075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99AEBB0-7752-96D5-D18D-CD55671DC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780" y="45720"/>
          <a:ext cx="2219136" cy="67671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129540</xdr:colOff>
      <xdr:row>40</xdr:row>
      <xdr:rowOff>38100</xdr:rowOff>
    </xdr:from>
    <xdr:to>
      <xdr:col>9</xdr:col>
      <xdr:colOff>45720</xdr:colOff>
      <xdr:row>43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39206E-5AB0-4C59-AFB5-3E830E6D7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2680" y="59817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7755F4C-8C25-46DA-9053-0A0306FEE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2564</xdr:colOff>
      <xdr:row>22</xdr:row>
      <xdr:rowOff>74172</xdr:rowOff>
    </xdr:from>
    <xdr:to>
      <xdr:col>6</xdr:col>
      <xdr:colOff>2421255</xdr:colOff>
      <xdr:row>30</xdr:row>
      <xdr:rowOff>168683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D38C931-5E11-418D-B1C1-7C9F630AE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9839" y="3884172"/>
          <a:ext cx="3799816" cy="1618511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43</xdr:row>
      <xdr:rowOff>38100</xdr:rowOff>
    </xdr:from>
    <xdr:to>
      <xdr:col>9</xdr:col>
      <xdr:colOff>7620</xdr:colOff>
      <xdr:row>46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39F4AAF-63C5-403A-A9C7-B91BFDA3F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4580" y="665988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897A5F2A-F266-4772-B4B3-86E6D02E4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2563</xdr:colOff>
      <xdr:row>22</xdr:row>
      <xdr:rowOff>72231</xdr:rowOff>
    </xdr:from>
    <xdr:to>
      <xdr:col>8</xdr:col>
      <xdr:colOff>183059</xdr:colOff>
      <xdr:row>33</xdr:row>
      <xdr:rowOff>142875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A23255-4869-492B-A471-8BC88074F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9838" y="3882231"/>
          <a:ext cx="5028721" cy="2147094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43</xdr:row>
      <xdr:rowOff>38100</xdr:rowOff>
    </xdr:from>
    <xdr:to>
      <xdr:col>9</xdr:col>
      <xdr:colOff>7620</xdr:colOff>
      <xdr:row>46</xdr:row>
      <xdr:rowOff>115972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9D7E70-4F74-4CE0-97C4-399897BB5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6940" y="65627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990EF16-9C27-4B9D-AC5F-DE0BAD26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33</xdr:row>
      <xdr:rowOff>45720</xdr:rowOff>
    </xdr:from>
    <xdr:to>
      <xdr:col>8</xdr:col>
      <xdr:colOff>681990</xdr:colOff>
      <xdr:row>43</xdr:row>
      <xdr:rowOff>39772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4E48139-B4EB-49BF-BBCB-A33890ED3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1700" y="6208395"/>
          <a:ext cx="605790" cy="832252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8E1A7A0-54A7-41BB-84AF-986D3B1C0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175260</xdr:colOff>
      <xdr:row>40</xdr:row>
      <xdr:rowOff>68580</xdr:rowOff>
    </xdr:from>
    <xdr:to>
      <xdr:col>9</xdr:col>
      <xdr:colOff>91440</xdr:colOff>
      <xdr:row>43</xdr:row>
      <xdr:rowOff>146452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E5FDACD-B0E9-45CC-A267-60FB91532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0760" y="625030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D805DA4-7EC4-4DA4-BDFA-56303FE4F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175260</xdr:colOff>
      <xdr:row>40</xdr:row>
      <xdr:rowOff>38100</xdr:rowOff>
    </xdr:from>
    <xdr:to>
      <xdr:col>9</xdr:col>
      <xdr:colOff>91440</xdr:colOff>
      <xdr:row>43</xdr:row>
      <xdr:rowOff>115972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B1947FE-D4FD-4148-BBF7-DABF2C0A1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0760" y="6057900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0725E63-B27B-4066-B02B-4FBCE6066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129540</xdr:colOff>
      <xdr:row>40</xdr:row>
      <xdr:rowOff>38100</xdr:rowOff>
    </xdr:from>
    <xdr:to>
      <xdr:col>9</xdr:col>
      <xdr:colOff>45720</xdr:colOff>
      <xdr:row>43</xdr:row>
      <xdr:rowOff>115972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747A780-CD3E-4793-8191-74B4B9D3E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5040" y="60674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B3D5033-51BF-4F83-8CC4-10B6C4E05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2564</xdr:colOff>
      <xdr:row>22</xdr:row>
      <xdr:rowOff>74172</xdr:rowOff>
    </xdr:from>
    <xdr:to>
      <xdr:col>6</xdr:col>
      <xdr:colOff>2421255</xdr:colOff>
      <xdr:row>30</xdr:row>
      <xdr:rowOff>168683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AA790CE-F955-47A8-B189-FA4C8A387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9839" y="3884172"/>
          <a:ext cx="3799816" cy="1618511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43</xdr:row>
      <xdr:rowOff>38100</xdr:rowOff>
    </xdr:from>
    <xdr:to>
      <xdr:col>9</xdr:col>
      <xdr:colOff>7620</xdr:colOff>
      <xdr:row>46</xdr:row>
      <xdr:rowOff>115972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A564609-E9DB-45E6-9A27-46D39FC31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6940" y="65627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F5E60C6-3951-47F3-A156-F65DD1CCC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2563</xdr:colOff>
      <xdr:row>22</xdr:row>
      <xdr:rowOff>72231</xdr:rowOff>
    </xdr:from>
    <xdr:to>
      <xdr:col>8</xdr:col>
      <xdr:colOff>183059</xdr:colOff>
      <xdr:row>33</xdr:row>
      <xdr:rowOff>142875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3A54E3F-2B3B-4E0D-8347-A1980B701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9838" y="3882231"/>
          <a:ext cx="5028721" cy="2147094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43</xdr:row>
      <xdr:rowOff>38100</xdr:rowOff>
    </xdr:from>
    <xdr:to>
      <xdr:col>9</xdr:col>
      <xdr:colOff>7620</xdr:colOff>
      <xdr:row>46</xdr:row>
      <xdr:rowOff>115972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0E8D18A-5E3B-4E1B-853E-05ACEC7D2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6940" y="65627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661C703-BD87-4DAC-BFAB-99E52309C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129540</xdr:colOff>
      <xdr:row>40</xdr:row>
      <xdr:rowOff>83820</xdr:rowOff>
    </xdr:from>
    <xdr:to>
      <xdr:col>9</xdr:col>
      <xdr:colOff>1905</xdr:colOff>
      <xdr:row>44</xdr:row>
      <xdr:rowOff>9292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B725497-E7A5-4AA5-A21F-A88F2612D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8400" y="608838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AEB401E-B82E-4F94-9A42-FD01873AC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304800</xdr:colOff>
      <xdr:row>40</xdr:row>
      <xdr:rowOff>114300</xdr:rowOff>
    </xdr:from>
    <xdr:to>
      <xdr:col>8</xdr:col>
      <xdr:colOff>929640</xdr:colOff>
      <xdr:row>44</xdr:row>
      <xdr:rowOff>39772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CCA816-8841-4080-9215-4F0A5B357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9820" y="603504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D5D2600-EBFF-43FC-A4D3-07F3E1299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40</xdr:row>
      <xdr:rowOff>137160</xdr:rowOff>
    </xdr:from>
    <xdr:to>
      <xdr:col>8</xdr:col>
      <xdr:colOff>640080</xdr:colOff>
      <xdr:row>43</xdr:row>
      <xdr:rowOff>129540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BAF7B2F-E66A-4081-9AE5-ACD3A853F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100" y="6141720"/>
          <a:ext cx="62484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36831</xdr:colOff>
      <xdr:row>0</xdr:row>
      <xdr:rowOff>18820</xdr:rowOff>
    </xdr:from>
    <xdr:to>
      <xdr:col>5</xdr:col>
      <xdr:colOff>259527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C37A892-0DC6-4395-B883-DD46746FB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411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91440</xdr:colOff>
      <xdr:row>40</xdr:row>
      <xdr:rowOff>114300</xdr:rowOff>
    </xdr:from>
    <xdr:to>
      <xdr:col>8</xdr:col>
      <xdr:colOff>716280</xdr:colOff>
      <xdr:row>43</xdr:row>
      <xdr:rowOff>106680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8C375F5-1516-4E5F-8BCE-1A33B8C32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0300" y="6118860"/>
          <a:ext cx="62484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467321A-AB4B-425E-A9BE-B1610B7F2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685800</xdr:colOff>
      <xdr:row>40</xdr:row>
      <xdr:rowOff>38100</xdr:rowOff>
    </xdr:from>
    <xdr:to>
      <xdr:col>8</xdr:col>
      <xdr:colOff>518160</xdr:colOff>
      <xdr:row>43</xdr:row>
      <xdr:rowOff>30480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EDF3302-7177-4C0C-B566-394FD67EF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6000" y="6042660"/>
          <a:ext cx="624840" cy="731520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C29590-BCA0-41EF-BE77-BD8652889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685800</xdr:colOff>
      <xdr:row>40</xdr:row>
      <xdr:rowOff>38100</xdr:rowOff>
    </xdr:from>
    <xdr:to>
      <xdr:col>8</xdr:col>
      <xdr:colOff>518160</xdr:colOff>
      <xdr:row>43</xdr:row>
      <xdr:rowOff>30480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4BB8638-FEB8-4824-B445-F45E0B5D6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3600" y="5972175"/>
          <a:ext cx="603885" cy="744855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F04055D-8FAF-4AA1-A0B0-D3621C71F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651" y="22630"/>
          <a:ext cx="2165796" cy="672905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708660</xdr:colOff>
      <xdr:row>37</xdr:row>
      <xdr:rowOff>68580</xdr:rowOff>
    </xdr:from>
    <xdr:to>
      <xdr:col>8</xdr:col>
      <xdr:colOff>495300</xdr:colOff>
      <xdr:row>40</xdr:row>
      <xdr:rowOff>146452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F3054BF-177F-45C8-B166-1F37A84F1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8860" y="529590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C82757C-138A-43BF-8A8D-17F1B8391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37</xdr:row>
      <xdr:rowOff>68580</xdr:rowOff>
    </xdr:from>
    <xdr:to>
      <xdr:col>8</xdr:col>
      <xdr:colOff>495300</xdr:colOff>
      <xdr:row>40</xdr:row>
      <xdr:rowOff>146452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BE0659-2CD6-46AE-8773-A90346ED2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100" y="528828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501178D-122A-41C1-A080-29F28FAB1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754380</xdr:colOff>
      <xdr:row>37</xdr:row>
      <xdr:rowOff>83820</xdr:rowOff>
    </xdr:from>
    <xdr:to>
      <xdr:col>8</xdr:col>
      <xdr:colOff>388620</xdr:colOff>
      <xdr:row>41</xdr:row>
      <xdr:rowOff>9292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42578A4-1094-49DF-90D5-3F93B5507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4580" y="5303520"/>
          <a:ext cx="4724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A56110A-A70B-4D76-8F5D-B102D49D2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53340</xdr:colOff>
      <xdr:row>40</xdr:row>
      <xdr:rowOff>114300</xdr:rowOff>
    </xdr:from>
    <xdr:to>
      <xdr:col>9</xdr:col>
      <xdr:colOff>163830</xdr:colOff>
      <xdr:row>44</xdr:row>
      <xdr:rowOff>39772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D749507-7ED3-4318-B925-DD4160349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6480" y="5341620"/>
          <a:ext cx="624840" cy="817012"/>
        </a:xfrm>
        <a:prstGeom prst="rect">
          <a:avLst/>
        </a:prstGeom>
      </xdr:spPr>
    </xdr:pic>
    <xdr:clientData/>
  </xdr:twoCellAnchor>
  <xdr:twoCellAnchor editAs="oneCell">
    <xdr:from>
      <xdr:col>1</xdr:col>
      <xdr:colOff>53976</xdr:colOff>
      <xdr:row>0</xdr:row>
      <xdr:rowOff>22630</xdr:rowOff>
    </xdr:from>
    <xdr:to>
      <xdr:col>5</xdr:col>
      <xdr:colOff>276672</xdr:colOff>
      <xdr:row>2</xdr:row>
      <xdr:rowOff>104985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9229011-D4A9-461D-A533-6B6FB5360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556" y="22630"/>
          <a:ext cx="2219136" cy="676715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708660</xdr:colOff>
      <xdr:row>37</xdr:row>
      <xdr:rowOff>68580</xdr:rowOff>
    </xdr:from>
    <xdr:to>
      <xdr:col>8</xdr:col>
      <xdr:colOff>495300</xdr:colOff>
      <xdr:row>40</xdr:row>
      <xdr:rowOff>146452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61E7BCD-B586-4B22-8619-7BED76BCA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6460" y="5269230"/>
          <a:ext cx="60579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F67FF6E-6EBF-47B3-90A4-0C2C47B56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6" y="18820"/>
          <a:ext cx="2219136" cy="676715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33</xdr:row>
      <xdr:rowOff>45720</xdr:rowOff>
    </xdr:from>
    <xdr:to>
      <xdr:col>8</xdr:col>
      <xdr:colOff>681990</xdr:colOff>
      <xdr:row>43</xdr:row>
      <xdr:rowOff>39772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770D1BD-5852-4C48-B9E9-9159D75EB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1700" y="6208395"/>
          <a:ext cx="605790" cy="832252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F59761-48C2-4CE8-BF30-66A2FE625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461" y="18820"/>
          <a:ext cx="2165796" cy="672905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175260</xdr:colOff>
      <xdr:row>40</xdr:row>
      <xdr:rowOff>68580</xdr:rowOff>
    </xdr:from>
    <xdr:to>
      <xdr:col>9</xdr:col>
      <xdr:colOff>91440</xdr:colOff>
      <xdr:row>43</xdr:row>
      <xdr:rowOff>146452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399D1AF-79F6-4F79-BCFE-DD604BE83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0760" y="625030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060D324-CA8A-4CBE-946B-CCDBC3C07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461" y="18820"/>
          <a:ext cx="2165796" cy="672905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175260</xdr:colOff>
      <xdr:row>40</xdr:row>
      <xdr:rowOff>38100</xdr:rowOff>
    </xdr:from>
    <xdr:to>
      <xdr:col>9</xdr:col>
      <xdr:colOff>91440</xdr:colOff>
      <xdr:row>43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515DC3-0C33-41E1-B632-B431E24E8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0760" y="6057900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C082609-6838-4176-AA23-09E149123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461" y="18820"/>
          <a:ext cx="2165796" cy="672905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129540</xdr:colOff>
      <xdr:row>40</xdr:row>
      <xdr:rowOff>38100</xdr:rowOff>
    </xdr:from>
    <xdr:to>
      <xdr:col>9</xdr:col>
      <xdr:colOff>45720</xdr:colOff>
      <xdr:row>43</xdr:row>
      <xdr:rowOff>115972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02B6C3A-A64E-43DD-B66A-34F44AD4C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5040" y="60674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2269330-57FA-4FE1-88C1-C49D18791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461" y="18820"/>
          <a:ext cx="2165796" cy="672905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2564</xdr:colOff>
      <xdr:row>22</xdr:row>
      <xdr:rowOff>74172</xdr:rowOff>
    </xdr:from>
    <xdr:to>
      <xdr:col>6</xdr:col>
      <xdr:colOff>2421255</xdr:colOff>
      <xdr:row>30</xdr:row>
      <xdr:rowOff>168683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D392ACF-96E2-48A9-BC10-D5ABF3486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9839" y="3884172"/>
          <a:ext cx="3799816" cy="1618511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43</xdr:row>
      <xdr:rowOff>38100</xdr:rowOff>
    </xdr:from>
    <xdr:to>
      <xdr:col>9</xdr:col>
      <xdr:colOff>7620</xdr:colOff>
      <xdr:row>46</xdr:row>
      <xdr:rowOff>115972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E785BC0-CA12-4A8C-95A6-BC03542B3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6940" y="65627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F9AB0F8-B974-45F0-86A0-FA4AD4FAD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461" y="18820"/>
          <a:ext cx="2165796" cy="672905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2563</xdr:colOff>
      <xdr:row>22</xdr:row>
      <xdr:rowOff>72231</xdr:rowOff>
    </xdr:from>
    <xdr:to>
      <xdr:col>8</xdr:col>
      <xdr:colOff>183059</xdr:colOff>
      <xdr:row>33</xdr:row>
      <xdr:rowOff>142875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5F7AED-E9E1-4BF8-B957-E890F1ABE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59838" y="3882231"/>
          <a:ext cx="5028721" cy="2147094"/>
        </a:xfrm>
        <a:prstGeom prst="rect">
          <a:avLst/>
        </a:prstGeom>
      </xdr:spPr>
    </xdr:pic>
    <xdr:clientData/>
  </xdr:twoCellAnchor>
  <xdr:twoCellAnchor editAs="oneCell">
    <xdr:from>
      <xdr:col>8</xdr:col>
      <xdr:colOff>91440</xdr:colOff>
      <xdr:row>43</xdr:row>
      <xdr:rowOff>38100</xdr:rowOff>
    </xdr:from>
    <xdr:to>
      <xdr:col>9</xdr:col>
      <xdr:colOff>7620</xdr:colOff>
      <xdr:row>46</xdr:row>
      <xdr:rowOff>115972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E83F89D-1262-4BF4-94F0-09F5F4105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948" b="92188" l="9459" r="94595">
                      <a14:foregroundMark x1="43581" y1="89323" x2="12500" y2="76563"/>
                      <a14:foregroundMark x1="94595" y1="5208" x2="84459" y2="17188"/>
                      <a14:foregroundMark x1="13176" y1="92188" x2="52365" y2="86198"/>
                      <a14:foregroundMark x1="46284" y1="86719" x2="45270" y2="8255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6940" y="6562725"/>
          <a:ext cx="601980" cy="830347"/>
        </a:xfrm>
        <a:prstGeom prst="rect">
          <a:avLst/>
        </a:prstGeom>
      </xdr:spPr>
    </xdr:pic>
    <xdr:clientData/>
  </xdr:twoCellAnchor>
  <xdr:twoCellAnchor editAs="oneCell">
    <xdr:from>
      <xdr:col>1</xdr:col>
      <xdr:colOff>57786</xdr:colOff>
      <xdr:row>0</xdr:row>
      <xdr:rowOff>18820</xdr:rowOff>
    </xdr:from>
    <xdr:to>
      <xdr:col>5</xdr:col>
      <xdr:colOff>280482</xdr:colOff>
      <xdr:row>2</xdr:row>
      <xdr:rowOff>101175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312D370-ED84-447D-B228-5C4C97AF5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461" y="18820"/>
          <a:ext cx="2165796" cy="672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LHA%20M&#218;LTIPLA%20V3.0.5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MÚLTIPLA V3.0.5 V2"/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/>
      <sheetData sheetId="1">
        <row r="3">
          <cell r="O3">
            <v>1</v>
          </cell>
        </row>
        <row r="4">
          <cell r="O4">
            <v>1</v>
          </cell>
        </row>
      </sheetData>
      <sheetData sheetId="2">
        <row r="17">
          <cell r="F17" t="str">
            <v>ADEQUAÇÃO DE ESTRADAS VICINAIS</v>
          </cell>
        </row>
      </sheetData>
      <sheetData sheetId="3"/>
      <sheetData sheetId="4"/>
      <sheetData sheetId="5"/>
      <sheetData sheetId="6"/>
      <sheetData sheetId="7"/>
      <sheetData sheetId="8">
        <row r="10">
          <cell r="G10">
            <v>2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7863-3755-4A02-8A24-1B9FF3B8F669}">
  <sheetPr codeName="Planilha1">
    <tabColor rgb="FF00B0F0"/>
  </sheetPr>
  <dimension ref="A1:L143"/>
  <sheetViews>
    <sheetView zoomScaleNormal="100" workbookViewId="0">
      <selection activeCell="E137" sqref="E137"/>
    </sheetView>
  </sheetViews>
  <sheetFormatPr defaultRowHeight="15" x14ac:dyDescent="0.25"/>
  <cols>
    <col min="1" max="2" width="6.28515625" bestFit="1" customWidth="1"/>
    <col min="3" max="3" width="8.7109375" bestFit="1" customWidth="1"/>
    <col min="4" max="4" width="8.28515625" bestFit="1" customWidth="1"/>
    <col min="5" max="5" width="8" bestFit="1" customWidth="1"/>
    <col min="6" max="6" width="32.42578125" customWidth="1"/>
    <col min="7" max="7" width="7.28515625" bestFit="1" customWidth="1"/>
    <col min="8" max="9" width="9.140625" bestFit="1" customWidth="1"/>
    <col min="10" max="10" width="5.7109375" bestFit="1" customWidth="1"/>
    <col min="11" max="11" width="9.140625" bestFit="1" customWidth="1"/>
    <col min="12" max="12" width="11.7109375" bestFit="1" customWidth="1"/>
  </cols>
  <sheetData>
    <row r="1" spans="1:12" ht="15.75" thickBot="1" x14ac:dyDescent="0.3">
      <c r="A1" s="78" t="s">
        <v>56</v>
      </c>
      <c r="B1" s="79" t="s">
        <v>56</v>
      </c>
      <c r="C1" s="337" t="s">
        <v>57</v>
      </c>
      <c r="D1" s="338"/>
      <c r="E1" s="338"/>
      <c r="F1" s="338"/>
      <c r="G1" s="80"/>
      <c r="H1" s="80"/>
      <c r="I1" s="80"/>
      <c r="J1" s="80"/>
      <c r="K1" s="80"/>
      <c r="L1" s="81">
        <v>4728510.7</v>
      </c>
    </row>
    <row r="2" spans="1:12" ht="26.25" thickBot="1" x14ac:dyDescent="0.3">
      <c r="A2" s="82" t="s">
        <v>28</v>
      </c>
      <c r="B2" s="83" t="s">
        <v>28</v>
      </c>
      <c r="C2" s="84" t="s">
        <v>58</v>
      </c>
      <c r="D2" s="85" t="s">
        <v>26</v>
      </c>
      <c r="E2" s="86"/>
      <c r="F2" s="84" t="s">
        <v>29</v>
      </c>
      <c r="G2" s="85" t="s">
        <v>59</v>
      </c>
      <c r="H2" s="87" t="s">
        <v>60</v>
      </c>
      <c r="I2" s="88"/>
      <c r="J2" s="89" t="s">
        <v>27</v>
      </c>
      <c r="K2" s="90" t="s">
        <v>60</v>
      </c>
      <c r="L2" s="91">
        <v>4728510.7</v>
      </c>
    </row>
    <row r="3" spans="1:12" ht="15.75" thickBot="1" x14ac:dyDescent="0.3">
      <c r="A3" s="82" t="s">
        <v>30</v>
      </c>
      <c r="B3" s="92" t="s">
        <v>30</v>
      </c>
      <c r="C3" s="93" t="s">
        <v>61</v>
      </c>
      <c r="D3" s="94" t="s">
        <v>26</v>
      </c>
      <c r="E3" s="94"/>
      <c r="F3" s="95" t="s">
        <v>31</v>
      </c>
      <c r="G3" s="94" t="s">
        <v>59</v>
      </c>
      <c r="H3" s="96" t="s">
        <v>60</v>
      </c>
      <c r="I3" s="97"/>
      <c r="J3" s="98" t="s">
        <v>27</v>
      </c>
      <c r="K3" s="99" t="s">
        <v>60</v>
      </c>
      <c r="L3" s="100">
        <v>9194.51</v>
      </c>
    </row>
    <row r="4" spans="1:12" s="126" customFormat="1" ht="26.25" thickBot="1" x14ac:dyDescent="0.3">
      <c r="A4" s="117" t="s">
        <v>25</v>
      </c>
      <c r="B4" s="118" t="s">
        <v>25</v>
      </c>
      <c r="C4" s="119" t="s">
        <v>191</v>
      </c>
      <c r="D4" s="120" t="s">
        <v>32</v>
      </c>
      <c r="E4" s="120">
        <v>16</v>
      </c>
      <c r="F4" s="121" t="s">
        <v>31</v>
      </c>
      <c r="G4" s="120" t="s">
        <v>62</v>
      </c>
      <c r="H4" s="122">
        <v>0.1</v>
      </c>
      <c r="I4" s="123">
        <v>74521.919999999998</v>
      </c>
      <c r="J4" s="120" t="s">
        <v>27</v>
      </c>
      <c r="K4" s="124">
        <v>91945.14</v>
      </c>
      <c r="L4" s="125">
        <v>9194.51</v>
      </c>
    </row>
    <row r="5" spans="1:12" ht="15.75" thickBot="1" x14ac:dyDescent="0.3">
      <c r="A5" s="82" t="s">
        <v>30</v>
      </c>
      <c r="B5" s="101" t="s">
        <v>30</v>
      </c>
      <c r="C5" s="102" t="s">
        <v>63</v>
      </c>
      <c r="D5" s="94" t="s">
        <v>26</v>
      </c>
      <c r="E5" s="94"/>
      <c r="F5" s="103" t="s">
        <v>31</v>
      </c>
      <c r="G5" s="94" t="s">
        <v>59</v>
      </c>
      <c r="H5" s="96" t="s">
        <v>60</v>
      </c>
      <c r="I5" s="104"/>
      <c r="J5" s="94" t="s">
        <v>27</v>
      </c>
      <c r="K5" s="105" t="s">
        <v>60</v>
      </c>
      <c r="L5" s="106">
        <v>9194.51</v>
      </c>
    </row>
    <row r="6" spans="1:12" s="126" customFormat="1" ht="26.25" thickBot="1" x14ac:dyDescent="0.3">
      <c r="A6" s="117" t="s">
        <v>25</v>
      </c>
      <c r="B6" s="118" t="s">
        <v>25</v>
      </c>
      <c r="C6" s="119" t="s">
        <v>192</v>
      </c>
      <c r="D6" s="120" t="s">
        <v>32</v>
      </c>
      <c r="E6" s="120">
        <v>16</v>
      </c>
      <c r="F6" s="121" t="s">
        <v>31</v>
      </c>
      <c r="G6" s="120" t="s">
        <v>62</v>
      </c>
      <c r="H6" s="122">
        <v>0.1</v>
      </c>
      <c r="I6" s="123">
        <v>74521.919999999998</v>
      </c>
      <c r="J6" s="120" t="s">
        <v>27</v>
      </c>
      <c r="K6" s="124">
        <v>91945.14</v>
      </c>
      <c r="L6" s="125">
        <v>9194.51</v>
      </c>
    </row>
    <row r="7" spans="1:12" ht="15.75" thickBot="1" x14ac:dyDescent="0.3">
      <c r="A7" s="82" t="s">
        <v>30</v>
      </c>
      <c r="B7" s="101" t="s">
        <v>30</v>
      </c>
      <c r="C7" s="102" t="s">
        <v>64</v>
      </c>
      <c r="D7" s="94" t="s">
        <v>26</v>
      </c>
      <c r="E7" s="94"/>
      <c r="F7" s="103" t="s">
        <v>31</v>
      </c>
      <c r="G7" s="94" t="s">
        <v>59</v>
      </c>
      <c r="H7" s="96" t="s">
        <v>60</v>
      </c>
      <c r="I7" s="104"/>
      <c r="J7" s="94" t="s">
        <v>27</v>
      </c>
      <c r="K7" s="105" t="s">
        <v>60</v>
      </c>
      <c r="L7" s="106">
        <v>18389.03</v>
      </c>
    </row>
    <row r="8" spans="1:12" s="126" customFormat="1" ht="26.25" thickBot="1" x14ac:dyDescent="0.3">
      <c r="A8" s="117" t="s">
        <v>25</v>
      </c>
      <c r="B8" s="118" t="s">
        <v>25</v>
      </c>
      <c r="C8" s="119" t="s">
        <v>193</v>
      </c>
      <c r="D8" s="120" t="s">
        <v>32</v>
      </c>
      <c r="E8" s="120">
        <v>16</v>
      </c>
      <c r="F8" s="121" t="s">
        <v>31</v>
      </c>
      <c r="G8" s="120" t="s">
        <v>62</v>
      </c>
      <c r="H8" s="122">
        <v>0.2</v>
      </c>
      <c r="I8" s="123">
        <v>74521.919999999998</v>
      </c>
      <c r="J8" s="120" t="s">
        <v>27</v>
      </c>
      <c r="K8" s="124">
        <v>91945.14</v>
      </c>
      <c r="L8" s="125">
        <v>18389.03</v>
      </c>
    </row>
    <row r="9" spans="1:12" ht="15.75" thickBot="1" x14ac:dyDescent="0.3">
      <c r="A9" s="82" t="s">
        <v>30</v>
      </c>
      <c r="B9" s="101" t="s">
        <v>30</v>
      </c>
      <c r="C9" s="102" t="s">
        <v>65</v>
      </c>
      <c r="D9" s="94" t="s">
        <v>26</v>
      </c>
      <c r="E9" s="94"/>
      <c r="F9" s="103" t="s">
        <v>31</v>
      </c>
      <c r="G9" s="94" t="s">
        <v>59</v>
      </c>
      <c r="H9" s="96" t="s">
        <v>60</v>
      </c>
      <c r="I9" s="104"/>
      <c r="J9" s="94" t="s">
        <v>27</v>
      </c>
      <c r="K9" s="105" t="s">
        <v>60</v>
      </c>
      <c r="L9" s="106">
        <v>18389.03</v>
      </c>
    </row>
    <row r="10" spans="1:12" s="126" customFormat="1" ht="26.25" thickBot="1" x14ac:dyDescent="0.3">
      <c r="A10" s="117" t="s">
        <v>25</v>
      </c>
      <c r="B10" s="118" t="s">
        <v>25</v>
      </c>
      <c r="C10" s="119" t="s">
        <v>194</v>
      </c>
      <c r="D10" s="120" t="s">
        <v>32</v>
      </c>
      <c r="E10" s="120">
        <v>16</v>
      </c>
      <c r="F10" s="121" t="s">
        <v>31</v>
      </c>
      <c r="G10" s="120" t="s">
        <v>62</v>
      </c>
      <c r="H10" s="122">
        <v>0.2</v>
      </c>
      <c r="I10" s="123">
        <v>74521.919999999998</v>
      </c>
      <c r="J10" s="120" t="s">
        <v>27</v>
      </c>
      <c r="K10" s="124">
        <v>91945.14</v>
      </c>
      <c r="L10" s="125">
        <v>18389.03</v>
      </c>
    </row>
    <row r="11" spans="1:12" ht="15.75" thickBot="1" x14ac:dyDescent="0.3">
      <c r="A11" s="82" t="s">
        <v>30</v>
      </c>
      <c r="B11" s="101" t="s">
        <v>30</v>
      </c>
      <c r="C11" s="102" t="s">
        <v>66</v>
      </c>
      <c r="D11" s="94" t="s">
        <v>26</v>
      </c>
      <c r="E11" s="94"/>
      <c r="F11" s="103" t="s">
        <v>31</v>
      </c>
      <c r="G11" s="94" t="s">
        <v>59</v>
      </c>
      <c r="H11" s="96" t="s">
        <v>60</v>
      </c>
      <c r="I11" s="104"/>
      <c r="J11" s="94" t="s">
        <v>27</v>
      </c>
      <c r="K11" s="105" t="s">
        <v>60</v>
      </c>
      <c r="L11" s="106">
        <v>9194.51</v>
      </c>
    </row>
    <row r="12" spans="1:12" s="126" customFormat="1" ht="26.25" thickBot="1" x14ac:dyDescent="0.3">
      <c r="A12" s="117" t="s">
        <v>25</v>
      </c>
      <c r="B12" s="118" t="s">
        <v>25</v>
      </c>
      <c r="C12" s="119" t="s">
        <v>195</v>
      </c>
      <c r="D12" s="120" t="s">
        <v>32</v>
      </c>
      <c r="E12" s="120">
        <v>16</v>
      </c>
      <c r="F12" s="121" t="s">
        <v>31</v>
      </c>
      <c r="G12" s="120" t="s">
        <v>62</v>
      </c>
      <c r="H12" s="122">
        <v>0.1</v>
      </c>
      <c r="I12" s="123">
        <v>74521.919999999998</v>
      </c>
      <c r="J12" s="120" t="s">
        <v>27</v>
      </c>
      <c r="K12" s="124">
        <v>91945.14</v>
      </c>
      <c r="L12" s="125">
        <v>9194.51</v>
      </c>
    </row>
    <row r="13" spans="1:12" ht="15.75" thickBot="1" x14ac:dyDescent="0.3">
      <c r="A13" s="82" t="s">
        <v>30</v>
      </c>
      <c r="B13" s="101" t="s">
        <v>30</v>
      </c>
      <c r="C13" s="102" t="s">
        <v>67</v>
      </c>
      <c r="D13" s="94" t="s">
        <v>26</v>
      </c>
      <c r="E13" s="94"/>
      <c r="F13" s="103" t="s">
        <v>31</v>
      </c>
      <c r="G13" s="94" t="s">
        <v>59</v>
      </c>
      <c r="H13" s="96" t="s">
        <v>60</v>
      </c>
      <c r="I13" s="104"/>
      <c r="J13" s="94" t="s">
        <v>27</v>
      </c>
      <c r="K13" s="105" t="s">
        <v>60</v>
      </c>
      <c r="L13" s="106">
        <v>9194.51</v>
      </c>
    </row>
    <row r="14" spans="1:12" s="126" customFormat="1" ht="26.25" thickBot="1" x14ac:dyDescent="0.3">
      <c r="A14" s="117" t="s">
        <v>25</v>
      </c>
      <c r="B14" s="118" t="s">
        <v>25</v>
      </c>
      <c r="C14" s="119" t="s">
        <v>196</v>
      </c>
      <c r="D14" s="120" t="s">
        <v>32</v>
      </c>
      <c r="E14" s="120">
        <v>16</v>
      </c>
      <c r="F14" s="121" t="s">
        <v>31</v>
      </c>
      <c r="G14" s="120" t="s">
        <v>62</v>
      </c>
      <c r="H14" s="122">
        <v>0.1</v>
      </c>
      <c r="I14" s="123">
        <v>74521.919999999998</v>
      </c>
      <c r="J14" s="120" t="s">
        <v>27</v>
      </c>
      <c r="K14" s="124">
        <v>91945.14</v>
      </c>
      <c r="L14" s="125">
        <v>9194.51</v>
      </c>
    </row>
    <row r="15" spans="1:12" ht="15.75" thickBot="1" x14ac:dyDescent="0.3">
      <c r="A15" s="82" t="s">
        <v>30</v>
      </c>
      <c r="B15" s="101" t="s">
        <v>30</v>
      </c>
      <c r="C15" s="102" t="s">
        <v>68</v>
      </c>
      <c r="D15" s="94" t="s">
        <v>26</v>
      </c>
      <c r="E15" s="94"/>
      <c r="F15" s="103" t="s">
        <v>31</v>
      </c>
      <c r="G15" s="94" t="s">
        <v>59</v>
      </c>
      <c r="H15" s="96" t="s">
        <v>60</v>
      </c>
      <c r="I15" s="104"/>
      <c r="J15" s="94" t="s">
        <v>27</v>
      </c>
      <c r="K15" s="105" t="s">
        <v>60</v>
      </c>
      <c r="L15" s="106">
        <v>9194.51</v>
      </c>
    </row>
    <row r="16" spans="1:12" s="126" customFormat="1" ht="26.25" thickBot="1" x14ac:dyDescent="0.3">
      <c r="A16" s="117" t="s">
        <v>25</v>
      </c>
      <c r="B16" s="118" t="s">
        <v>25</v>
      </c>
      <c r="C16" s="119" t="s">
        <v>197</v>
      </c>
      <c r="D16" s="120" t="s">
        <v>32</v>
      </c>
      <c r="E16" s="120">
        <v>16</v>
      </c>
      <c r="F16" s="121" t="s">
        <v>31</v>
      </c>
      <c r="G16" s="120" t="s">
        <v>62</v>
      </c>
      <c r="H16" s="122">
        <v>0.1</v>
      </c>
      <c r="I16" s="123">
        <v>74521.919999999998</v>
      </c>
      <c r="J16" s="120" t="s">
        <v>27</v>
      </c>
      <c r="K16" s="124">
        <v>91945.14</v>
      </c>
      <c r="L16" s="125">
        <v>9194.51</v>
      </c>
    </row>
    <row r="17" spans="1:12" ht="15.75" thickBot="1" x14ac:dyDescent="0.3">
      <c r="A17" s="82" t="s">
        <v>30</v>
      </c>
      <c r="B17" s="101" t="s">
        <v>30</v>
      </c>
      <c r="C17" s="102" t="s">
        <v>69</v>
      </c>
      <c r="D17" s="94" t="s">
        <v>26</v>
      </c>
      <c r="E17" s="94"/>
      <c r="F17" s="103" t="s">
        <v>31</v>
      </c>
      <c r="G17" s="94" t="s">
        <v>59</v>
      </c>
      <c r="H17" s="96" t="s">
        <v>60</v>
      </c>
      <c r="I17" s="104"/>
      <c r="J17" s="94" t="s">
        <v>27</v>
      </c>
      <c r="K17" s="105" t="s">
        <v>60</v>
      </c>
      <c r="L17" s="106">
        <v>9194.51</v>
      </c>
    </row>
    <row r="18" spans="1:12" s="126" customFormat="1" ht="26.25" thickBot="1" x14ac:dyDescent="0.3">
      <c r="A18" s="117" t="s">
        <v>25</v>
      </c>
      <c r="B18" s="118" t="s">
        <v>25</v>
      </c>
      <c r="C18" s="119" t="s">
        <v>198</v>
      </c>
      <c r="D18" s="120" t="s">
        <v>32</v>
      </c>
      <c r="E18" s="120">
        <v>16</v>
      </c>
      <c r="F18" s="121" t="s">
        <v>31</v>
      </c>
      <c r="G18" s="120" t="s">
        <v>62</v>
      </c>
      <c r="H18" s="122">
        <v>0.1</v>
      </c>
      <c r="I18" s="123">
        <v>74521.919999999998</v>
      </c>
      <c r="J18" s="120" t="s">
        <v>27</v>
      </c>
      <c r="K18" s="124">
        <v>91945.14</v>
      </c>
      <c r="L18" s="125">
        <v>9194.51</v>
      </c>
    </row>
    <row r="19" spans="1:12" ht="15.75" thickBot="1" x14ac:dyDescent="0.3">
      <c r="A19" s="82" t="s">
        <v>30</v>
      </c>
      <c r="B19" s="101" t="s">
        <v>30</v>
      </c>
      <c r="C19" s="102" t="s">
        <v>70</v>
      </c>
      <c r="D19" s="94" t="s">
        <v>26</v>
      </c>
      <c r="E19" s="94"/>
      <c r="F19" s="103" t="s">
        <v>33</v>
      </c>
      <c r="G19" s="94" t="s">
        <v>59</v>
      </c>
      <c r="H19" s="96" t="s">
        <v>60</v>
      </c>
      <c r="I19" s="104"/>
      <c r="J19" s="94" t="s">
        <v>27</v>
      </c>
      <c r="K19" s="105" t="s">
        <v>60</v>
      </c>
      <c r="L19" s="106">
        <v>3525.19</v>
      </c>
    </row>
    <row r="20" spans="1:12" s="164" customFormat="1" ht="51.75" thickBot="1" x14ac:dyDescent="0.3">
      <c r="A20" s="157" t="s">
        <v>25</v>
      </c>
      <c r="B20" s="158" t="s">
        <v>25</v>
      </c>
      <c r="C20" s="159" t="s">
        <v>199</v>
      </c>
      <c r="D20" s="160" t="s">
        <v>32</v>
      </c>
      <c r="E20" s="160">
        <v>1</v>
      </c>
      <c r="F20" s="161" t="s">
        <v>71</v>
      </c>
      <c r="G20" s="160" t="s">
        <v>72</v>
      </c>
      <c r="H20" s="162">
        <v>6</v>
      </c>
      <c r="I20" s="161">
        <v>337.92</v>
      </c>
      <c r="J20" s="160" t="s">
        <v>27</v>
      </c>
      <c r="K20" s="162">
        <v>416.93</v>
      </c>
      <c r="L20" s="163">
        <v>2501.58</v>
      </c>
    </row>
    <row r="21" spans="1:12" s="164" customFormat="1" ht="26.25" thickBot="1" x14ac:dyDescent="0.3">
      <c r="A21" s="157" t="s">
        <v>25</v>
      </c>
      <c r="B21" s="158" t="s">
        <v>25</v>
      </c>
      <c r="C21" s="159" t="s">
        <v>200</v>
      </c>
      <c r="D21" s="160" t="s">
        <v>26</v>
      </c>
      <c r="E21" s="160">
        <v>99064</v>
      </c>
      <c r="F21" s="161" t="s">
        <v>73</v>
      </c>
      <c r="G21" s="160" t="s">
        <v>74</v>
      </c>
      <c r="H21" s="165">
        <v>1764.84</v>
      </c>
      <c r="I21" s="161">
        <v>0.47</v>
      </c>
      <c r="J21" s="160" t="s">
        <v>27</v>
      </c>
      <c r="K21" s="162">
        <v>0.57999999999999996</v>
      </c>
      <c r="L21" s="163">
        <v>1023.61</v>
      </c>
    </row>
    <row r="22" spans="1:12" ht="15.75" thickBot="1" x14ac:dyDescent="0.3">
      <c r="A22" s="82" t="s">
        <v>30</v>
      </c>
      <c r="B22" s="101" t="s">
        <v>30</v>
      </c>
      <c r="C22" s="102" t="s">
        <v>75</v>
      </c>
      <c r="D22" s="94" t="s">
        <v>26</v>
      </c>
      <c r="E22" s="94"/>
      <c r="F22" s="103" t="s">
        <v>34</v>
      </c>
      <c r="G22" s="94" t="s">
        <v>59</v>
      </c>
      <c r="H22" s="96" t="s">
        <v>60</v>
      </c>
      <c r="I22" s="104"/>
      <c r="J22" s="94" t="s">
        <v>27</v>
      </c>
      <c r="K22" s="105" t="s">
        <v>60</v>
      </c>
      <c r="L22" s="106">
        <v>92441.13</v>
      </c>
    </row>
    <row r="23" spans="1:12" s="148" customFormat="1" ht="26.25" thickBot="1" x14ac:dyDescent="0.3">
      <c r="A23" s="140" t="s">
        <v>25</v>
      </c>
      <c r="B23" s="140" t="s">
        <v>25</v>
      </c>
      <c r="C23" s="141" t="s">
        <v>201</v>
      </c>
      <c r="D23" s="142" t="s">
        <v>32</v>
      </c>
      <c r="E23" s="142">
        <v>17</v>
      </c>
      <c r="F23" s="143" t="s">
        <v>34</v>
      </c>
      <c r="G23" s="142" t="s">
        <v>62</v>
      </c>
      <c r="H23" s="144">
        <v>1</v>
      </c>
      <c r="I23" s="145">
        <v>74923.92</v>
      </c>
      <c r="J23" s="142" t="s">
        <v>27</v>
      </c>
      <c r="K23" s="146">
        <v>92441.13</v>
      </c>
      <c r="L23" s="147">
        <v>92441.13</v>
      </c>
    </row>
    <row r="24" spans="1:12" ht="15.75" thickBot="1" x14ac:dyDescent="0.3">
      <c r="A24" s="82" t="s">
        <v>30</v>
      </c>
      <c r="B24" s="101" t="s">
        <v>30</v>
      </c>
      <c r="C24" s="102" t="s">
        <v>76</v>
      </c>
      <c r="D24" s="94" t="s">
        <v>26</v>
      </c>
      <c r="E24" s="94"/>
      <c r="F24" s="103" t="s">
        <v>35</v>
      </c>
      <c r="G24" s="94" t="s">
        <v>59</v>
      </c>
      <c r="H24" s="96" t="s">
        <v>60</v>
      </c>
      <c r="I24" s="104"/>
      <c r="J24" s="94" t="s">
        <v>27</v>
      </c>
      <c r="K24" s="105" t="s">
        <v>60</v>
      </c>
      <c r="L24" s="106">
        <v>27396.06</v>
      </c>
    </row>
    <row r="25" spans="1:12" s="148" customFormat="1" ht="26.25" thickBot="1" x14ac:dyDescent="0.3">
      <c r="A25" s="140" t="s">
        <v>25</v>
      </c>
      <c r="B25" s="140" t="s">
        <v>25</v>
      </c>
      <c r="C25" s="141" t="s">
        <v>202</v>
      </c>
      <c r="D25" s="142" t="s">
        <v>32</v>
      </c>
      <c r="E25" s="142">
        <v>13</v>
      </c>
      <c r="F25" s="143" t="s">
        <v>77</v>
      </c>
      <c r="G25" s="142" t="s">
        <v>62</v>
      </c>
      <c r="H25" s="144">
        <v>1</v>
      </c>
      <c r="I25" s="145">
        <v>22204.62</v>
      </c>
      <c r="J25" s="142" t="s">
        <v>27</v>
      </c>
      <c r="K25" s="146">
        <v>27396.06</v>
      </c>
      <c r="L25" s="147">
        <v>27396.06</v>
      </c>
    </row>
    <row r="26" spans="1:12" ht="26.25" thickBot="1" x14ac:dyDescent="0.3">
      <c r="A26" s="82" t="s">
        <v>30</v>
      </c>
      <c r="B26" s="101" t="s">
        <v>30</v>
      </c>
      <c r="C26" s="102" t="s">
        <v>78</v>
      </c>
      <c r="D26" s="94" t="s">
        <v>32</v>
      </c>
      <c r="E26" s="94">
        <v>14</v>
      </c>
      <c r="F26" s="103" t="s">
        <v>36</v>
      </c>
      <c r="G26" s="94" t="s">
        <v>59</v>
      </c>
      <c r="H26" s="96" t="s">
        <v>60</v>
      </c>
      <c r="I26" s="104" t="s">
        <v>79</v>
      </c>
      <c r="J26" s="94" t="s">
        <v>27</v>
      </c>
      <c r="K26" s="105" t="s">
        <v>60</v>
      </c>
      <c r="L26" s="106">
        <v>27396.06</v>
      </c>
    </row>
    <row r="27" spans="1:12" s="126" customFormat="1" ht="26.25" thickBot="1" x14ac:dyDescent="0.3">
      <c r="A27" s="117" t="s">
        <v>25</v>
      </c>
      <c r="B27" s="118" t="s">
        <v>25</v>
      </c>
      <c r="C27" s="119" t="s">
        <v>203</v>
      </c>
      <c r="D27" s="120" t="s">
        <v>32</v>
      </c>
      <c r="E27" s="120">
        <v>14</v>
      </c>
      <c r="F27" s="121" t="s">
        <v>80</v>
      </c>
      <c r="G27" s="120" t="s">
        <v>62</v>
      </c>
      <c r="H27" s="122">
        <v>1</v>
      </c>
      <c r="I27" s="123">
        <v>22204.62</v>
      </c>
      <c r="J27" s="120" t="s">
        <v>27</v>
      </c>
      <c r="K27" s="124">
        <v>27396.06</v>
      </c>
      <c r="L27" s="125">
        <v>27396.06</v>
      </c>
    </row>
    <row r="28" spans="1:12" ht="26.25" thickBot="1" x14ac:dyDescent="0.3">
      <c r="A28" s="82" t="s">
        <v>39</v>
      </c>
      <c r="B28" s="101" t="s">
        <v>39</v>
      </c>
      <c r="C28" s="102" t="s">
        <v>81</v>
      </c>
      <c r="D28" s="94" t="s">
        <v>26</v>
      </c>
      <c r="E28" s="94"/>
      <c r="F28" s="103" t="s">
        <v>38</v>
      </c>
      <c r="G28" s="94" t="s">
        <v>59</v>
      </c>
      <c r="H28" s="96" t="s">
        <v>60</v>
      </c>
      <c r="I28" s="104"/>
      <c r="J28" s="94" t="s">
        <v>27</v>
      </c>
      <c r="K28" s="105" t="s">
        <v>60</v>
      </c>
      <c r="L28" s="106">
        <v>234540.44</v>
      </c>
    </row>
    <row r="29" spans="1:12" s="164" customFormat="1" ht="77.25" thickBot="1" x14ac:dyDescent="0.3">
      <c r="A29" s="157" t="s">
        <v>25</v>
      </c>
      <c r="B29" s="158" t="s">
        <v>25</v>
      </c>
      <c r="C29" s="159" t="s">
        <v>82</v>
      </c>
      <c r="D29" s="160" t="s">
        <v>26</v>
      </c>
      <c r="E29" s="160">
        <v>98525</v>
      </c>
      <c r="F29" s="161" t="s">
        <v>83</v>
      </c>
      <c r="G29" s="160" t="s">
        <v>72</v>
      </c>
      <c r="H29" s="165">
        <v>19942.740000000002</v>
      </c>
      <c r="I29" s="161">
        <v>0.37</v>
      </c>
      <c r="J29" s="160" t="s">
        <v>27</v>
      </c>
      <c r="K29" s="162">
        <v>0.46</v>
      </c>
      <c r="L29" s="163">
        <v>9173.66</v>
      </c>
    </row>
    <row r="30" spans="1:12" s="164" customFormat="1" ht="39" thickBot="1" x14ac:dyDescent="0.3">
      <c r="A30" s="157" t="s">
        <v>25</v>
      </c>
      <c r="B30" s="158" t="s">
        <v>25</v>
      </c>
      <c r="C30" s="159" t="s">
        <v>91</v>
      </c>
      <c r="D30" s="160" t="s">
        <v>40</v>
      </c>
      <c r="E30" s="160">
        <v>5501706</v>
      </c>
      <c r="F30" s="161" t="s">
        <v>84</v>
      </c>
      <c r="G30" s="160" t="s">
        <v>85</v>
      </c>
      <c r="H30" s="165">
        <v>8808.9</v>
      </c>
      <c r="I30" s="161">
        <v>7.4</v>
      </c>
      <c r="J30" s="160" t="s">
        <v>27</v>
      </c>
      <c r="K30" s="162">
        <v>9.1300000000000008</v>
      </c>
      <c r="L30" s="163">
        <v>80425.259999999995</v>
      </c>
    </row>
    <row r="31" spans="1:12" s="164" customFormat="1" ht="102.75" thickBot="1" x14ac:dyDescent="0.3">
      <c r="A31" s="157" t="s">
        <v>25</v>
      </c>
      <c r="B31" s="158" t="s">
        <v>25</v>
      </c>
      <c r="C31" s="159" t="s">
        <v>103</v>
      </c>
      <c r="D31" s="160" t="s">
        <v>26</v>
      </c>
      <c r="E31" s="160">
        <v>100974</v>
      </c>
      <c r="F31" s="161" t="s">
        <v>86</v>
      </c>
      <c r="G31" s="160" t="s">
        <v>87</v>
      </c>
      <c r="H31" s="165">
        <v>11011.12</v>
      </c>
      <c r="I31" s="161">
        <v>8.16</v>
      </c>
      <c r="J31" s="160" t="s">
        <v>27</v>
      </c>
      <c r="K31" s="162">
        <v>10.07</v>
      </c>
      <c r="L31" s="163">
        <v>110881.98</v>
      </c>
    </row>
    <row r="32" spans="1:12" s="164" customFormat="1" ht="39" thickBot="1" x14ac:dyDescent="0.3">
      <c r="A32" s="157" t="s">
        <v>25</v>
      </c>
      <c r="B32" s="158" t="s">
        <v>25</v>
      </c>
      <c r="C32" s="159" t="s">
        <v>204</v>
      </c>
      <c r="D32" s="160" t="s">
        <v>40</v>
      </c>
      <c r="E32" s="160">
        <v>5501706</v>
      </c>
      <c r="F32" s="161" t="s">
        <v>84</v>
      </c>
      <c r="G32" s="160" t="s">
        <v>85</v>
      </c>
      <c r="H32" s="162">
        <v>104.92</v>
      </c>
      <c r="I32" s="161">
        <v>7.4</v>
      </c>
      <c r="J32" s="160" t="s">
        <v>27</v>
      </c>
      <c r="K32" s="162">
        <v>9.1300000000000008</v>
      </c>
      <c r="L32" s="169">
        <v>957.92</v>
      </c>
    </row>
    <row r="33" spans="1:12" s="164" customFormat="1" ht="102.75" thickBot="1" x14ac:dyDescent="0.3">
      <c r="A33" s="157" t="s">
        <v>25</v>
      </c>
      <c r="B33" s="158" t="s">
        <v>25</v>
      </c>
      <c r="C33" s="159" t="s">
        <v>205</v>
      </c>
      <c r="D33" s="160" t="s">
        <v>26</v>
      </c>
      <c r="E33" s="160">
        <v>100974</v>
      </c>
      <c r="F33" s="161" t="s">
        <v>86</v>
      </c>
      <c r="G33" s="160" t="s">
        <v>87</v>
      </c>
      <c r="H33" s="162">
        <v>131.15</v>
      </c>
      <c r="I33" s="161">
        <v>8.16</v>
      </c>
      <c r="J33" s="160" t="s">
        <v>27</v>
      </c>
      <c r="K33" s="162">
        <v>10.07</v>
      </c>
      <c r="L33" s="163">
        <v>1320.68</v>
      </c>
    </row>
    <row r="34" spans="1:12" s="164" customFormat="1" ht="64.5" thickBot="1" x14ac:dyDescent="0.3">
      <c r="A34" s="157" t="s">
        <v>25</v>
      </c>
      <c r="B34" s="158" t="s">
        <v>25</v>
      </c>
      <c r="C34" s="159" t="s">
        <v>206</v>
      </c>
      <c r="D34" s="160" t="s">
        <v>26</v>
      </c>
      <c r="E34" s="160">
        <v>95875</v>
      </c>
      <c r="F34" s="161" t="s">
        <v>88</v>
      </c>
      <c r="G34" s="160" t="s">
        <v>89</v>
      </c>
      <c r="H34" s="165">
        <v>1259</v>
      </c>
      <c r="I34" s="161">
        <v>2.23</v>
      </c>
      <c r="J34" s="160" t="s">
        <v>27</v>
      </c>
      <c r="K34" s="162">
        <v>2.75</v>
      </c>
      <c r="L34" s="163">
        <v>3462.25</v>
      </c>
    </row>
    <row r="35" spans="1:12" s="126" customFormat="1" ht="51.75" thickBot="1" x14ac:dyDescent="0.3">
      <c r="A35" s="117" t="s">
        <v>25</v>
      </c>
      <c r="B35" s="118" t="s">
        <v>25</v>
      </c>
      <c r="C35" s="119" t="s">
        <v>207</v>
      </c>
      <c r="D35" s="120" t="s">
        <v>26</v>
      </c>
      <c r="E35" s="120">
        <v>100577</v>
      </c>
      <c r="F35" s="121" t="s">
        <v>90</v>
      </c>
      <c r="G35" s="120" t="s">
        <v>72</v>
      </c>
      <c r="H35" s="124">
        <v>19942.740000000002</v>
      </c>
      <c r="I35" s="121">
        <v>1.1499999999999999</v>
      </c>
      <c r="J35" s="120" t="s">
        <v>27</v>
      </c>
      <c r="K35" s="122">
        <v>1.42</v>
      </c>
      <c r="L35" s="125">
        <v>28318.69</v>
      </c>
    </row>
    <row r="36" spans="1:12" ht="26.25" thickBot="1" x14ac:dyDescent="0.3">
      <c r="A36" s="82" t="s">
        <v>39</v>
      </c>
      <c r="B36" s="101" t="s">
        <v>39</v>
      </c>
      <c r="C36" s="102" t="s">
        <v>104</v>
      </c>
      <c r="D36" s="94" t="s">
        <v>26</v>
      </c>
      <c r="E36" s="94"/>
      <c r="F36" s="103" t="s">
        <v>41</v>
      </c>
      <c r="G36" s="94" t="s">
        <v>59</v>
      </c>
      <c r="H36" s="96" t="s">
        <v>60</v>
      </c>
      <c r="I36" s="104"/>
      <c r="J36" s="94" t="s">
        <v>27</v>
      </c>
      <c r="K36" s="105" t="s">
        <v>60</v>
      </c>
      <c r="L36" s="106">
        <v>220846.95</v>
      </c>
    </row>
    <row r="37" spans="1:12" s="164" customFormat="1" ht="39" thickBot="1" x14ac:dyDescent="0.3">
      <c r="A37" s="157" t="s">
        <v>25</v>
      </c>
      <c r="B37" s="158" t="s">
        <v>25</v>
      </c>
      <c r="C37" s="102" t="s">
        <v>105</v>
      </c>
      <c r="D37" s="160" t="s">
        <v>40</v>
      </c>
      <c r="E37" s="160">
        <v>5501706</v>
      </c>
      <c r="F37" s="161" t="s">
        <v>84</v>
      </c>
      <c r="G37" s="160" t="s">
        <v>85</v>
      </c>
      <c r="H37" s="162">
        <v>963.44</v>
      </c>
      <c r="I37" s="161">
        <v>7.4</v>
      </c>
      <c r="J37" s="160" t="s">
        <v>27</v>
      </c>
      <c r="K37" s="162">
        <v>9.1300000000000008</v>
      </c>
      <c r="L37" s="163">
        <v>8796.2099999999991</v>
      </c>
    </row>
    <row r="38" spans="1:12" s="164" customFormat="1" ht="102.75" thickBot="1" x14ac:dyDescent="0.3">
      <c r="A38" s="157" t="s">
        <v>25</v>
      </c>
      <c r="B38" s="158" t="s">
        <v>25</v>
      </c>
      <c r="C38" s="102" t="s">
        <v>111</v>
      </c>
      <c r="D38" s="160" t="s">
        <v>26</v>
      </c>
      <c r="E38" s="160">
        <v>100974</v>
      </c>
      <c r="F38" s="161" t="s">
        <v>86</v>
      </c>
      <c r="G38" s="160" t="s">
        <v>87</v>
      </c>
      <c r="H38" s="165">
        <v>1204.3</v>
      </c>
      <c r="I38" s="161">
        <v>8.16</v>
      </c>
      <c r="J38" s="160" t="s">
        <v>27</v>
      </c>
      <c r="K38" s="162">
        <v>10.07</v>
      </c>
      <c r="L38" s="163">
        <v>12127.3</v>
      </c>
    </row>
    <row r="39" spans="1:12" s="164" customFormat="1" ht="64.5" thickBot="1" x14ac:dyDescent="0.3">
      <c r="A39" s="157" t="s">
        <v>25</v>
      </c>
      <c r="B39" s="158" t="s">
        <v>25</v>
      </c>
      <c r="C39" s="102" t="s">
        <v>112</v>
      </c>
      <c r="D39" s="160" t="s">
        <v>26</v>
      </c>
      <c r="E39" s="160">
        <v>95875</v>
      </c>
      <c r="F39" s="161" t="s">
        <v>88</v>
      </c>
      <c r="G39" s="160" t="s">
        <v>89</v>
      </c>
      <c r="H39" s="165">
        <v>11561.28</v>
      </c>
      <c r="I39" s="161">
        <v>2.23</v>
      </c>
      <c r="J39" s="160" t="s">
        <v>27</v>
      </c>
      <c r="K39" s="162">
        <v>2.75</v>
      </c>
      <c r="L39" s="163">
        <v>31793.52</v>
      </c>
    </row>
    <row r="40" spans="1:12" s="164" customFormat="1" ht="64.5" thickBot="1" x14ac:dyDescent="0.3">
      <c r="A40" s="157" t="s">
        <v>25</v>
      </c>
      <c r="B40" s="158" t="s">
        <v>25</v>
      </c>
      <c r="C40" s="102" t="s">
        <v>285</v>
      </c>
      <c r="D40" s="160" t="s">
        <v>42</v>
      </c>
      <c r="E40" s="160">
        <v>4746</v>
      </c>
      <c r="F40" s="161" t="s">
        <v>92</v>
      </c>
      <c r="G40" s="160" t="s">
        <v>93</v>
      </c>
      <c r="H40" s="162">
        <v>963.44</v>
      </c>
      <c r="I40" s="161">
        <v>139.66999999999999</v>
      </c>
      <c r="J40" s="160" t="s">
        <v>43</v>
      </c>
      <c r="K40" s="162">
        <v>160.19999999999999</v>
      </c>
      <c r="L40" s="163">
        <v>154343.09</v>
      </c>
    </row>
    <row r="41" spans="1:12" s="164" customFormat="1" ht="90" thickBot="1" x14ac:dyDescent="0.3">
      <c r="A41" s="157" t="s">
        <v>25</v>
      </c>
      <c r="B41" s="158" t="s">
        <v>25</v>
      </c>
      <c r="C41" s="102" t="s">
        <v>286</v>
      </c>
      <c r="D41" s="160" t="s">
        <v>26</v>
      </c>
      <c r="E41" s="160">
        <v>96388</v>
      </c>
      <c r="F41" s="161" t="s">
        <v>94</v>
      </c>
      <c r="G41" s="160" t="s">
        <v>87</v>
      </c>
      <c r="H41" s="162">
        <v>963.44</v>
      </c>
      <c r="I41" s="161">
        <v>11.6</v>
      </c>
      <c r="J41" s="160" t="s">
        <v>27</v>
      </c>
      <c r="K41" s="162">
        <v>14.31</v>
      </c>
      <c r="L41" s="163">
        <v>13786.83</v>
      </c>
    </row>
    <row r="42" spans="1:12" ht="26.25" thickBot="1" x14ac:dyDescent="0.3">
      <c r="A42" s="82" t="s">
        <v>39</v>
      </c>
      <c r="B42" s="101" t="s">
        <v>39</v>
      </c>
      <c r="C42" s="102" t="s">
        <v>113</v>
      </c>
      <c r="D42" s="94" t="s">
        <v>26</v>
      </c>
      <c r="E42" s="94"/>
      <c r="F42" s="103" t="s">
        <v>44</v>
      </c>
      <c r="G42" s="94" t="s">
        <v>59</v>
      </c>
      <c r="H42" s="96" t="s">
        <v>60</v>
      </c>
      <c r="I42" s="104"/>
      <c r="J42" s="94" t="s">
        <v>27</v>
      </c>
      <c r="K42" s="105" t="s">
        <v>60</v>
      </c>
      <c r="L42" s="106">
        <v>232347.26</v>
      </c>
    </row>
    <row r="43" spans="1:12" s="164" customFormat="1" ht="39" thickBot="1" x14ac:dyDescent="0.3">
      <c r="A43" s="157" t="s">
        <v>25</v>
      </c>
      <c r="B43" s="158" t="s">
        <v>25</v>
      </c>
      <c r="C43" s="102" t="s">
        <v>114</v>
      </c>
      <c r="D43" s="160" t="s">
        <v>40</v>
      </c>
      <c r="E43" s="160">
        <v>5501706</v>
      </c>
      <c r="F43" s="161" t="s">
        <v>84</v>
      </c>
      <c r="G43" s="160" t="s">
        <v>85</v>
      </c>
      <c r="H43" s="165">
        <v>1013.61</v>
      </c>
      <c r="I43" s="161">
        <v>7.4</v>
      </c>
      <c r="J43" s="160" t="s">
        <v>27</v>
      </c>
      <c r="K43" s="162">
        <v>9.1300000000000008</v>
      </c>
      <c r="L43" s="163">
        <v>9254.26</v>
      </c>
    </row>
    <row r="44" spans="1:12" s="164" customFormat="1" ht="102.75" thickBot="1" x14ac:dyDescent="0.3">
      <c r="A44" s="157" t="s">
        <v>25</v>
      </c>
      <c r="B44" s="158" t="s">
        <v>25</v>
      </c>
      <c r="C44" s="102" t="s">
        <v>118</v>
      </c>
      <c r="D44" s="160" t="s">
        <v>26</v>
      </c>
      <c r="E44" s="160">
        <v>100974</v>
      </c>
      <c r="F44" s="161" t="s">
        <v>86</v>
      </c>
      <c r="G44" s="160" t="s">
        <v>87</v>
      </c>
      <c r="H44" s="165">
        <v>1267.01</v>
      </c>
      <c r="I44" s="161">
        <v>8.16</v>
      </c>
      <c r="J44" s="160" t="s">
        <v>27</v>
      </c>
      <c r="K44" s="162">
        <v>10.07</v>
      </c>
      <c r="L44" s="163">
        <v>12758.79</v>
      </c>
    </row>
    <row r="45" spans="1:12" s="164" customFormat="1" ht="64.5" thickBot="1" x14ac:dyDescent="0.3">
      <c r="A45" s="157" t="s">
        <v>25</v>
      </c>
      <c r="B45" s="158" t="s">
        <v>25</v>
      </c>
      <c r="C45" s="102" t="s">
        <v>120</v>
      </c>
      <c r="D45" s="160" t="s">
        <v>26</v>
      </c>
      <c r="E45" s="160">
        <v>95875</v>
      </c>
      <c r="F45" s="161" t="s">
        <v>88</v>
      </c>
      <c r="G45" s="160" t="s">
        <v>89</v>
      </c>
      <c r="H45" s="165">
        <v>12163.32</v>
      </c>
      <c r="I45" s="161">
        <v>2.23</v>
      </c>
      <c r="J45" s="160" t="s">
        <v>27</v>
      </c>
      <c r="K45" s="162">
        <v>2.75</v>
      </c>
      <c r="L45" s="163">
        <v>33449.129999999997</v>
      </c>
    </row>
    <row r="46" spans="1:12" s="164" customFormat="1" ht="64.5" thickBot="1" x14ac:dyDescent="0.3">
      <c r="A46" s="157" t="s">
        <v>25</v>
      </c>
      <c r="B46" s="158" t="s">
        <v>25</v>
      </c>
      <c r="C46" s="102" t="s">
        <v>123</v>
      </c>
      <c r="D46" s="160" t="s">
        <v>42</v>
      </c>
      <c r="E46" s="160">
        <v>4746</v>
      </c>
      <c r="F46" s="161" t="s">
        <v>92</v>
      </c>
      <c r="G46" s="160" t="s">
        <v>93</v>
      </c>
      <c r="H46" s="165">
        <v>1013.61</v>
      </c>
      <c r="I46" s="161">
        <v>139.66999999999999</v>
      </c>
      <c r="J46" s="160" t="s">
        <v>43</v>
      </c>
      <c r="K46" s="162">
        <v>160.19999999999999</v>
      </c>
      <c r="L46" s="163">
        <v>162380.32</v>
      </c>
    </row>
    <row r="47" spans="1:12" s="164" customFormat="1" ht="90" thickBot="1" x14ac:dyDescent="0.3">
      <c r="A47" s="157" t="s">
        <v>25</v>
      </c>
      <c r="B47" s="158" t="s">
        <v>25</v>
      </c>
      <c r="C47" s="102" t="s">
        <v>124</v>
      </c>
      <c r="D47" s="160" t="s">
        <v>26</v>
      </c>
      <c r="E47" s="160">
        <v>96388</v>
      </c>
      <c r="F47" s="161" t="s">
        <v>94</v>
      </c>
      <c r="G47" s="160" t="s">
        <v>87</v>
      </c>
      <c r="H47" s="165">
        <v>1013.61</v>
      </c>
      <c r="I47" s="161">
        <v>11.6</v>
      </c>
      <c r="J47" s="160" t="s">
        <v>27</v>
      </c>
      <c r="K47" s="162">
        <v>14.31</v>
      </c>
      <c r="L47" s="163">
        <v>14504.76</v>
      </c>
    </row>
    <row r="48" spans="1:12" ht="26.25" thickBot="1" x14ac:dyDescent="0.3">
      <c r="A48" s="82" t="s">
        <v>39</v>
      </c>
      <c r="B48" s="101" t="s">
        <v>39</v>
      </c>
      <c r="C48" s="102" t="s">
        <v>131</v>
      </c>
      <c r="D48" s="94" t="s">
        <v>26</v>
      </c>
      <c r="E48" s="94"/>
      <c r="F48" s="103" t="s">
        <v>45</v>
      </c>
      <c r="G48" s="94" t="s">
        <v>59</v>
      </c>
      <c r="H48" s="96" t="s">
        <v>60</v>
      </c>
      <c r="I48" s="104"/>
      <c r="J48" s="94" t="s">
        <v>27</v>
      </c>
      <c r="K48" s="105" t="s">
        <v>60</v>
      </c>
      <c r="L48" s="106">
        <v>232519.21</v>
      </c>
    </row>
    <row r="49" spans="1:12" s="164" customFormat="1" ht="39" thickBot="1" x14ac:dyDescent="0.3">
      <c r="A49" s="157" t="s">
        <v>25</v>
      </c>
      <c r="B49" s="158" t="s">
        <v>25</v>
      </c>
      <c r="C49" s="159" t="s">
        <v>250</v>
      </c>
      <c r="D49" s="160" t="s">
        <v>40</v>
      </c>
      <c r="E49" s="160">
        <v>5501706</v>
      </c>
      <c r="F49" s="161" t="s">
        <v>84</v>
      </c>
      <c r="G49" s="160" t="s">
        <v>85</v>
      </c>
      <c r="H49" s="165">
        <v>1014.36</v>
      </c>
      <c r="I49" s="161">
        <v>7.4</v>
      </c>
      <c r="J49" s="160" t="s">
        <v>27</v>
      </c>
      <c r="K49" s="162">
        <v>9.1300000000000008</v>
      </c>
      <c r="L49" s="163">
        <v>9261.11</v>
      </c>
    </row>
    <row r="50" spans="1:12" s="164" customFormat="1" ht="102.75" thickBot="1" x14ac:dyDescent="0.3">
      <c r="A50" s="157" t="s">
        <v>25</v>
      </c>
      <c r="B50" s="158" t="s">
        <v>25</v>
      </c>
      <c r="C50" s="159" t="s">
        <v>251</v>
      </c>
      <c r="D50" s="160" t="s">
        <v>26</v>
      </c>
      <c r="E50" s="160">
        <v>100974</v>
      </c>
      <c r="F50" s="161" t="s">
        <v>86</v>
      </c>
      <c r="G50" s="160" t="s">
        <v>87</v>
      </c>
      <c r="H50" s="165">
        <v>1267.95</v>
      </c>
      <c r="I50" s="161">
        <v>8.16</v>
      </c>
      <c r="J50" s="160" t="s">
        <v>27</v>
      </c>
      <c r="K50" s="162">
        <v>10.07</v>
      </c>
      <c r="L50" s="163">
        <v>12768.26</v>
      </c>
    </row>
    <row r="51" spans="1:12" s="164" customFormat="1" ht="64.5" thickBot="1" x14ac:dyDescent="0.3">
      <c r="A51" s="157" t="s">
        <v>25</v>
      </c>
      <c r="B51" s="158" t="s">
        <v>25</v>
      </c>
      <c r="C51" s="159" t="s">
        <v>252</v>
      </c>
      <c r="D51" s="160" t="s">
        <v>26</v>
      </c>
      <c r="E51" s="160">
        <v>95875</v>
      </c>
      <c r="F51" s="161" t="s">
        <v>88</v>
      </c>
      <c r="G51" s="160" t="s">
        <v>89</v>
      </c>
      <c r="H51" s="165">
        <v>12172.32</v>
      </c>
      <c r="I51" s="161">
        <v>2.23</v>
      </c>
      <c r="J51" s="160" t="s">
        <v>27</v>
      </c>
      <c r="K51" s="162">
        <v>2.75</v>
      </c>
      <c r="L51" s="163">
        <v>33473.879999999997</v>
      </c>
    </row>
    <row r="52" spans="1:12" s="164" customFormat="1" ht="64.5" thickBot="1" x14ac:dyDescent="0.3">
      <c r="A52" s="157" t="s">
        <v>25</v>
      </c>
      <c r="B52" s="158" t="s">
        <v>25</v>
      </c>
      <c r="C52" s="159" t="s">
        <v>253</v>
      </c>
      <c r="D52" s="160" t="s">
        <v>42</v>
      </c>
      <c r="E52" s="160">
        <v>4746</v>
      </c>
      <c r="F52" s="161" t="s">
        <v>92</v>
      </c>
      <c r="G52" s="160" t="s">
        <v>93</v>
      </c>
      <c r="H52" s="165">
        <v>1014.36</v>
      </c>
      <c r="I52" s="161">
        <v>139.66999999999999</v>
      </c>
      <c r="J52" s="160" t="s">
        <v>43</v>
      </c>
      <c r="K52" s="162">
        <v>160.19999999999999</v>
      </c>
      <c r="L52" s="163">
        <v>162500.47</v>
      </c>
    </row>
    <row r="53" spans="1:12" s="164" customFormat="1" ht="90" thickBot="1" x14ac:dyDescent="0.3">
      <c r="A53" s="157" t="s">
        <v>25</v>
      </c>
      <c r="B53" s="158" t="s">
        <v>25</v>
      </c>
      <c r="C53" s="159" t="s">
        <v>254</v>
      </c>
      <c r="D53" s="160" t="s">
        <v>26</v>
      </c>
      <c r="E53" s="160">
        <v>96388</v>
      </c>
      <c r="F53" s="161" t="s">
        <v>94</v>
      </c>
      <c r="G53" s="160" t="s">
        <v>87</v>
      </c>
      <c r="H53" s="165">
        <v>1014.36</v>
      </c>
      <c r="I53" s="161">
        <v>11.6</v>
      </c>
      <c r="J53" s="160" t="s">
        <v>27</v>
      </c>
      <c r="K53" s="162">
        <v>14.31</v>
      </c>
      <c r="L53" s="163">
        <v>14515.49</v>
      </c>
    </row>
    <row r="54" spans="1:12" ht="26.25" thickBot="1" x14ac:dyDescent="0.3">
      <c r="A54" s="82" t="s">
        <v>39</v>
      </c>
      <c r="B54" s="101" t="s">
        <v>39</v>
      </c>
      <c r="C54" s="102" t="s">
        <v>133</v>
      </c>
      <c r="D54" s="94" t="s">
        <v>26</v>
      </c>
      <c r="E54" s="94"/>
      <c r="F54" s="103" t="s">
        <v>208</v>
      </c>
      <c r="G54" s="94" t="s">
        <v>59</v>
      </c>
      <c r="H54" s="96" t="s">
        <v>60</v>
      </c>
      <c r="I54" s="104"/>
      <c r="J54" s="94" t="s">
        <v>27</v>
      </c>
      <c r="K54" s="105" t="s">
        <v>60</v>
      </c>
      <c r="L54" s="106">
        <v>6367.15</v>
      </c>
    </row>
    <row r="55" spans="1:12" s="164" customFormat="1" ht="26.25" thickBot="1" x14ac:dyDescent="0.3">
      <c r="A55" s="157" t="s">
        <v>25</v>
      </c>
      <c r="B55" s="158" t="s">
        <v>25</v>
      </c>
      <c r="C55" s="159" t="s">
        <v>134</v>
      </c>
      <c r="D55" s="160" t="s">
        <v>32</v>
      </c>
      <c r="E55" s="160">
        <v>2</v>
      </c>
      <c r="F55" s="161" t="s">
        <v>95</v>
      </c>
      <c r="G55" s="160" t="s">
        <v>62</v>
      </c>
      <c r="H55" s="162">
        <v>5</v>
      </c>
      <c r="I55" s="161">
        <v>142.36000000000001</v>
      </c>
      <c r="J55" s="160" t="s">
        <v>27</v>
      </c>
      <c r="K55" s="162">
        <v>175.64</v>
      </c>
      <c r="L55" s="169">
        <v>878.2</v>
      </c>
    </row>
    <row r="56" spans="1:12" s="164" customFormat="1" ht="26.25" thickBot="1" x14ac:dyDescent="0.3">
      <c r="A56" s="157" t="s">
        <v>25</v>
      </c>
      <c r="B56" s="158" t="s">
        <v>25</v>
      </c>
      <c r="C56" s="159" t="s">
        <v>139</v>
      </c>
      <c r="D56" s="160" t="s">
        <v>32</v>
      </c>
      <c r="E56" s="160">
        <v>3</v>
      </c>
      <c r="F56" s="161" t="s">
        <v>96</v>
      </c>
      <c r="G56" s="160" t="s">
        <v>62</v>
      </c>
      <c r="H56" s="162">
        <v>5</v>
      </c>
      <c r="I56" s="161">
        <v>88.98</v>
      </c>
      <c r="J56" s="160" t="s">
        <v>27</v>
      </c>
      <c r="K56" s="162">
        <v>109.78</v>
      </c>
      <c r="L56" s="169">
        <v>548.9</v>
      </c>
    </row>
    <row r="57" spans="1:12" s="164" customFormat="1" ht="26.25" thickBot="1" x14ac:dyDescent="0.3">
      <c r="A57" s="157" t="s">
        <v>25</v>
      </c>
      <c r="B57" s="158" t="s">
        <v>25</v>
      </c>
      <c r="C57" s="159" t="s">
        <v>244</v>
      </c>
      <c r="D57" s="160" t="s">
        <v>32</v>
      </c>
      <c r="E57" s="160">
        <v>4</v>
      </c>
      <c r="F57" s="161" t="s">
        <v>97</v>
      </c>
      <c r="G57" s="160" t="s">
        <v>62</v>
      </c>
      <c r="H57" s="162">
        <v>5</v>
      </c>
      <c r="I57" s="161">
        <v>80.08</v>
      </c>
      <c r="J57" s="160" t="s">
        <v>27</v>
      </c>
      <c r="K57" s="162">
        <v>98.8</v>
      </c>
      <c r="L57" s="169">
        <v>494</v>
      </c>
    </row>
    <row r="58" spans="1:12" s="164" customFormat="1" ht="39" thickBot="1" x14ac:dyDescent="0.3">
      <c r="A58" s="157" t="s">
        <v>25</v>
      </c>
      <c r="B58" s="158" t="s">
        <v>25</v>
      </c>
      <c r="C58" s="159" t="s">
        <v>245</v>
      </c>
      <c r="D58" s="160" t="s">
        <v>32</v>
      </c>
      <c r="E58" s="160">
        <v>5</v>
      </c>
      <c r="F58" s="161" t="s">
        <v>98</v>
      </c>
      <c r="G58" s="160" t="s">
        <v>62</v>
      </c>
      <c r="H58" s="162">
        <v>5</v>
      </c>
      <c r="I58" s="161">
        <v>169.06</v>
      </c>
      <c r="J58" s="160" t="s">
        <v>27</v>
      </c>
      <c r="K58" s="162">
        <v>208.59</v>
      </c>
      <c r="L58" s="163">
        <v>1042.95</v>
      </c>
    </row>
    <row r="59" spans="1:12" s="164" customFormat="1" ht="39" thickBot="1" x14ac:dyDescent="0.3">
      <c r="A59" s="157" t="s">
        <v>25</v>
      </c>
      <c r="B59" s="158" t="s">
        <v>25</v>
      </c>
      <c r="C59" s="159" t="s">
        <v>246</v>
      </c>
      <c r="D59" s="160" t="s">
        <v>32</v>
      </c>
      <c r="E59" s="160">
        <v>6</v>
      </c>
      <c r="F59" s="161" t="s">
        <v>99</v>
      </c>
      <c r="G59" s="160" t="s">
        <v>62</v>
      </c>
      <c r="H59" s="162">
        <v>15</v>
      </c>
      <c r="I59" s="161">
        <v>71.180000000000007</v>
      </c>
      <c r="J59" s="160" t="s">
        <v>27</v>
      </c>
      <c r="K59" s="162">
        <v>87.82</v>
      </c>
      <c r="L59" s="163">
        <v>1317.3</v>
      </c>
    </row>
    <row r="60" spans="1:12" s="164" customFormat="1" ht="39" thickBot="1" x14ac:dyDescent="0.3">
      <c r="A60" s="157" t="s">
        <v>25</v>
      </c>
      <c r="B60" s="158" t="s">
        <v>25</v>
      </c>
      <c r="C60" s="159" t="s">
        <v>247</v>
      </c>
      <c r="D60" s="160" t="s">
        <v>32</v>
      </c>
      <c r="E60" s="160">
        <v>7</v>
      </c>
      <c r="F60" s="161" t="s">
        <v>100</v>
      </c>
      <c r="G60" s="160" t="s">
        <v>62</v>
      </c>
      <c r="H60" s="162">
        <v>5</v>
      </c>
      <c r="I60" s="161">
        <v>204.65</v>
      </c>
      <c r="J60" s="160" t="s">
        <v>27</v>
      </c>
      <c r="K60" s="162">
        <v>252.5</v>
      </c>
      <c r="L60" s="163">
        <v>1262.5</v>
      </c>
    </row>
    <row r="61" spans="1:12" s="164" customFormat="1" ht="39" thickBot="1" x14ac:dyDescent="0.3">
      <c r="A61" s="157" t="s">
        <v>25</v>
      </c>
      <c r="B61" s="158" t="s">
        <v>25</v>
      </c>
      <c r="C61" s="159" t="s">
        <v>248</v>
      </c>
      <c r="D61" s="160" t="s">
        <v>32</v>
      </c>
      <c r="E61" s="160">
        <v>8</v>
      </c>
      <c r="F61" s="161" t="s">
        <v>101</v>
      </c>
      <c r="G61" s="160" t="s">
        <v>62</v>
      </c>
      <c r="H61" s="162">
        <v>5</v>
      </c>
      <c r="I61" s="161">
        <v>53.38</v>
      </c>
      <c r="J61" s="160" t="s">
        <v>27</v>
      </c>
      <c r="K61" s="162">
        <v>65.86</v>
      </c>
      <c r="L61" s="169">
        <v>329.3</v>
      </c>
    </row>
    <row r="62" spans="1:12" s="164" customFormat="1" ht="26.25" thickBot="1" x14ac:dyDescent="0.3">
      <c r="A62" s="157" t="s">
        <v>25</v>
      </c>
      <c r="B62" s="158" t="s">
        <v>25</v>
      </c>
      <c r="C62" s="159" t="s">
        <v>249</v>
      </c>
      <c r="D62" s="160" t="s">
        <v>32</v>
      </c>
      <c r="E62" s="160">
        <v>9</v>
      </c>
      <c r="F62" s="161" t="s">
        <v>102</v>
      </c>
      <c r="G62" s="160" t="s">
        <v>62</v>
      </c>
      <c r="H62" s="162">
        <v>5</v>
      </c>
      <c r="I62" s="161">
        <v>80.08</v>
      </c>
      <c r="J62" s="160" t="s">
        <v>27</v>
      </c>
      <c r="K62" s="162">
        <v>98.8</v>
      </c>
      <c r="L62" s="169">
        <v>494</v>
      </c>
    </row>
    <row r="63" spans="1:12" ht="15.75" thickBot="1" x14ac:dyDescent="0.3">
      <c r="A63" s="82" t="s">
        <v>39</v>
      </c>
      <c r="B63" s="101" t="s">
        <v>39</v>
      </c>
      <c r="C63" s="102" t="s">
        <v>141</v>
      </c>
      <c r="D63" s="94" t="s">
        <v>26</v>
      </c>
      <c r="E63" s="94"/>
      <c r="F63" s="103" t="s">
        <v>46</v>
      </c>
      <c r="G63" s="94" t="s">
        <v>59</v>
      </c>
      <c r="H63" s="96" t="s">
        <v>60</v>
      </c>
      <c r="I63" s="104"/>
      <c r="J63" s="94" t="s">
        <v>27</v>
      </c>
      <c r="K63" s="105" t="s">
        <v>60</v>
      </c>
      <c r="L63" s="106">
        <v>195439.37</v>
      </c>
    </row>
    <row r="64" spans="1:12" s="164" customFormat="1" ht="39" thickBot="1" x14ac:dyDescent="0.3">
      <c r="A64" s="157" t="s">
        <v>25</v>
      </c>
      <c r="B64" s="158" t="s">
        <v>25</v>
      </c>
      <c r="C64" s="159" t="s">
        <v>209</v>
      </c>
      <c r="D64" s="160" t="s">
        <v>40</v>
      </c>
      <c r="E64" s="160">
        <v>5501706</v>
      </c>
      <c r="F64" s="161" t="s">
        <v>84</v>
      </c>
      <c r="G64" s="160" t="s">
        <v>85</v>
      </c>
      <c r="H64" s="162">
        <v>852.6</v>
      </c>
      <c r="I64" s="161">
        <v>7.4</v>
      </c>
      <c r="J64" s="160" t="s">
        <v>27</v>
      </c>
      <c r="K64" s="162">
        <v>9.1300000000000008</v>
      </c>
      <c r="L64" s="163">
        <v>7784.24</v>
      </c>
    </row>
    <row r="65" spans="1:12" s="164" customFormat="1" ht="102.75" thickBot="1" x14ac:dyDescent="0.3">
      <c r="A65" s="157" t="s">
        <v>25</v>
      </c>
      <c r="B65" s="158" t="s">
        <v>25</v>
      </c>
      <c r="C65" s="159" t="s">
        <v>306</v>
      </c>
      <c r="D65" s="160" t="s">
        <v>26</v>
      </c>
      <c r="E65" s="160">
        <v>100974</v>
      </c>
      <c r="F65" s="161" t="s">
        <v>86</v>
      </c>
      <c r="G65" s="160" t="s">
        <v>87</v>
      </c>
      <c r="H65" s="165">
        <v>1065.75</v>
      </c>
      <c r="I65" s="161">
        <v>8.16</v>
      </c>
      <c r="J65" s="160" t="s">
        <v>27</v>
      </c>
      <c r="K65" s="162">
        <v>10.07</v>
      </c>
      <c r="L65" s="163">
        <v>10732.1</v>
      </c>
    </row>
    <row r="66" spans="1:12" s="164" customFormat="1" ht="64.5" thickBot="1" x14ac:dyDescent="0.3">
      <c r="A66" s="157" t="s">
        <v>25</v>
      </c>
      <c r="B66" s="158" t="s">
        <v>25</v>
      </c>
      <c r="C66" s="159" t="s">
        <v>307</v>
      </c>
      <c r="D66" s="160" t="s">
        <v>26</v>
      </c>
      <c r="E66" s="160">
        <v>95875</v>
      </c>
      <c r="F66" s="161" t="s">
        <v>88</v>
      </c>
      <c r="G66" s="160" t="s">
        <v>89</v>
      </c>
      <c r="H66" s="165">
        <v>10231.200000000001</v>
      </c>
      <c r="I66" s="161">
        <v>2.23</v>
      </c>
      <c r="J66" s="160" t="s">
        <v>27</v>
      </c>
      <c r="K66" s="162">
        <v>2.75</v>
      </c>
      <c r="L66" s="163">
        <v>28135.8</v>
      </c>
    </row>
    <row r="67" spans="1:12" s="164" customFormat="1" ht="64.5" thickBot="1" x14ac:dyDescent="0.3">
      <c r="A67" s="157" t="s">
        <v>25</v>
      </c>
      <c r="B67" s="158" t="s">
        <v>25</v>
      </c>
      <c r="C67" s="159" t="s">
        <v>308</v>
      </c>
      <c r="D67" s="160" t="s">
        <v>42</v>
      </c>
      <c r="E67" s="160">
        <v>4746</v>
      </c>
      <c r="F67" s="161" t="s">
        <v>92</v>
      </c>
      <c r="G67" s="160" t="s">
        <v>93</v>
      </c>
      <c r="H67" s="162">
        <v>852.6</v>
      </c>
      <c r="I67" s="161">
        <v>139.66999999999999</v>
      </c>
      <c r="J67" s="160" t="s">
        <v>43</v>
      </c>
      <c r="K67" s="162">
        <v>160.19999999999999</v>
      </c>
      <c r="L67" s="163">
        <v>136586.51999999999</v>
      </c>
    </row>
    <row r="68" spans="1:12" s="164" customFormat="1" ht="90" thickBot="1" x14ac:dyDescent="0.3">
      <c r="A68" s="157" t="s">
        <v>25</v>
      </c>
      <c r="B68" s="158" t="s">
        <v>25</v>
      </c>
      <c r="C68" s="159" t="s">
        <v>309</v>
      </c>
      <c r="D68" s="160" t="s">
        <v>26</v>
      </c>
      <c r="E68" s="160">
        <v>96388</v>
      </c>
      <c r="F68" s="161" t="s">
        <v>94</v>
      </c>
      <c r="G68" s="160" t="s">
        <v>87</v>
      </c>
      <c r="H68" s="162">
        <v>852.6</v>
      </c>
      <c r="I68" s="161">
        <v>11.6</v>
      </c>
      <c r="J68" s="160" t="s">
        <v>27</v>
      </c>
      <c r="K68" s="162">
        <v>14.31</v>
      </c>
      <c r="L68" s="163">
        <v>12200.71</v>
      </c>
    </row>
    <row r="69" spans="1:12" ht="15.75" thickBot="1" x14ac:dyDescent="0.3">
      <c r="A69" s="82" t="s">
        <v>39</v>
      </c>
      <c r="B69" s="101" t="s">
        <v>39</v>
      </c>
      <c r="C69" s="102" t="s">
        <v>210</v>
      </c>
      <c r="D69" s="94" t="s">
        <v>26</v>
      </c>
      <c r="E69" s="94"/>
      <c r="F69" s="103" t="s">
        <v>47</v>
      </c>
      <c r="G69" s="94" t="s">
        <v>59</v>
      </c>
      <c r="H69" s="96" t="s">
        <v>60</v>
      </c>
      <c r="I69" s="104"/>
      <c r="J69" s="94" t="s">
        <v>27</v>
      </c>
      <c r="K69" s="105" t="s">
        <v>60</v>
      </c>
      <c r="L69" s="106">
        <v>205617.07</v>
      </c>
    </row>
    <row r="70" spans="1:12" s="164" customFormat="1" ht="39" thickBot="1" x14ac:dyDescent="0.3">
      <c r="A70" s="157" t="s">
        <v>25</v>
      </c>
      <c r="B70" s="158" t="s">
        <v>25</v>
      </c>
      <c r="C70" s="159" t="s">
        <v>243</v>
      </c>
      <c r="D70" s="160" t="s">
        <v>40</v>
      </c>
      <c r="E70" s="160">
        <v>5501706</v>
      </c>
      <c r="F70" s="161" t="s">
        <v>84</v>
      </c>
      <c r="G70" s="160" t="s">
        <v>85</v>
      </c>
      <c r="H70" s="162">
        <v>897</v>
      </c>
      <c r="I70" s="161">
        <v>7.4</v>
      </c>
      <c r="J70" s="160" t="s">
        <v>27</v>
      </c>
      <c r="K70" s="162">
        <v>9.1300000000000008</v>
      </c>
      <c r="L70" s="163">
        <v>8189.61</v>
      </c>
    </row>
    <row r="71" spans="1:12" s="164" customFormat="1" ht="102.75" thickBot="1" x14ac:dyDescent="0.3">
      <c r="A71" s="157" t="s">
        <v>25</v>
      </c>
      <c r="B71" s="158" t="s">
        <v>25</v>
      </c>
      <c r="C71" s="159" t="s">
        <v>260</v>
      </c>
      <c r="D71" s="160" t="s">
        <v>26</v>
      </c>
      <c r="E71" s="160">
        <v>100974</v>
      </c>
      <c r="F71" s="161" t="s">
        <v>86</v>
      </c>
      <c r="G71" s="160" t="s">
        <v>87</v>
      </c>
      <c r="H71" s="165">
        <v>1121.25</v>
      </c>
      <c r="I71" s="161">
        <v>8.16</v>
      </c>
      <c r="J71" s="160" t="s">
        <v>27</v>
      </c>
      <c r="K71" s="162">
        <v>10.07</v>
      </c>
      <c r="L71" s="163">
        <v>11290.99</v>
      </c>
    </row>
    <row r="72" spans="1:12" s="164" customFormat="1" ht="64.5" thickBot="1" x14ac:dyDescent="0.3">
      <c r="A72" s="157" t="s">
        <v>25</v>
      </c>
      <c r="B72" s="158" t="s">
        <v>25</v>
      </c>
      <c r="C72" s="159" t="s">
        <v>259</v>
      </c>
      <c r="D72" s="160" t="s">
        <v>26</v>
      </c>
      <c r="E72" s="160">
        <v>95875</v>
      </c>
      <c r="F72" s="161" t="s">
        <v>88</v>
      </c>
      <c r="G72" s="160" t="s">
        <v>89</v>
      </c>
      <c r="H72" s="165">
        <v>10764</v>
      </c>
      <c r="I72" s="161">
        <v>2.23</v>
      </c>
      <c r="J72" s="160" t="s">
        <v>27</v>
      </c>
      <c r="K72" s="162">
        <v>2.75</v>
      </c>
      <c r="L72" s="163">
        <v>29601</v>
      </c>
    </row>
    <row r="73" spans="1:12" s="164" customFormat="1" ht="64.5" thickBot="1" x14ac:dyDescent="0.3">
      <c r="A73" s="157" t="s">
        <v>25</v>
      </c>
      <c r="B73" s="158" t="s">
        <v>25</v>
      </c>
      <c r="C73" s="159" t="s">
        <v>262</v>
      </c>
      <c r="D73" s="160" t="s">
        <v>42</v>
      </c>
      <c r="E73" s="160">
        <v>4746</v>
      </c>
      <c r="F73" s="161" t="s">
        <v>92</v>
      </c>
      <c r="G73" s="160" t="s">
        <v>93</v>
      </c>
      <c r="H73" s="162">
        <v>897</v>
      </c>
      <c r="I73" s="161">
        <v>139.66999999999999</v>
      </c>
      <c r="J73" s="160" t="s">
        <v>43</v>
      </c>
      <c r="K73" s="162">
        <v>160.19999999999999</v>
      </c>
      <c r="L73" s="163">
        <v>143699.4</v>
      </c>
    </row>
    <row r="74" spans="1:12" s="164" customFormat="1" ht="90" thickBot="1" x14ac:dyDescent="0.3">
      <c r="A74" s="157" t="s">
        <v>25</v>
      </c>
      <c r="B74" s="158" t="s">
        <v>25</v>
      </c>
      <c r="C74" s="159" t="s">
        <v>261</v>
      </c>
      <c r="D74" s="160" t="s">
        <v>26</v>
      </c>
      <c r="E74" s="160">
        <v>96388</v>
      </c>
      <c r="F74" s="161" t="s">
        <v>94</v>
      </c>
      <c r="G74" s="160" t="s">
        <v>87</v>
      </c>
      <c r="H74" s="162">
        <v>897</v>
      </c>
      <c r="I74" s="161">
        <v>11.6</v>
      </c>
      <c r="J74" s="160" t="s">
        <v>27</v>
      </c>
      <c r="K74" s="162">
        <v>14.31</v>
      </c>
      <c r="L74" s="163">
        <v>12836.07</v>
      </c>
    </row>
    <row r="75" spans="1:12" ht="15.75" thickBot="1" x14ac:dyDescent="0.3">
      <c r="A75" s="82" t="s">
        <v>39</v>
      </c>
      <c r="B75" s="101" t="s">
        <v>39</v>
      </c>
      <c r="C75" s="102" t="s">
        <v>211</v>
      </c>
      <c r="D75" s="94" t="s">
        <v>26</v>
      </c>
      <c r="E75" s="94"/>
      <c r="F75" s="103" t="s">
        <v>48</v>
      </c>
      <c r="G75" s="94" t="s">
        <v>59</v>
      </c>
      <c r="H75" s="96" t="s">
        <v>60</v>
      </c>
      <c r="I75" s="104"/>
      <c r="J75" s="94" t="s">
        <v>27</v>
      </c>
      <c r="K75" s="105" t="s">
        <v>60</v>
      </c>
      <c r="L75" s="106">
        <v>205768.41</v>
      </c>
    </row>
    <row r="76" spans="1:12" s="164" customFormat="1" ht="39" thickBot="1" x14ac:dyDescent="0.3">
      <c r="A76" s="157" t="s">
        <v>25</v>
      </c>
      <c r="B76" s="158" t="s">
        <v>25</v>
      </c>
      <c r="C76" s="159" t="s">
        <v>242</v>
      </c>
      <c r="D76" s="160" t="s">
        <v>40</v>
      </c>
      <c r="E76" s="160">
        <v>5501706</v>
      </c>
      <c r="F76" s="161" t="s">
        <v>84</v>
      </c>
      <c r="G76" s="160" t="s">
        <v>85</v>
      </c>
      <c r="H76" s="162">
        <v>897.66</v>
      </c>
      <c r="I76" s="161">
        <v>7.4</v>
      </c>
      <c r="J76" s="160" t="s">
        <v>27</v>
      </c>
      <c r="K76" s="162">
        <v>9.1300000000000008</v>
      </c>
      <c r="L76" s="163">
        <v>8195.64</v>
      </c>
    </row>
    <row r="77" spans="1:12" s="164" customFormat="1" ht="102.75" thickBot="1" x14ac:dyDescent="0.3">
      <c r="A77" s="157" t="s">
        <v>25</v>
      </c>
      <c r="B77" s="158" t="s">
        <v>25</v>
      </c>
      <c r="C77" s="159" t="s">
        <v>255</v>
      </c>
      <c r="D77" s="160" t="s">
        <v>26</v>
      </c>
      <c r="E77" s="160">
        <v>100974</v>
      </c>
      <c r="F77" s="161" t="s">
        <v>86</v>
      </c>
      <c r="G77" s="160" t="s">
        <v>87</v>
      </c>
      <c r="H77" s="165">
        <v>1122.08</v>
      </c>
      <c r="I77" s="161">
        <v>8.16</v>
      </c>
      <c r="J77" s="160" t="s">
        <v>27</v>
      </c>
      <c r="K77" s="162">
        <v>10.07</v>
      </c>
      <c r="L77" s="163">
        <v>11299.35</v>
      </c>
    </row>
    <row r="78" spans="1:12" s="164" customFormat="1" ht="64.5" thickBot="1" x14ac:dyDescent="0.3">
      <c r="A78" s="157" t="s">
        <v>25</v>
      </c>
      <c r="B78" s="158" t="s">
        <v>25</v>
      </c>
      <c r="C78" s="159" t="s">
        <v>256</v>
      </c>
      <c r="D78" s="160" t="s">
        <v>26</v>
      </c>
      <c r="E78" s="160">
        <v>95875</v>
      </c>
      <c r="F78" s="161" t="s">
        <v>88</v>
      </c>
      <c r="G78" s="160" t="s">
        <v>89</v>
      </c>
      <c r="H78" s="165">
        <v>10771.92</v>
      </c>
      <c r="I78" s="161">
        <v>2.23</v>
      </c>
      <c r="J78" s="160" t="s">
        <v>27</v>
      </c>
      <c r="K78" s="162">
        <v>2.75</v>
      </c>
      <c r="L78" s="163">
        <v>29622.78</v>
      </c>
    </row>
    <row r="79" spans="1:12" s="164" customFormat="1" ht="64.5" thickBot="1" x14ac:dyDescent="0.3">
      <c r="A79" s="157" t="s">
        <v>25</v>
      </c>
      <c r="B79" s="158" t="s">
        <v>25</v>
      </c>
      <c r="C79" s="159" t="s">
        <v>257</v>
      </c>
      <c r="D79" s="160" t="s">
        <v>42</v>
      </c>
      <c r="E79" s="160">
        <v>4746</v>
      </c>
      <c r="F79" s="161" t="s">
        <v>92</v>
      </c>
      <c r="G79" s="160" t="s">
        <v>93</v>
      </c>
      <c r="H79" s="162">
        <v>897.66</v>
      </c>
      <c r="I79" s="161">
        <v>139.66999999999999</v>
      </c>
      <c r="J79" s="160" t="s">
        <v>43</v>
      </c>
      <c r="K79" s="162">
        <v>160.19999999999999</v>
      </c>
      <c r="L79" s="163">
        <v>143805.13</v>
      </c>
    </row>
    <row r="80" spans="1:12" s="164" customFormat="1" ht="90" thickBot="1" x14ac:dyDescent="0.3">
      <c r="A80" s="157" t="s">
        <v>25</v>
      </c>
      <c r="B80" s="158" t="s">
        <v>25</v>
      </c>
      <c r="C80" s="159" t="s">
        <v>258</v>
      </c>
      <c r="D80" s="160" t="s">
        <v>26</v>
      </c>
      <c r="E80" s="160">
        <v>96388</v>
      </c>
      <c r="F80" s="161" t="s">
        <v>94</v>
      </c>
      <c r="G80" s="160" t="s">
        <v>87</v>
      </c>
      <c r="H80" s="162">
        <v>897.66</v>
      </c>
      <c r="I80" s="161">
        <v>11.6</v>
      </c>
      <c r="J80" s="160" t="s">
        <v>27</v>
      </c>
      <c r="K80" s="162">
        <v>14.31</v>
      </c>
      <c r="L80" s="163">
        <v>12845.51</v>
      </c>
    </row>
    <row r="81" spans="1:12" ht="26.25" thickBot="1" x14ac:dyDescent="0.3">
      <c r="A81" s="82" t="s">
        <v>39</v>
      </c>
      <c r="B81" s="101" t="s">
        <v>39</v>
      </c>
      <c r="C81" s="102" t="s">
        <v>212</v>
      </c>
      <c r="D81" s="94" t="s">
        <v>26</v>
      </c>
      <c r="E81" s="94"/>
      <c r="F81" s="103" t="s">
        <v>213</v>
      </c>
      <c r="G81" s="94" t="s">
        <v>59</v>
      </c>
      <c r="H81" s="96" t="s">
        <v>60</v>
      </c>
      <c r="I81" s="104"/>
      <c r="J81" s="94" t="s">
        <v>27</v>
      </c>
      <c r="K81" s="105" t="s">
        <v>60</v>
      </c>
      <c r="L81" s="106">
        <v>6191.51</v>
      </c>
    </row>
    <row r="82" spans="1:12" s="164" customFormat="1" ht="26.25" thickBot="1" x14ac:dyDescent="0.3">
      <c r="A82" s="157" t="s">
        <v>25</v>
      </c>
      <c r="B82" s="158" t="s">
        <v>25</v>
      </c>
      <c r="C82" s="159" t="s">
        <v>287</v>
      </c>
      <c r="D82" s="160" t="s">
        <v>32</v>
      </c>
      <c r="E82" s="160">
        <v>2</v>
      </c>
      <c r="F82" s="161" t="s">
        <v>95</v>
      </c>
      <c r="G82" s="160" t="s">
        <v>62</v>
      </c>
      <c r="H82" s="162">
        <v>5</v>
      </c>
      <c r="I82" s="161">
        <v>142.36000000000001</v>
      </c>
      <c r="J82" s="160" t="s">
        <v>27</v>
      </c>
      <c r="K82" s="162">
        <v>175.64</v>
      </c>
      <c r="L82" s="169">
        <v>878.2</v>
      </c>
    </row>
    <row r="83" spans="1:12" s="164" customFormat="1" ht="26.25" thickBot="1" x14ac:dyDescent="0.3">
      <c r="A83" s="157" t="s">
        <v>25</v>
      </c>
      <c r="B83" s="158" t="s">
        <v>25</v>
      </c>
      <c r="C83" s="159" t="s">
        <v>288</v>
      </c>
      <c r="D83" s="160" t="s">
        <v>32</v>
      </c>
      <c r="E83" s="160">
        <v>3</v>
      </c>
      <c r="F83" s="161" t="s">
        <v>96</v>
      </c>
      <c r="G83" s="160" t="s">
        <v>62</v>
      </c>
      <c r="H83" s="162">
        <v>5</v>
      </c>
      <c r="I83" s="161">
        <v>88.98</v>
      </c>
      <c r="J83" s="160" t="s">
        <v>27</v>
      </c>
      <c r="K83" s="162">
        <v>109.78</v>
      </c>
      <c r="L83" s="169">
        <v>548.9</v>
      </c>
    </row>
    <row r="84" spans="1:12" s="164" customFormat="1" ht="26.25" thickBot="1" x14ac:dyDescent="0.3">
      <c r="A84" s="157" t="s">
        <v>25</v>
      </c>
      <c r="B84" s="158" t="s">
        <v>25</v>
      </c>
      <c r="C84" s="159" t="s">
        <v>289</v>
      </c>
      <c r="D84" s="160" t="s">
        <v>32</v>
      </c>
      <c r="E84" s="160">
        <v>4</v>
      </c>
      <c r="F84" s="161" t="s">
        <v>97</v>
      </c>
      <c r="G84" s="160" t="s">
        <v>62</v>
      </c>
      <c r="H84" s="162">
        <v>5</v>
      </c>
      <c r="I84" s="161">
        <v>80.08</v>
      </c>
      <c r="J84" s="160" t="s">
        <v>27</v>
      </c>
      <c r="K84" s="162">
        <v>98.8</v>
      </c>
      <c r="L84" s="169">
        <v>494</v>
      </c>
    </row>
    <row r="85" spans="1:12" s="164" customFormat="1" ht="39" thickBot="1" x14ac:dyDescent="0.3">
      <c r="A85" s="157" t="s">
        <v>25</v>
      </c>
      <c r="B85" s="158" t="s">
        <v>25</v>
      </c>
      <c r="C85" s="159" t="s">
        <v>290</v>
      </c>
      <c r="D85" s="160" t="s">
        <v>32</v>
      </c>
      <c r="E85" s="160">
        <v>5</v>
      </c>
      <c r="F85" s="161" t="s">
        <v>98</v>
      </c>
      <c r="G85" s="160" t="s">
        <v>62</v>
      </c>
      <c r="H85" s="162">
        <v>5</v>
      </c>
      <c r="I85" s="161">
        <v>169.06</v>
      </c>
      <c r="J85" s="160" t="s">
        <v>27</v>
      </c>
      <c r="K85" s="162">
        <v>208.59</v>
      </c>
      <c r="L85" s="163">
        <v>1042.95</v>
      </c>
    </row>
    <row r="86" spans="1:12" s="164" customFormat="1" ht="39" thickBot="1" x14ac:dyDescent="0.3">
      <c r="A86" s="157" t="s">
        <v>25</v>
      </c>
      <c r="B86" s="158" t="s">
        <v>25</v>
      </c>
      <c r="C86" s="159" t="s">
        <v>291</v>
      </c>
      <c r="D86" s="160" t="s">
        <v>32</v>
      </c>
      <c r="E86" s="160">
        <v>6</v>
      </c>
      <c r="F86" s="161" t="s">
        <v>99</v>
      </c>
      <c r="G86" s="160" t="s">
        <v>62</v>
      </c>
      <c r="H86" s="162">
        <v>13</v>
      </c>
      <c r="I86" s="161">
        <v>71.180000000000007</v>
      </c>
      <c r="J86" s="160" t="s">
        <v>27</v>
      </c>
      <c r="K86" s="162">
        <v>87.82</v>
      </c>
      <c r="L86" s="163">
        <v>1141.6600000000001</v>
      </c>
    </row>
    <row r="87" spans="1:12" s="164" customFormat="1" ht="39" thickBot="1" x14ac:dyDescent="0.3">
      <c r="A87" s="157" t="s">
        <v>25</v>
      </c>
      <c r="B87" s="158" t="s">
        <v>25</v>
      </c>
      <c r="C87" s="159" t="s">
        <v>292</v>
      </c>
      <c r="D87" s="160" t="s">
        <v>32</v>
      </c>
      <c r="E87" s="160">
        <v>7</v>
      </c>
      <c r="F87" s="161" t="s">
        <v>100</v>
      </c>
      <c r="G87" s="160" t="s">
        <v>62</v>
      </c>
      <c r="H87" s="162">
        <v>5</v>
      </c>
      <c r="I87" s="161">
        <v>204.65</v>
      </c>
      <c r="J87" s="160" t="s">
        <v>27</v>
      </c>
      <c r="K87" s="162">
        <v>252.5</v>
      </c>
      <c r="L87" s="163">
        <v>1262.5</v>
      </c>
    </row>
    <row r="88" spans="1:12" s="164" customFormat="1" ht="39" thickBot="1" x14ac:dyDescent="0.3">
      <c r="A88" s="157" t="s">
        <v>25</v>
      </c>
      <c r="B88" s="158" t="s">
        <v>25</v>
      </c>
      <c r="C88" s="159" t="s">
        <v>293</v>
      </c>
      <c r="D88" s="160" t="s">
        <v>32</v>
      </c>
      <c r="E88" s="160">
        <v>8</v>
      </c>
      <c r="F88" s="161" t="s">
        <v>101</v>
      </c>
      <c r="G88" s="160" t="s">
        <v>62</v>
      </c>
      <c r="H88" s="162">
        <v>5</v>
      </c>
      <c r="I88" s="161">
        <v>53.38</v>
      </c>
      <c r="J88" s="160" t="s">
        <v>27</v>
      </c>
      <c r="K88" s="162">
        <v>65.86</v>
      </c>
      <c r="L88" s="169">
        <v>329.3</v>
      </c>
    </row>
    <row r="89" spans="1:12" s="164" customFormat="1" ht="26.25" thickBot="1" x14ac:dyDescent="0.3">
      <c r="A89" s="157" t="s">
        <v>25</v>
      </c>
      <c r="B89" s="158" t="s">
        <v>25</v>
      </c>
      <c r="C89" s="159" t="s">
        <v>294</v>
      </c>
      <c r="D89" s="160" t="s">
        <v>32</v>
      </c>
      <c r="E89" s="160">
        <v>9</v>
      </c>
      <c r="F89" s="161" t="s">
        <v>102</v>
      </c>
      <c r="G89" s="160" t="s">
        <v>62</v>
      </c>
      <c r="H89" s="162">
        <v>5</v>
      </c>
      <c r="I89" s="161">
        <v>80.08</v>
      </c>
      <c r="J89" s="160" t="s">
        <v>27</v>
      </c>
      <c r="K89" s="162">
        <v>98.8</v>
      </c>
      <c r="L89" s="169">
        <v>494</v>
      </c>
    </row>
    <row r="90" spans="1:12" ht="26.25" thickBot="1" x14ac:dyDescent="0.3">
      <c r="A90" s="82" t="s">
        <v>37</v>
      </c>
      <c r="B90" s="101" t="s">
        <v>37</v>
      </c>
      <c r="C90" s="102" t="s">
        <v>214</v>
      </c>
      <c r="D90" s="94" t="s">
        <v>26</v>
      </c>
      <c r="E90" s="94"/>
      <c r="F90" s="103" t="s">
        <v>49</v>
      </c>
      <c r="G90" s="94" t="s">
        <v>59</v>
      </c>
      <c r="H90" s="96" t="s">
        <v>60</v>
      </c>
      <c r="I90" s="104"/>
      <c r="J90" s="94" t="s">
        <v>27</v>
      </c>
      <c r="K90" s="105" t="s">
        <v>60</v>
      </c>
      <c r="L90" s="106">
        <v>718537.18</v>
      </c>
    </row>
    <row r="91" spans="1:12" s="164" customFormat="1" ht="26.25" thickBot="1" x14ac:dyDescent="0.3">
      <c r="A91" s="157" t="s">
        <v>25</v>
      </c>
      <c r="B91" s="158" t="s">
        <v>25</v>
      </c>
      <c r="C91" s="159" t="s">
        <v>295</v>
      </c>
      <c r="D91" s="160" t="s">
        <v>32</v>
      </c>
      <c r="E91" s="160">
        <v>10</v>
      </c>
      <c r="F91" s="161" t="s">
        <v>106</v>
      </c>
      <c r="G91" s="160" t="s">
        <v>72</v>
      </c>
      <c r="H91" s="165">
        <v>5684</v>
      </c>
      <c r="I91" s="161">
        <v>9.9700000000000006</v>
      </c>
      <c r="J91" s="160" t="s">
        <v>27</v>
      </c>
      <c r="K91" s="162">
        <v>12.3</v>
      </c>
      <c r="L91" s="163">
        <v>69913.2</v>
      </c>
    </row>
    <row r="92" spans="1:12" s="164" customFormat="1" ht="39" thickBot="1" x14ac:dyDescent="0.3">
      <c r="A92" s="157" t="s">
        <v>25</v>
      </c>
      <c r="B92" s="158" t="s">
        <v>25</v>
      </c>
      <c r="C92" s="159" t="s">
        <v>296</v>
      </c>
      <c r="D92" s="160" t="s">
        <v>32</v>
      </c>
      <c r="E92" s="160">
        <v>11</v>
      </c>
      <c r="F92" s="161" t="s">
        <v>107</v>
      </c>
      <c r="G92" s="160" t="s">
        <v>72</v>
      </c>
      <c r="H92" s="165">
        <v>5684</v>
      </c>
      <c r="I92" s="161">
        <v>2.27</v>
      </c>
      <c r="J92" s="160" t="s">
        <v>27</v>
      </c>
      <c r="K92" s="162">
        <v>2.8</v>
      </c>
      <c r="L92" s="163">
        <v>15915.2</v>
      </c>
    </row>
    <row r="93" spans="1:12" s="164" customFormat="1" ht="64.5" thickBot="1" x14ac:dyDescent="0.3">
      <c r="A93" s="157" t="s">
        <v>25</v>
      </c>
      <c r="B93" s="158" t="s">
        <v>25</v>
      </c>
      <c r="C93" s="159" t="s">
        <v>297</v>
      </c>
      <c r="D93" s="160" t="s">
        <v>26</v>
      </c>
      <c r="E93" s="160">
        <v>95995</v>
      </c>
      <c r="F93" s="161" t="s">
        <v>108</v>
      </c>
      <c r="G93" s="160" t="s">
        <v>87</v>
      </c>
      <c r="H93" s="162">
        <v>198.94</v>
      </c>
      <c r="I93" s="168">
        <v>2364.92</v>
      </c>
      <c r="J93" s="160" t="s">
        <v>27</v>
      </c>
      <c r="K93" s="165">
        <v>2917.84</v>
      </c>
      <c r="L93" s="163">
        <v>580475.09</v>
      </c>
    </row>
    <row r="94" spans="1:12" s="164" customFormat="1" ht="39" thickBot="1" x14ac:dyDescent="0.3">
      <c r="A94" s="157" t="s">
        <v>25</v>
      </c>
      <c r="B94" s="158" t="s">
        <v>25</v>
      </c>
      <c r="C94" s="159" t="s">
        <v>298</v>
      </c>
      <c r="D94" s="160" t="s">
        <v>26</v>
      </c>
      <c r="E94" s="160">
        <v>100986</v>
      </c>
      <c r="F94" s="161" t="s">
        <v>109</v>
      </c>
      <c r="G94" s="160" t="s">
        <v>87</v>
      </c>
      <c r="H94" s="162">
        <v>198.94</v>
      </c>
      <c r="I94" s="161">
        <v>8.1199999999999992</v>
      </c>
      <c r="J94" s="160" t="s">
        <v>27</v>
      </c>
      <c r="K94" s="162">
        <v>10.02</v>
      </c>
      <c r="L94" s="163">
        <v>1993.38</v>
      </c>
    </row>
    <row r="95" spans="1:12" s="164" customFormat="1" ht="64.5" thickBot="1" x14ac:dyDescent="0.3">
      <c r="A95" s="157" t="s">
        <v>25</v>
      </c>
      <c r="B95" s="158" t="s">
        <v>25</v>
      </c>
      <c r="C95" s="159" t="s">
        <v>299</v>
      </c>
      <c r="D95" s="160" t="s">
        <v>26</v>
      </c>
      <c r="E95" s="160">
        <v>95875</v>
      </c>
      <c r="F95" s="161" t="s">
        <v>88</v>
      </c>
      <c r="G95" s="160" t="s">
        <v>89</v>
      </c>
      <c r="H95" s="165">
        <v>5968.2</v>
      </c>
      <c r="I95" s="161">
        <v>2.23</v>
      </c>
      <c r="J95" s="160" t="s">
        <v>27</v>
      </c>
      <c r="K95" s="162">
        <v>2.75</v>
      </c>
      <c r="L95" s="163">
        <v>16412.55</v>
      </c>
    </row>
    <row r="96" spans="1:12" s="164" customFormat="1" ht="77.25" thickBot="1" x14ac:dyDescent="0.3">
      <c r="A96" s="157" t="s">
        <v>25</v>
      </c>
      <c r="B96" s="158" t="s">
        <v>25</v>
      </c>
      <c r="C96" s="159" t="s">
        <v>300</v>
      </c>
      <c r="D96" s="160" t="s">
        <v>26</v>
      </c>
      <c r="E96" s="160">
        <v>93590</v>
      </c>
      <c r="F96" s="161" t="s">
        <v>110</v>
      </c>
      <c r="G96" s="160" t="s">
        <v>89</v>
      </c>
      <c r="H96" s="165">
        <v>31034.639999999999</v>
      </c>
      <c r="I96" s="161">
        <v>0.88</v>
      </c>
      <c r="J96" s="160" t="s">
        <v>27</v>
      </c>
      <c r="K96" s="162">
        <v>1.0900000000000001</v>
      </c>
      <c r="L96" s="163">
        <v>33827.760000000002</v>
      </c>
    </row>
    <row r="97" spans="1:12" ht="26.25" thickBot="1" x14ac:dyDescent="0.3">
      <c r="A97" s="82" t="s">
        <v>37</v>
      </c>
      <c r="B97" s="101" t="s">
        <v>37</v>
      </c>
      <c r="C97" s="102" t="s">
        <v>215</v>
      </c>
      <c r="D97" s="94" t="s">
        <v>26</v>
      </c>
      <c r="E97" s="94"/>
      <c r="F97" s="103" t="s">
        <v>50</v>
      </c>
      <c r="G97" s="94" t="s">
        <v>59</v>
      </c>
      <c r="H97" s="96" t="s">
        <v>60</v>
      </c>
      <c r="I97" s="104"/>
      <c r="J97" s="94" t="s">
        <v>27</v>
      </c>
      <c r="K97" s="105" t="s">
        <v>60</v>
      </c>
      <c r="L97" s="106">
        <v>755955.72</v>
      </c>
    </row>
    <row r="98" spans="1:12" s="164" customFormat="1" ht="26.25" thickBot="1" x14ac:dyDescent="0.3">
      <c r="A98" s="157" t="s">
        <v>25</v>
      </c>
      <c r="B98" s="158" t="s">
        <v>25</v>
      </c>
      <c r="C98" s="159" t="s">
        <v>241</v>
      </c>
      <c r="D98" s="160" t="s">
        <v>32</v>
      </c>
      <c r="E98" s="160">
        <v>10</v>
      </c>
      <c r="F98" s="161" t="s">
        <v>106</v>
      </c>
      <c r="G98" s="160" t="s">
        <v>72</v>
      </c>
      <c r="H98" s="165">
        <v>5980</v>
      </c>
      <c r="I98" s="161">
        <v>9.9700000000000006</v>
      </c>
      <c r="J98" s="160" t="s">
        <v>27</v>
      </c>
      <c r="K98" s="162">
        <v>12.3</v>
      </c>
      <c r="L98" s="163">
        <v>73554</v>
      </c>
    </row>
    <row r="99" spans="1:12" s="164" customFormat="1" ht="39" thickBot="1" x14ac:dyDescent="0.3">
      <c r="A99" s="157" t="s">
        <v>25</v>
      </c>
      <c r="B99" s="158" t="s">
        <v>25</v>
      </c>
      <c r="C99" s="159" t="s">
        <v>240</v>
      </c>
      <c r="D99" s="160" t="s">
        <v>32</v>
      </c>
      <c r="E99" s="160">
        <v>11</v>
      </c>
      <c r="F99" s="161" t="s">
        <v>107</v>
      </c>
      <c r="G99" s="160" t="s">
        <v>72</v>
      </c>
      <c r="H99" s="165">
        <v>5980</v>
      </c>
      <c r="I99" s="161">
        <v>2.27</v>
      </c>
      <c r="J99" s="160" t="s">
        <v>27</v>
      </c>
      <c r="K99" s="162">
        <v>2.8</v>
      </c>
      <c r="L99" s="163">
        <v>16744</v>
      </c>
    </row>
    <row r="100" spans="1:12" s="164" customFormat="1" ht="64.5" thickBot="1" x14ac:dyDescent="0.3">
      <c r="A100" s="157" t="s">
        <v>25</v>
      </c>
      <c r="B100" s="158" t="s">
        <v>25</v>
      </c>
      <c r="C100" s="159" t="s">
        <v>239</v>
      </c>
      <c r="D100" s="160" t="s">
        <v>26</v>
      </c>
      <c r="E100" s="160">
        <v>95995</v>
      </c>
      <c r="F100" s="161" t="s">
        <v>108</v>
      </c>
      <c r="G100" s="160" t="s">
        <v>87</v>
      </c>
      <c r="H100" s="162">
        <v>209.3</v>
      </c>
      <c r="I100" s="168">
        <v>2364.92</v>
      </c>
      <c r="J100" s="160" t="s">
        <v>27</v>
      </c>
      <c r="K100" s="165">
        <v>2917.84</v>
      </c>
      <c r="L100" s="163">
        <v>610703.91</v>
      </c>
    </row>
    <row r="101" spans="1:12" s="164" customFormat="1" ht="39" thickBot="1" x14ac:dyDescent="0.3">
      <c r="A101" s="157" t="s">
        <v>25</v>
      </c>
      <c r="B101" s="158" t="s">
        <v>25</v>
      </c>
      <c r="C101" s="159" t="s">
        <v>238</v>
      </c>
      <c r="D101" s="160" t="s">
        <v>26</v>
      </c>
      <c r="E101" s="160">
        <v>100986</v>
      </c>
      <c r="F101" s="161" t="s">
        <v>109</v>
      </c>
      <c r="G101" s="160" t="s">
        <v>87</v>
      </c>
      <c r="H101" s="162">
        <v>209.3</v>
      </c>
      <c r="I101" s="161">
        <v>8.1199999999999992</v>
      </c>
      <c r="J101" s="160" t="s">
        <v>27</v>
      </c>
      <c r="K101" s="162">
        <v>10.02</v>
      </c>
      <c r="L101" s="163">
        <v>2097.19</v>
      </c>
    </row>
    <row r="102" spans="1:12" s="164" customFormat="1" ht="64.5" thickBot="1" x14ac:dyDescent="0.3">
      <c r="A102" s="157" t="s">
        <v>25</v>
      </c>
      <c r="B102" s="158" t="s">
        <v>25</v>
      </c>
      <c r="C102" s="159" t="s">
        <v>301</v>
      </c>
      <c r="D102" s="160" t="s">
        <v>26</v>
      </c>
      <c r="E102" s="160">
        <v>95875</v>
      </c>
      <c r="F102" s="161" t="s">
        <v>88</v>
      </c>
      <c r="G102" s="160" t="s">
        <v>89</v>
      </c>
      <c r="H102" s="165">
        <v>6279</v>
      </c>
      <c r="I102" s="161">
        <v>2.23</v>
      </c>
      <c r="J102" s="160" t="s">
        <v>27</v>
      </c>
      <c r="K102" s="162">
        <v>2.75</v>
      </c>
      <c r="L102" s="163">
        <v>17267.25</v>
      </c>
    </row>
    <row r="103" spans="1:12" s="164" customFormat="1" ht="77.25" thickBot="1" x14ac:dyDescent="0.3">
      <c r="A103" s="157" t="s">
        <v>25</v>
      </c>
      <c r="B103" s="158" t="s">
        <v>25</v>
      </c>
      <c r="C103" s="159" t="s">
        <v>237</v>
      </c>
      <c r="D103" s="160" t="s">
        <v>26</v>
      </c>
      <c r="E103" s="160">
        <v>93590</v>
      </c>
      <c r="F103" s="161" t="s">
        <v>110</v>
      </c>
      <c r="G103" s="160" t="s">
        <v>89</v>
      </c>
      <c r="H103" s="165">
        <v>32650.799999999999</v>
      </c>
      <c r="I103" s="161">
        <v>0.88</v>
      </c>
      <c r="J103" s="160" t="s">
        <v>27</v>
      </c>
      <c r="K103" s="162">
        <v>1.0900000000000001</v>
      </c>
      <c r="L103" s="163">
        <v>35589.370000000003</v>
      </c>
    </row>
    <row r="104" spans="1:12" ht="26.25" thickBot="1" x14ac:dyDescent="0.3">
      <c r="A104" s="82" t="s">
        <v>37</v>
      </c>
      <c r="B104" s="101" t="s">
        <v>37</v>
      </c>
      <c r="C104" s="102" t="s">
        <v>216</v>
      </c>
      <c r="D104" s="94" t="s">
        <v>26</v>
      </c>
      <c r="E104" s="94"/>
      <c r="F104" s="103" t="s">
        <v>51</v>
      </c>
      <c r="G104" s="94" t="s">
        <v>59</v>
      </c>
      <c r="H104" s="96" t="s">
        <v>60</v>
      </c>
      <c r="I104" s="104"/>
      <c r="J104" s="94" t="s">
        <v>27</v>
      </c>
      <c r="K104" s="105" t="s">
        <v>60</v>
      </c>
      <c r="L104" s="106">
        <v>756499.23</v>
      </c>
    </row>
    <row r="105" spans="1:12" s="164" customFormat="1" ht="26.25" thickBot="1" x14ac:dyDescent="0.3">
      <c r="A105" s="157" t="s">
        <v>25</v>
      </c>
      <c r="B105" s="158" t="s">
        <v>25</v>
      </c>
      <c r="C105" s="159" t="s">
        <v>236</v>
      </c>
      <c r="D105" s="160" t="s">
        <v>32</v>
      </c>
      <c r="E105" s="160">
        <v>10</v>
      </c>
      <c r="F105" s="161" t="s">
        <v>106</v>
      </c>
      <c r="G105" s="160" t="s">
        <v>72</v>
      </c>
      <c r="H105" s="165">
        <v>5984.4</v>
      </c>
      <c r="I105" s="161">
        <v>9.9700000000000006</v>
      </c>
      <c r="J105" s="160" t="s">
        <v>27</v>
      </c>
      <c r="K105" s="162">
        <v>12.3</v>
      </c>
      <c r="L105" s="163">
        <v>73608.12</v>
      </c>
    </row>
    <row r="106" spans="1:12" s="164" customFormat="1" ht="39" thickBot="1" x14ac:dyDescent="0.3">
      <c r="A106" s="157" t="s">
        <v>25</v>
      </c>
      <c r="B106" s="158" t="s">
        <v>25</v>
      </c>
      <c r="C106" s="159" t="s">
        <v>235</v>
      </c>
      <c r="D106" s="160" t="s">
        <v>32</v>
      </c>
      <c r="E106" s="160">
        <v>11</v>
      </c>
      <c r="F106" s="161" t="s">
        <v>107</v>
      </c>
      <c r="G106" s="160" t="s">
        <v>72</v>
      </c>
      <c r="H106" s="165">
        <v>5984.4</v>
      </c>
      <c r="I106" s="161">
        <v>2.27</v>
      </c>
      <c r="J106" s="160" t="s">
        <v>27</v>
      </c>
      <c r="K106" s="162">
        <v>2.8</v>
      </c>
      <c r="L106" s="163">
        <v>16756.32</v>
      </c>
    </row>
    <row r="107" spans="1:12" s="164" customFormat="1" ht="64.5" thickBot="1" x14ac:dyDescent="0.3">
      <c r="A107" s="157" t="s">
        <v>25</v>
      </c>
      <c r="B107" s="158" t="s">
        <v>25</v>
      </c>
      <c r="C107" s="159" t="s">
        <v>234</v>
      </c>
      <c r="D107" s="160" t="s">
        <v>26</v>
      </c>
      <c r="E107" s="160">
        <v>95995</v>
      </c>
      <c r="F107" s="161" t="s">
        <v>108</v>
      </c>
      <c r="G107" s="160" t="s">
        <v>87</v>
      </c>
      <c r="H107" s="162">
        <v>209.45</v>
      </c>
      <c r="I107" s="168">
        <v>2364.92</v>
      </c>
      <c r="J107" s="160" t="s">
        <v>27</v>
      </c>
      <c r="K107" s="165">
        <v>2917.84</v>
      </c>
      <c r="L107" s="163">
        <v>611141.59</v>
      </c>
    </row>
    <row r="108" spans="1:12" s="164" customFormat="1" ht="39" thickBot="1" x14ac:dyDescent="0.3">
      <c r="A108" s="157" t="s">
        <v>25</v>
      </c>
      <c r="B108" s="158" t="s">
        <v>25</v>
      </c>
      <c r="C108" s="159" t="s">
        <v>233</v>
      </c>
      <c r="D108" s="160" t="s">
        <v>26</v>
      </c>
      <c r="E108" s="160">
        <v>100986</v>
      </c>
      <c r="F108" s="161" t="s">
        <v>109</v>
      </c>
      <c r="G108" s="160" t="s">
        <v>87</v>
      </c>
      <c r="H108" s="162">
        <v>209.45</v>
      </c>
      <c r="I108" s="161">
        <v>8.1199999999999992</v>
      </c>
      <c r="J108" s="160" t="s">
        <v>27</v>
      </c>
      <c r="K108" s="162">
        <v>10.02</v>
      </c>
      <c r="L108" s="163">
        <v>2098.69</v>
      </c>
    </row>
    <row r="109" spans="1:12" s="164" customFormat="1" ht="64.5" thickBot="1" x14ac:dyDescent="0.3">
      <c r="A109" s="157" t="s">
        <v>25</v>
      </c>
      <c r="B109" s="158" t="s">
        <v>25</v>
      </c>
      <c r="C109" s="159" t="s">
        <v>232</v>
      </c>
      <c r="D109" s="160" t="s">
        <v>26</v>
      </c>
      <c r="E109" s="160">
        <v>95875</v>
      </c>
      <c r="F109" s="161" t="s">
        <v>88</v>
      </c>
      <c r="G109" s="160" t="s">
        <v>89</v>
      </c>
      <c r="H109" s="165">
        <v>6283.5</v>
      </c>
      <c r="I109" s="161">
        <v>2.23</v>
      </c>
      <c r="J109" s="160" t="s">
        <v>27</v>
      </c>
      <c r="K109" s="162">
        <v>2.75</v>
      </c>
      <c r="L109" s="163">
        <v>17279.63</v>
      </c>
    </row>
    <row r="110" spans="1:12" s="164" customFormat="1" ht="77.25" thickBot="1" x14ac:dyDescent="0.3">
      <c r="A110" s="157" t="s">
        <v>25</v>
      </c>
      <c r="B110" s="158" t="s">
        <v>25</v>
      </c>
      <c r="C110" s="159" t="s">
        <v>231</v>
      </c>
      <c r="D110" s="160" t="s">
        <v>26</v>
      </c>
      <c r="E110" s="160">
        <v>93590</v>
      </c>
      <c r="F110" s="161" t="s">
        <v>110</v>
      </c>
      <c r="G110" s="160" t="s">
        <v>89</v>
      </c>
      <c r="H110" s="165">
        <v>32674.2</v>
      </c>
      <c r="I110" s="161">
        <v>0.88</v>
      </c>
      <c r="J110" s="160" t="s">
        <v>27</v>
      </c>
      <c r="K110" s="162">
        <v>1.0900000000000001</v>
      </c>
      <c r="L110" s="163">
        <v>35614.879999999997</v>
      </c>
    </row>
    <row r="111" spans="1:12" ht="39" thickBot="1" x14ac:dyDescent="0.3">
      <c r="A111" s="82" t="s">
        <v>37</v>
      </c>
      <c r="B111" s="101" t="s">
        <v>37</v>
      </c>
      <c r="C111" s="102" t="s">
        <v>224</v>
      </c>
      <c r="D111" s="94" t="s">
        <v>26</v>
      </c>
      <c r="E111" s="94"/>
      <c r="F111" s="103" t="s">
        <v>217</v>
      </c>
      <c r="G111" s="94" t="s">
        <v>59</v>
      </c>
      <c r="H111" s="96" t="s">
        <v>60</v>
      </c>
      <c r="I111" s="104"/>
      <c r="J111" s="94" t="s">
        <v>27</v>
      </c>
      <c r="K111" s="105" t="s">
        <v>60</v>
      </c>
      <c r="L111" s="106">
        <v>47321.37</v>
      </c>
    </row>
    <row r="112" spans="1:12" s="164" customFormat="1" ht="39" thickBot="1" x14ac:dyDescent="0.3">
      <c r="A112" s="157" t="s">
        <v>25</v>
      </c>
      <c r="B112" s="158" t="s">
        <v>25</v>
      </c>
      <c r="C112" s="159" t="s">
        <v>230</v>
      </c>
      <c r="D112" s="160" t="s">
        <v>32</v>
      </c>
      <c r="E112" s="160">
        <v>12</v>
      </c>
      <c r="F112" s="161" t="s">
        <v>115</v>
      </c>
      <c r="G112" s="160" t="s">
        <v>62</v>
      </c>
      <c r="H112" s="162">
        <v>1</v>
      </c>
      <c r="I112" s="168">
        <v>34285.300000000003</v>
      </c>
      <c r="J112" s="160" t="s">
        <v>27</v>
      </c>
      <c r="K112" s="165">
        <v>42301.2</v>
      </c>
      <c r="L112" s="163">
        <v>42301.2</v>
      </c>
    </row>
    <row r="113" spans="1:12" s="164" customFormat="1" ht="39" thickBot="1" x14ac:dyDescent="0.3">
      <c r="A113" s="157" t="s">
        <v>25</v>
      </c>
      <c r="B113" s="158" t="s">
        <v>25</v>
      </c>
      <c r="C113" s="159" t="s">
        <v>229</v>
      </c>
      <c r="D113" s="160" t="s">
        <v>40</v>
      </c>
      <c r="E113" s="160">
        <v>2003463</v>
      </c>
      <c r="F113" s="161" t="s">
        <v>116</v>
      </c>
      <c r="G113" s="160" t="s">
        <v>117</v>
      </c>
      <c r="H113" s="162">
        <v>1</v>
      </c>
      <c r="I113" s="168">
        <v>4068.87</v>
      </c>
      <c r="J113" s="160" t="s">
        <v>27</v>
      </c>
      <c r="K113" s="165">
        <v>5020.17</v>
      </c>
      <c r="L113" s="163">
        <v>5020.17</v>
      </c>
    </row>
    <row r="114" spans="1:12" ht="26.25" thickBot="1" x14ac:dyDescent="0.3">
      <c r="A114" s="82" t="s">
        <v>37</v>
      </c>
      <c r="B114" s="101" t="s">
        <v>37</v>
      </c>
      <c r="C114" s="102" t="s">
        <v>225</v>
      </c>
      <c r="D114" s="94" t="s">
        <v>26</v>
      </c>
      <c r="E114" s="94"/>
      <c r="F114" s="103" t="s">
        <v>218</v>
      </c>
      <c r="G114" s="94" t="s">
        <v>59</v>
      </c>
      <c r="H114" s="96" t="s">
        <v>60</v>
      </c>
      <c r="I114" s="104"/>
      <c r="J114" s="94" t="s">
        <v>27</v>
      </c>
      <c r="K114" s="105" t="s">
        <v>60</v>
      </c>
      <c r="L114" s="106">
        <v>187628.85</v>
      </c>
    </row>
    <row r="115" spans="1:12" s="164" customFormat="1" ht="39" thickBot="1" x14ac:dyDescent="0.3">
      <c r="A115" s="157" t="s">
        <v>25</v>
      </c>
      <c r="B115" s="158" t="s">
        <v>25</v>
      </c>
      <c r="C115" s="159" t="s">
        <v>228</v>
      </c>
      <c r="D115" s="160" t="s">
        <v>40</v>
      </c>
      <c r="E115" s="160">
        <v>2003369</v>
      </c>
      <c r="F115" s="161" t="s">
        <v>119</v>
      </c>
      <c r="G115" s="160" t="s">
        <v>74</v>
      </c>
      <c r="H115" s="165">
        <v>1916.34</v>
      </c>
      <c r="I115" s="161">
        <v>79.36</v>
      </c>
      <c r="J115" s="160" t="s">
        <v>27</v>
      </c>
      <c r="K115" s="162">
        <v>97.91</v>
      </c>
      <c r="L115" s="163">
        <v>187628.85</v>
      </c>
    </row>
    <row r="116" spans="1:12" ht="51.75" thickBot="1" x14ac:dyDescent="0.3">
      <c r="A116" s="82" t="s">
        <v>37</v>
      </c>
      <c r="B116" s="101" t="s">
        <v>37</v>
      </c>
      <c r="C116" s="102" t="s">
        <v>226</v>
      </c>
      <c r="D116" s="94" t="s">
        <v>26</v>
      </c>
      <c r="E116" s="94"/>
      <c r="F116" s="103" t="s">
        <v>219</v>
      </c>
      <c r="G116" s="94" t="s">
        <v>59</v>
      </c>
      <c r="H116" s="96" t="s">
        <v>60</v>
      </c>
      <c r="I116" s="104"/>
      <c r="J116" s="94" t="s">
        <v>27</v>
      </c>
      <c r="K116" s="105" t="s">
        <v>60</v>
      </c>
      <c r="L116" s="106">
        <v>4214.37</v>
      </c>
    </row>
    <row r="117" spans="1:12" s="177" customFormat="1" ht="77.25" thickBot="1" x14ac:dyDescent="0.3">
      <c r="A117" s="170" t="s">
        <v>25</v>
      </c>
      <c r="B117" s="171" t="s">
        <v>25</v>
      </c>
      <c r="C117" s="172" t="s">
        <v>227</v>
      </c>
      <c r="D117" s="173" t="s">
        <v>40</v>
      </c>
      <c r="E117" s="173">
        <v>2003971</v>
      </c>
      <c r="F117" s="174" t="s">
        <v>121</v>
      </c>
      <c r="G117" s="173" t="s">
        <v>74</v>
      </c>
      <c r="H117" s="175">
        <v>38.9</v>
      </c>
      <c r="I117" s="174">
        <v>79.52</v>
      </c>
      <c r="J117" s="173" t="s">
        <v>27</v>
      </c>
      <c r="K117" s="175">
        <v>98.11</v>
      </c>
      <c r="L117" s="176">
        <v>3816.48</v>
      </c>
    </row>
    <row r="118" spans="1:12" s="177" customFormat="1" ht="39" thickBot="1" x14ac:dyDescent="0.3">
      <c r="A118" s="170" t="s">
        <v>25</v>
      </c>
      <c r="B118" s="171" t="s">
        <v>25</v>
      </c>
      <c r="C118" s="172" t="s">
        <v>263</v>
      </c>
      <c r="D118" s="173" t="s">
        <v>40</v>
      </c>
      <c r="E118" s="173">
        <v>2003443</v>
      </c>
      <c r="F118" s="174" t="s">
        <v>122</v>
      </c>
      <c r="G118" s="173" t="s">
        <v>117</v>
      </c>
      <c r="H118" s="175">
        <v>1</v>
      </c>
      <c r="I118" s="174">
        <v>322.49</v>
      </c>
      <c r="J118" s="173" t="s">
        <v>27</v>
      </c>
      <c r="K118" s="175">
        <v>397.89</v>
      </c>
      <c r="L118" s="178">
        <v>397.89</v>
      </c>
    </row>
    <row r="119" spans="1:12" ht="51.75" thickBot="1" x14ac:dyDescent="0.3">
      <c r="A119" s="82" t="s">
        <v>37</v>
      </c>
      <c r="B119" s="101" t="s">
        <v>37</v>
      </c>
      <c r="C119" s="102" t="s">
        <v>264</v>
      </c>
      <c r="D119" s="94" t="s">
        <v>26</v>
      </c>
      <c r="E119" s="94"/>
      <c r="F119" s="103" t="s">
        <v>220</v>
      </c>
      <c r="G119" s="94" t="s">
        <v>59</v>
      </c>
      <c r="H119" s="96" t="s">
        <v>60</v>
      </c>
      <c r="I119" s="104"/>
      <c r="J119" s="94" t="s">
        <v>27</v>
      </c>
      <c r="K119" s="105" t="s">
        <v>60</v>
      </c>
      <c r="L119" s="106">
        <v>94239.67</v>
      </c>
    </row>
    <row r="120" spans="1:12" s="177" customFormat="1" ht="77.25" thickBot="1" x14ac:dyDescent="0.3">
      <c r="A120" s="170" t="s">
        <v>25</v>
      </c>
      <c r="B120" s="171" t="s">
        <v>25</v>
      </c>
      <c r="C120" s="172" t="s">
        <v>265</v>
      </c>
      <c r="D120" s="173" t="s">
        <v>40</v>
      </c>
      <c r="E120" s="173">
        <v>2003971</v>
      </c>
      <c r="F120" s="174" t="s">
        <v>121</v>
      </c>
      <c r="G120" s="173" t="s">
        <v>74</v>
      </c>
      <c r="H120" s="175">
        <v>952.44</v>
      </c>
      <c r="I120" s="174">
        <v>79.52</v>
      </c>
      <c r="J120" s="173" t="s">
        <v>27</v>
      </c>
      <c r="K120" s="175">
        <v>98.11</v>
      </c>
      <c r="L120" s="176">
        <v>93443.89</v>
      </c>
    </row>
    <row r="121" spans="1:12" s="177" customFormat="1" ht="39" thickBot="1" x14ac:dyDescent="0.3">
      <c r="A121" s="170" t="s">
        <v>25</v>
      </c>
      <c r="B121" s="171" t="s">
        <v>25</v>
      </c>
      <c r="C121" s="172" t="s">
        <v>266</v>
      </c>
      <c r="D121" s="173" t="s">
        <v>40</v>
      </c>
      <c r="E121" s="173">
        <v>2003443</v>
      </c>
      <c r="F121" s="174" t="s">
        <v>122</v>
      </c>
      <c r="G121" s="173" t="s">
        <v>117</v>
      </c>
      <c r="H121" s="175">
        <v>2</v>
      </c>
      <c r="I121" s="174">
        <v>322.49</v>
      </c>
      <c r="J121" s="173" t="s">
        <v>27</v>
      </c>
      <c r="K121" s="175">
        <v>397.89</v>
      </c>
      <c r="L121" s="178">
        <v>795.78</v>
      </c>
    </row>
    <row r="122" spans="1:12" ht="51.75" thickBot="1" x14ac:dyDescent="0.3">
      <c r="A122" s="82" t="s">
        <v>37</v>
      </c>
      <c r="B122" s="101" t="s">
        <v>37</v>
      </c>
      <c r="C122" s="102" t="s">
        <v>267</v>
      </c>
      <c r="D122" s="94" t="s">
        <v>26</v>
      </c>
      <c r="E122" s="94"/>
      <c r="F122" s="103" t="s">
        <v>221</v>
      </c>
      <c r="G122" s="94" t="s">
        <v>59</v>
      </c>
      <c r="H122" s="96" t="s">
        <v>60</v>
      </c>
      <c r="I122" s="104"/>
      <c r="J122" s="94" t="s">
        <v>27</v>
      </c>
      <c r="K122" s="105" t="s">
        <v>60</v>
      </c>
      <c r="L122" s="106">
        <v>64125.79</v>
      </c>
    </row>
    <row r="123" spans="1:12" s="177" customFormat="1" ht="77.25" thickBot="1" x14ac:dyDescent="0.3">
      <c r="A123" s="170" t="s">
        <v>25</v>
      </c>
      <c r="B123" s="171" t="s">
        <v>25</v>
      </c>
      <c r="C123" s="172" t="s">
        <v>270</v>
      </c>
      <c r="D123" s="173" t="s">
        <v>40</v>
      </c>
      <c r="E123" s="173">
        <v>2003971</v>
      </c>
      <c r="F123" s="174" t="s">
        <v>121</v>
      </c>
      <c r="G123" s="173" t="s">
        <v>74</v>
      </c>
      <c r="H123" s="175">
        <v>645.5</v>
      </c>
      <c r="I123" s="174">
        <v>79.52</v>
      </c>
      <c r="J123" s="173" t="s">
        <v>27</v>
      </c>
      <c r="K123" s="175">
        <v>98.11</v>
      </c>
      <c r="L123" s="176">
        <v>63330.01</v>
      </c>
    </row>
    <row r="124" spans="1:12" s="177" customFormat="1" ht="39" thickBot="1" x14ac:dyDescent="0.3">
      <c r="A124" s="170" t="s">
        <v>25</v>
      </c>
      <c r="B124" s="171" t="s">
        <v>25</v>
      </c>
      <c r="C124" s="172" t="s">
        <v>269</v>
      </c>
      <c r="D124" s="173" t="s">
        <v>40</v>
      </c>
      <c r="E124" s="173">
        <v>2003443</v>
      </c>
      <c r="F124" s="174" t="s">
        <v>122</v>
      </c>
      <c r="G124" s="173" t="s">
        <v>117</v>
      </c>
      <c r="H124" s="175">
        <v>2</v>
      </c>
      <c r="I124" s="174">
        <v>322.49</v>
      </c>
      <c r="J124" s="173" t="s">
        <v>27</v>
      </c>
      <c r="K124" s="175">
        <v>397.89</v>
      </c>
      <c r="L124" s="178">
        <v>795.78</v>
      </c>
    </row>
    <row r="125" spans="1:12" ht="39" thickBot="1" x14ac:dyDescent="0.3">
      <c r="A125" s="82" t="s">
        <v>37</v>
      </c>
      <c r="B125" s="101" t="s">
        <v>37</v>
      </c>
      <c r="C125" s="102" t="s">
        <v>268</v>
      </c>
      <c r="D125" s="94" t="s">
        <v>26</v>
      </c>
      <c r="E125" s="94"/>
      <c r="F125" s="103" t="s">
        <v>222</v>
      </c>
      <c r="G125" s="94" t="s">
        <v>59</v>
      </c>
      <c r="H125" s="96" t="s">
        <v>60</v>
      </c>
      <c r="I125" s="104"/>
      <c r="J125" s="94" t="s">
        <v>27</v>
      </c>
      <c r="K125" s="105" t="s">
        <v>60</v>
      </c>
      <c r="L125" s="106">
        <v>56634.8</v>
      </c>
    </row>
    <row r="126" spans="1:12" s="164" customFormat="1" ht="51.75" thickBot="1" x14ac:dyDescent="0.3">
      <c r="A126" s="157" t="s">
        <v>25</v>
      </c>
      <c r="B126" s="158" t="s">
        <v>25</v>
      </c>
      <c r="C126" s="159" t="s">
        <v>302</v>
      </c>
      <c r="D126" s="160" t="s">
        <v>40</v>
      </c>
      <c r="E126" s="160">
        <v>2003572</v>
      </c>
      <c r="F126" s="161" t="s">
        <v>125</v>
      </c>
      <c r="G126" s="160" t="s">
        <v>74</v>
      </c>
      <c r="H126" s="162">
        <v>323.10000000000002</v>
      </c>
      <c r="I126" s="161">
        <v>140.78</v>
      </c>
      <c r="J126" s="160" t="s">
        <v>27</v>
      </c>
      <c r="K126" s="162">
        <v>173.69</v>
      </c>
      <c r="L126" s="163">
        <v>56119.24</v>
      </c>
    </row>
    <row r="127" spans="1:12" s="164" customFormat="1" ht="51.75" thickBot="1" x14ac:dyDescent="0.3">
      <c r="A127" s="157" t="s">
        <v>25</v>
      </c>
      <c r="B127" s="158" t="s">
        <v>25</v>
      </c>
      <c r="C127" s="159" t="s">
        <v>303</v>
      </c>
      <c r="D127" s="160" t="s">
        <v>40</v>
      </c>
      <c r="E127" s="160">
        <v>2003919</v>
      </c>
      <c r="F127" s="161" t="s">
        <v>126</v>
      </c>
      <c r="G127" s="160" t="s">
        <v>117</v>
      </c>
      <c r="H127" s="162">
        <v>2</v>
      </c>
      <c r="I127" s="161">
        <v>208.93</v>
      </c>
      <c r="J127" s="160" t="s">
        <v>27</v>
      </c>
      <c r="K127" s="162">
        <v>257.77999999999997</v>
      </c>
      <c r="L127" s="169">
        <v>515.55999999999995</v>
      </c>
    </row>
    <row r="128" spans="1:12" ht="26.25" thickBot="1" x14ac:dyDescent="0.3">
      <c r="A128" s="82" t="s">
        <v>37</v>
      </c>
      <c r="B128" s="101" t="s">
        <v>37</v>
      </c>
      <c r="C128" s="102" t="s">
        <v>271</v>
      </c>
      <c r="D128" s="94" t="s">
        <v>26</v>
      </c>
      <c r="E128" s="94"/>
      <c r="F128" s="103" t="s">
        <v>223</v>
      </c>
      <c r="G128" s="94" t="s">
        <v>59</v>
      </c>
      <c r="H128" s="96" t="s">
        <v>60</v>
      </c>
      <c r="I128" s="104"/>
      <c r="J128" s="94" t="s">
        <v>27</v>
      </c>
      <c r="K128" s="105" t="s">
        <v>60</v>
      </c>
      <c r="L128" s="106">
        <v>72315.960000000006</v>
      </c>
    </row>
    <row r="129" spans="1:12" s="164" customFormat="1" ht="39" thickBot="1" x14ac:dyDescent="0.3">
      <c r="A129" s="157" t="s">
        <v>25</v>
      </c>
      <c r="B129" s="158" t="s">
        <v>25</v>
      </c>
      <c r="C129" s="159" t="s">
        <v>272</v>
      </c>
      <c r="D129" s="160" t="s">
        <v>40</v>
      </c>
      <c r="E129" s="160">
        <v>2003335</v>
      </c>
      <c r="F129" s="161" t="s">
        <v>127</v>
      </c>
      <c r="G129" s="160" t="s">
        <v>117</v>
      </c>
      <c r="H129" s="162">
        <v>18</v>
      </c>
      <c r="I129" s="168">
        <v>1981.38</v>
      </c>
      <c r="J129" s="160" t="s">
        <v>27</v>
      </c>
      <c r="K129" s="165">
        <v>2444.63</v>
      </c>
      <c r="L129" s="163">
        <v>44003.34</v>
      </c>
    </row>
    <row r="130" spans="1:12" s="164" customFormat="1" ht="39" thickBot="1" x14ac:dyDescent="0.3">
      <c r="A130" s="157" t="s">
        <v>25</v>
      </c>
      <c r="B130" s="158" t="s">
        <v>25</v>
      </c>
      <c r="C130" s="159" t="s">
        <v>273</v>
      </c>
      <c r="D130" s="160" t="s">
        <v>40</v>
      </c>
      <c r="E130" s="160">
        <v>2003336</v>
      </c>
      <c r="F130" s="161" t="s">
        <v>128</v>
      </c>
      <c r="G130" s="160" t="s">
        <v>117</v>
      </c>
      <c r="H130" s="162">
        <v>3</v>
      </c>
      <c r="I130" s="168">
        <v>1731.11</v>
      </c>
      <c r="J130" s="160" t="s">
        <v>27</v>
      </c>
      <c r="K130" s="165">
        <v>2135.84</v>
      </c>
      <c r="L130" s="163">
        <v>6407.52</v>
      </c>
    </row>
    <row r="131" spans="1:12" s="164" customFormat="1" ht="39" thickBot="1" x14ac:dyDescent="0.3">
      <c r="A131" s="157" t="s">
        <v>25</v>
      </c>
      <c r="B131" s="158" t="s">
        <v>25</v>
      </c>
      <c r="C131" s="159" t="s">
        <v>274</v>
      </c>
      <c r="D131" s="160" t="s">
        <v>40</v>
      </c>
      <c r="E131" s="160">
        <v>2003448</v>
      </c>
      <c r="F131" s="161" t="s">
        <v>129</v>
      </c>
      <c r="G131" s="160" t="s">
        <v>117</v>
      </c>
      <c r="H131" s="162">
        <v>21</v>
      </c>
      <c r="I131" s="161">
        <v>375.04</v>
      </c>
      <c r="J131" s="160" t="s">
        <v>27</v>
      </c>
      <c r="K131" s="162">
        <v>462.72</v>
      </c>
      <c r="L131" s="163">
        <v>9717.1200000000008</v>
      </c>
    </row>
    <row r="132" spans="1:12" s="164" customFormat="1" ht="39" thickBot="1" x14ac:dyDescent="0.3">
      <c r="A132" s="157" t="s">
        <v>25</v>
      </c>
      <c r="B132" s="158" t="s">
        <v>25</v>
      </c>
      <c r="C132" s="159" t="s">
        <v>275</v>
      </c>
      <c r="D132" s="160" t="s">
        <v>40</v>
      </c>
      <c r="E132" s="160">
        <v>2003391</v>
      </c>
      <c r="F132" s="161" t="s">
        <v>130</v>
      </c>
      <c r="G132" s="160" t="s">
        <v>74</v>
      </c>
      <c r="H132" s="162">
        <v>59.5</v>
      </c>
      <c r="I132" s="161">
        <v>166.02</v>
      </c>
      <c r="J132" s="160" t="s">
        <v>27</v>
      </c>
      <c r="K132" s="162">
        <v>204.84</v>
      </c>
      <c r="L132" s="163">
        <v>12187.98</v>
      </c>
    </row>
    <row r="133" spans="1:12" ht="15.75" thickBot="1" x14ac:dyDescent="0.3">
      <c r="A133" s="82" t="s">
        <v>30</v>
      </c>
      <c r="B133" s="101" t="s">
        <v>30</v>
      </c>
      <c r="C133" s="102" t="s">
        <v>276</v>
      </c>
      <c r="D133" s="94" t="s">
        <v>26</v>
      </c>
      <c r="E133" s="94"/>
      <c r="F133" s="103" t="s">
        <v>52</v>
      </c>
      <c r="G133" s="94" t="s">
        <v>59</v>
      </c>
      <c r="H133" s="96" t="s">
        <v>60</v>
      </c>
      <c r="I133" s="104"/>
      <c r="J133" s="94" t="s">
        <v>27</v>
      </c>
      <c r="K133" s="105" t="s">
        <v>60</v>
      </c>
      <c r="L133" s="106">
        <v>11827.96</v>
      </c>
    </row>
    <row r="134" spans="1:12" s="164" customFormat="1" ht="24.75" thickBot="1" x14ac:dyDescent="0.3">
      <c r="A134" s="157" t="s">
        <v>25</v>
      </c>
      <c r="B134" s="158" t="s">
        <v>25</v>
      </c>
      <c r="C134" s="159" t="s">
        <v>304</v>
      </c>
      <c r="D134" s="160" t="s">
        <v>40</v>
      </c>
      <c r="E134" s="160">
        <v>4413905</v>
      </c>
      <c r="F134" s="161" t="s">
        <v>52</v>
      </c>
      <c r="G134" s="160" t="s">
        <v>132</v>
      </c>
      <c r="H134" s="165">
        <v>1484.06</v>
      </c>
      <c r="I134" s="161">
        <v>6.46</v>
      </c>
      <c r="J134" s="160" t="s">
        <v>27</v>
      </c>
      <c r="K134" s="162">
        <v>7.97</v>
      </c>
      <c r="L134" s="163">
        <v>11827.96</v>
      </c>
    </row>
    <row r="135" spans="1:12" ht="15.75" thickBot="1" x14ac:dyDescent="0.3">
      <c r="A135" s="82" t="s">
        <v>37</v>
      </c>
      <c r="B135" s="101" t="s">
        <v>37</v>
      </c>
      <c r="C135" s="102" t="s">
        <v>277</v>
      </c>
      <c r="D135" s="94" t="s">
        <v>26</v>
      </c>
      <c r="E135" s="94"/>
      <c r="F135" s="103" t="s">
        <v>53</v>
      </c>
      <c r="G135" s="94" t="s">
        <v>59</v>
      </c>
      <c r="H135" s="96" t="s">
        <v>60</v>
      </c>
      <c r="I135" s="104"/>
      <c r="J135" s="94" t="s">
        <v>27</v>
      </c>
      <c r="K135" s="105" t="s">
        <v>60</v>
      </c>
      <c r="L135" s="106">
        <v>23924.99</v>
      </c>
    </row>
    <row r="136" spans="1:12" s="164" customFormat="1" ht="51.75" thickBot="1" x14ac:dyDescent="0.3">
      <c r="A136" s="157" t="s">
        <v>25</v>
      </c>
      <c r="B136" s="158" t="s">
        <v>25</v>
      </c>
      <c r="C136" s="159" t="s">
        <v>278</v>
      </c>
      <c r="D136" s="160" t="s">
        <v>40</v>
      </c>
      <c r="E136" s="160">
        <v>5213441</v>
      </c>
      <c r="F136" s="161" t="s">
        <v>135</v>
      </c>
      <c r="G136" s="160" t="s">
        <v>117</v>
      </c>
      <c r="H136" s="162">
        <v>9</v>
      </c>
      <c r="I136" s="161">
        <v>393.11</v>
      </c>
      <c r="J136" s="160" t="s">
        <v>27</v>
      </c>
      <c r="K136" s="162">
        <v>485.02</v>
      </c>
      <c r="L136" s="163">
        <v>4365.18</v>
      </c>
    </row>
    <row r="137" spans="1:12" s="164" customFormat="1" ht="51.75" thickBot="1" x14ac:dyDescent="0.3">
      <c r="A137" s="157" t="s">
        <v>25</v>
      </c>
      <c r="B137" s="158" t="s">
        <v>25</v>
      </c>
      <c r="C137" s="159" t="s">
        <v>279</v>
      </c>
      <c r="D137" s="160" t="s">
        <v>40</v>
      </c>
      <c r="E137" s="160">
        <v>5213465</v>
      </c>
      <c r="F137" s="161" t="s">
        <v>136</v>
      </c>
      <c r="G137" s="160" t="s">
        <v>117</v>
      </c>
      <c r="H137" s="162">
        <v>11</v>
      </c>
      <c r="I137" s="161">
        <v>393.1</v>
      </c>
      <c r="J137" s="160" t="s">
        <v>27</v>
      </c>
      <c r="K137" s="162">
        <v>485.01</v>
      </c>
      <c r="L137" s="163">
        <v>5335.11</v>
      </c>
    </row>
    <row r="138" spans="1:12" s="164" customFormat="1" ht="77.25" thickBot="1" x14ac:dyDescent="0.3">
      <c r="A138" s="157" t="s">
        <v>25</v>
      </c>
      <c r="B138" s="158" t="s">
        <v>25</v>
      </c>
      <c r="C138" s="159" t="s">
        <v>280</v>
      </c>
      <c r="D138" s="160" t="s">
        <v>40</v>
      </c>
      <c r="E138" s="160">
        <v>5213864</v>
      </c>
      <c r="F138" s="161" t="s">
        <v>137</v>
      </c>
      <c r="G138" s="160" t="s">
        <v>117</v>
      </c>
      <c r="H138" s="162">
        <v>20</v>
      </c>
      <c r="I138" s="161">
        <v>481.06</v>
      </c>
      <c r="J138" s="160" t="s">
        <v>27</v>
      </c>
      <c r="K138" s="162">
        <v>593.53</v>
      </c>
      <c r="L138" s="163">
        <v>11870.6</v>
      </c>
    </row>
    <row r="139" spans="1:12" s="164" customFormat="1" ht="77.25" thickBot="1" x14ac:dyDescent="0.3">
      <c r="A139" s="157" t="s">
        <v>25</v>
      </c>
      <c r="B139" s="158" t="s">
        <v>25</v>
      </c>
      <c r="C139" s="159" t="s">
        <v>281</v>
      </c>
      <c r="D139" s="160" t="s">
        <v>32</v>
      </c>
      <c r="E139" s="160">
        <v>18</v>
      </c>
      <c r="F139" s="161" t="s">
        <v>138</v>
      </c>
      <c r="G139" s="160" t="s">
        <v>62</v>
      </c>
      <c r="H139" s="162">
        <v>1</v>
      </c>
      <c r="I139" s="168">
        <v>1908.01</v>
      </c>
      <c r="J139" s="160" t="s">
        <v>27</v>
      </c>
      <c r="K139" s="165">
        <v>2354.1</v>
      </c>
      <c r="L139" s="163">
        <v>2354.1</v>
      </c>
    </row>
    <row r="140" spans="1:12" ht="15.75" thickBot="1" x14ac:dyDescent="0.3">
      <c r="A140" s="82" t="s">
        <v>37</v>
      </c>
      <c r="B140" s="101" t="s">
        <v>37</v>
      </c>
      <c r="C140" s="102" t="s">
        <v>282</v>
      </c>
      <c r="D140" s="94" t="s">
        <v>26</v>
      </c>
      <c r="E140" s="94"/>
      <c r="F140" s="103" t="s">
        <v>54</v>
      </c>
      <c r="G140" s="94" t="s">
        <v>59</v>
      </c>
      <c r="H140" s="96" t="s">
        <v>60</v>
      </c>
      <c r="I140" s="104"/>
      <c r="J140" s="94" t="s">
        <v>27</v>
      </c>
      <c r="K140" s="105" t="s">
        <v>60</v>
      </c>
      <c r="L140" s="106">
        <v>11473.18</v>
      </c>
    </row>
    <row r="141" spans="1:12" s="164" customFormat="1" ht="51.75" thickBot="1" x14ac:dyDescent="0.3">
      <c r="A141" s="157" t="s">
        <v>25</v>
      </c>
      <c r="B141" s="158" t="s">
        <v>25</v>
      </c>
      <c r="C141" s="159" t="s">
        <v>305</v>
      </c>
      <c r="D141" s="160" t="s">
        <v>32</v>
      </c>
      <c r="E141" s="160">
        <v>15</v>
      </c>
      <c r="F141" s="161" t="s">
        <v>140</v>
      </c>
      <c r="G141" s="160" t="s">
        <v>72</v>
      </c>
      <c r="H141" s="162">
        <v>529.45000000000005</v>
      </c>
      <c r="I141" s="161">
        <v>17.559999999999999</v>
      </c>
      <c r="J141" s="160" t="s">
        <v>27</v>
      </c>
      <c r="K141" s="162">
        <v>21.67</v>
      </c>
      <c r="L141" s="163">
        <v>11473.18</v>
      </c>
    </row>
    <row r="142" spans="1:12" s="164" customFormat="1" ht="15.75" thickBot="1" x14ac:dyDescent="0.3">
      <c r="A142" s="157" t="s">
        <v>30</v>
      </c>
      <c r="B142" s="179" t="s">
        <v>30</v>
      </c>
      <c r="C142" s="180" t="s">
        <v>283</v>
      </c>
      <c r="D142" s="181" t="s">
        <v>26</v>
      </c>
      <c r="E142" s="181"/>
      <c r="F142" s="182" t="s">
        <v>55</v>
      </c>
      <c r="G142" s="181" t="s">
        <v>59</v>
      </c>
      <c r="H142" s="183" t="s">
        <v>60</v>
      </c>
      <c r="I142" s="184"/>
      <c r="J142" s="181" t="s">
        <v>27</v>
      </c>
      <c r="K142" s="185" t="s">
        <v>60</v>
      </c>
      <c r="L142" s="186">
        <v>141470.70000000001</v>
      </c>
    </row>
    <row r="143" spans="1:12" s="164" customFormat="1" ht="39" thickBot="1" x14ac:dyDescent="0.3">
      <c r="A143" s="157" t="s">
        <v>25</v>
      </c>
      <c r="B143" s="158" t="s">
        <v>25</v>
      </c>
      <c r="C143" s="159" t="s">
        <v>284</v>
      </c>
      <c r="D143" s="160" t="s">
        <v>40</v>
      </c>
      <c r="E143" s="160">
        <v>3713604</v>
      </c>
      <c r="F143" s="161" t="s">
        <v>142</v>
      </c>
      <c r="G143" s="160" t="s">
        <v>74</v>
      </c>
      <c r="H143" s="162">
        <v>230</v>
      </c>
      <c r="I143" s="161">
        <v>498.53</v>
      </c>
      <c r="J143" s="160" t="s">
        <v>27</v>
      </c>
      <c r="K143" s="162">
        <v>615.09</v>
      </c>
      <c r="L143" s="163">
        <v>141470.70000000001</v>
      </c>
    </row>
  </sheetData>
  <mergeCells count="1">
    <mergeCell ref="C1:F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E966-6192-4B87-9DED-B478B8789549}">
  <sheetPr>
    <tabColor rgb="FFFF0000"/>
  </sheetPr>
  <dimension ref="A1:Q61"/>
  <sheetViews>
    <sheetView view="pageBreakPreview" topLeftCell="A10" zoomScale="80" zoomScaleNormal="100" zoomScaleSheetLayoutView="80" workbookViewId="0">
      <selection activeCell="P10" sqref="P1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7" width="10" style="11" bestFit="1" customWidth="1"/>
    <col min="18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1.1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">
        <v>372</v>
      </c>
      <c r="F5" s="394"/>
      <c r="G5" s="394"/>
      <c r="H5" s="394"/>
      <c r="I5" s="394"/>
      <c r="J5" s="395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396"/>
      <c r="F6" s="396"/>
      <c r="G6" s="396"/>
      <c r="H6" s="396"/>
      <c r="I6" s="396"/>
      <c r="J6" s="397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">
        <v>373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377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487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PLANILHA!F4</f>
        <v>ADMINISTRAÇÃO LOCAL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488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">
        <v>14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7" ht="15.75" customHeight="1" x14ac:dyDescent="0.2">
      <c r="A17" s="10"/>
      <c r="B17" s="360" t="s">
        <v>360</v>
      </c>
      <c r="C17" s="360" t="s">
        <v>24</v>
      </c>
      <c r="D17" s="362" t="s">
        <v>375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7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383</v>
      </c>
      <c r="I18" s="239" t="s">
        <v>382</v>
      </c>
      <c r="J18" s="239" t="s">
        <v>384</v>
      </c>
      <c r="K18" s="268"/>
      <c r="L18" s="269"/>
      <c r="M18" s="270" t="s">
        <v>376</v>
      </c>
    </row>
    <row r="19" spans="1:17" ht="14.1" customHeight="1" x14ac:dyDescent="0.2">
      <c r="A19" s="10"/>
      <c r="B19" s="254">
        <v>1</v>
      </c>
      <c r="C19" s="255"/>
      <c r="D19" s="284" t="s">
        <v>153</v>
      </c>
      <c r="E19" s="285"/>
      <c r="F19" s="285"/>
      <c r="G19" s="285"/>
      <c r="H19" s="286">
        <v>10</v>
      </c>
      <c r="I19" s="286">
        <v>6</v>
      </c>
      <c r="J19" s="286">
        <v>2</v>
      </c>
      <c r="K19" s="257"/>
      <c r="L19" s="256"/>
      <c r="M19" s="287">
        <f>ROUND((H19*I19*J19),2)</f>
        <v>120</v>
      </c>
      <c r="N19" s="11">
        <v>320</v>
      </c>
    </row>
    <row r="20" spans="1:17" s="28" customFormat="1" ht="14.1" customHeight="1" x14ac:dyDescent="0.2">
      <c r="A20" s="24"/>
      <c r="B20" s="259">
        <v>2</v>
      </c>
      <c r="C20" s="246"/>
      <c r="D20" s="271" t="s">
        <v>154</v>
      </c>
      <c r="E20" s="272"/>
      <c r="G20" s="272"/>
      <c r="H20" s="273">
        <v>22</v>
      </c>
      <c r="I20" s="273">
        <v>6</v>
      </c>
      <c r="J20" s="273">
        <v>2</v>
      </c>
      <c r="K20" s="249"/>
      <c r="L20" s="248"/>
      <c r="M20" s="288">
        <f t="shared" ref="M20:M22" si="0">ROUND((H20*I20*J20),2)</f>
        <v>264</v>
      </c>
      <c r="N20" s="28">
        <v>672</v>
      </c>
    </row>
    <row r="21" spans="1:17" s="28" customFormat="1" ht="14.1" customHeight="1" x14ac:dyDescent="0.2">
      <c r="A21" s="24"/>
      <c r="B21" s="259">
        <v>3</v>
      </c>
      <c r="C21" s="250"/>
      <c r="D21" s="271" t="s">
        <v>155</v>
      </c>
      <c r="E21" s="44"/>
      <c r="F21" s="44"/>
      <c r="G21" s="274"/>
      <c r="H21" s="273">
        <v>15</v>
      </c>
      <c r="I21" s="273">
        <v>6</v>
      </c>
      <c r="J21" s="273">
        <v>2</v>
      </c>
      <c r="K21" s="251"/>
      <c r="L21" s="251"/>
      <c r="M21" s="288">
        <f t="shared" si="0"/>
        <v>180</v>
      </c>
      <c r="N21" s="28">
        <v>400</v>
      </c>
    </row>
    <row r="22" spans="1:17" s="28" customFormat="1" ht="14.1" customHeight="1" x14ac:dyDescent="0.2">
      <c r="A22" s="24"/>
      <c r="B22" s="259">
        <v>4</v>
      </c>
      <c r="C22" s="250"/>
      <c r="D22" s="271" t="s">
        <v>156</v>
      </c>
      <c r="E22" s="44"/>
      <c r="F22" s="44"/>
      <c r="G22" s="274"/>
      <c r="H22" s="273">
        <v>15</v>
      </c>
      <c r="I22" s="273">
        <v>6</v>
      </c>
      <c r="J22" s="273">
        <v>2</v>
      </c>
      <c r="K22" s="252"/>
      <c r="L22" s="253"/>
      <c r="M22" s="288">
        <f t="shared" si="0"/>
        <v>180</v>
      </c>
      <c r="N22" s="34">
        <v>400</v>
      </c>
    </row>
    <row r="23" spans="1:17" s="28" customFormat="1" ht="14.1" customHeight="1" x14ac:dyDescent="0.2">
      <c r="A23" s="24"/>
      <c r="B23" s="236"/>
      <c r="C23" s="250"/>
      <c r="D23" s="271"/>
      <c r="E23" s="44"/>
      <c r="F23" s="44"/>
      <c r="G23" s="274"/>
      <c r="H23" s="275"/>
      <c r="I23" s="276"/>
      <c r="J23" s="276"/>
      <c r="K23" s="252"/>
      <c r="L23" s="253"/>
      <c r="M23" s="288">
        <f t="shared" ref="M23" si="1">ROUND(PRODUCT(I23:K23),2)</f>
        <v>0</v>
      </c>
      <c r="N23" s="34"/>
    </row>
    <row r="24" spans="1:17" s="28" customFormat="1" ht="14.1" customHeight="1" x14ac:dyDescent="0.2">
      <c r="A24" s="24"/>
      <c r="B24" s="236"/>
      <c r="C24" s="250"/>
      <c r="D24" s="271"/>
      <c r="E24" s="44"/>
      <c r="F24" s="44"/>
      <c r="G24" s="274"/>
      <c r="H24" s="275"/>
      <c r="I24" s="276"/>
      <c r="J24" s="276"/>
      <c r="K24" s="252"/>
      <c r="L24" s="253"/>
      <c r="M24" s="289"/>
      <c r="N24" s="34"/>
    </row>
    <row r="25" spans="1:17" s="115" customFormat="1" ht="52.15" customHeight="1" x14ac:dyDescent="0.2">
      <c r="A25" s="113"/>
      <c r="B25" s="290"/>
      <c r="C25" s="277"/>
      <c r="D25" s="339" t="s">
        <v>157</v>
      </c>
      <c r="E25" s="339"/>
      <c r="F25" s="339"/>
      <c r="G25" s="339"/>
      <c r="H25" s="278"/>
      <c r="I25" s="279"/>
      <c r="J25" s="279"/>
      <c r="K25" s="280"/>
      <c r="L25" s="281"/>
      <c r="M25" s="288">
        <v>1</v>
      </c>
      <c r="N25" s="114"/>
    </row>
    <row r="26" spans="1:17" s="28" customFormat="1" ht="14.1" customHeight="1" x14ac:dyDescent="0.2">
      <c r="A26" s="24"/>
      <c r="B26" s="236"/>
      <c r="C26" s="250"/>
      <c r="D26" s="271"/>
      <c r="E26" s="44"/>
      <c r="F26" s="44"/>
      <c r="G26" s="274"/>
      <c r="H26" s="275"/>
      <c r="I26" s="276"/>
      <c r="J26" s="276"/>
      <c r="K26" s="252"/>
      <c r="L26" s="253"/>
      <c r="M26" s="289"/>
      <c r="N26" s="34"/>
      <c r="Q26" s="190">
        <v>1000000</v>
      </c>
    </row>
    <row r="27" spans="1:17" s="28" customFormat="1" ht="14.1" customHeight="1" x14ac:dyDescent="0.2">
      <c r="A27" s="24"/>
      <c r="B27" s="236"/>
      <c r="C27" s="250"/>
      <c r="D27" s="271"/>
      <c r="E27" s="44"/>
      <c r="F27" s="44"/>
      <c r="G27" s="274"/>
      <c r="H27" s="275"/>
      <c r="I27" s="276"/>
      <c r="J27" s="276"/>
      <c r="K27" s="252"/>
      <c r="L27" s="253"/>
      <c r="M27" s="289"/>
      <c r="N27" s="34"/>
    </row>
    <row r="28" spans="1:17" s="28" customFormat="1" ht="14.1" customHeight="1" x14ac:dyDescent="0.2">
      <c r="A28" s="24"/>
      <c r="B28" s="236"/>
      <c r="C28" s="250"/>
      <c r="D28" s="271"/>
      <c r="E28" s="44"/>
      <c r="F28" s="44"/>
      <c r="G28" s="274"/>
      <c r="H28" s="275"/>
      <c r="I28" s="276"/>
      <c r="J28" s="251"/>
      <c r="K28" s="251"/>
      <c r="L28" s="251"/>
      <c r="M28" s="289"/>
      <c r="Q28" s="191">
        <f>Q26*0.02</f>
        <v>20000</v>
      </c>
    </row>
    <row r="29" spans="1:17" s="28" customFormat="1" ht="14.1" customHeight="1" x14ac:dyDescent="0.2">
      <c r="A29" s="24"/>
      <c r="B29" s="236"/>
      <c r="C29" s="250"/>
      <c r="D29" s="271"/>
      <c r="E29" s="44"/>
      <c r="F29" s="44"/>
      <c r="G29" s="44"/>
      <c r="H29" s="275"/>
      <c r="I29" s="276"/>
      <c r="J29" s="276"/>
      <c r="K29" s="252"/>
      <c r="L29" s="253"/>
      <c r="M29" s="289"/>
      <c r="N29" s="34"/>
    </row>
    <row r="30" spans="1:17" s="28" customFormat="1" ht="14.1" customHeight="1" x14ac:dyDescent="0.2">
      <c r="A30" s="24"/>
      <c r="B30" s="236"/>
      <c r="C30" s="250"/>
      <c r="D30" s="282"/>
      <c r="E30" s="44"/>
      <c r="F30" s="44"/>
      <c r="G30" s="274"/>
      <c r="H30" s="275"/>
      <c r="I30" s="283"/>
      <c r="J30" s="276"/>
      <c r="K30" s="252"/>
      <c r="L30" s="253"/>
      <c r="M30" s="289"/>
      <c r="N30" s="34"/>
    </row>
    <row r="31" spans="1:17" s="28" customFormat="1" ht="14.1" customHeight="1" x14ac:dyDescent="0.2">
      <c r="A31" s="24"/>
      <c r="B31" s="291"/>
      <c r="C31" s="292"/>
      <c r="D31" s="293"/>
      <c r="E31" s="294"/>
      <c r="F31" s="294"/>
      <c r="G31" s="294"/>
      <c r="H31" s="295"/>
      <c r="I31" s="296"/>
      <c r="J31" s="297"/>
      <c r="K31" s="298"/>
      <c r="L31" s="299"/>
      <c r="M31" s="300"/>
    </row>
    <row r="32" spans="1:17" ht="16.5" customHeight="1" x14ac:dyDescent="0.2">
      <c r="A32" s="10"/>
      <c r="B32" s="243" t="s">
        <v>158</v>
      </c>
      <c r="C32" s="237"/>
      <c r="D32" s="237"/>
      <c r="E32" s="237"/>
      <c r="F32" s="237"/>
      <c r="G32" s="237"/>
      <c r="H32" s="237"/>
      <c r="I32" s="237"/>
      <c r="J32" s="237"/>
      <c r="K32" s="237"/>
      <c r="L32" s="244"/>
      <c r="M32" s="245">
        <v>0.2</v>
      </c>
      <c r="N32" s="42"/>
      <c r="O32" s="42"/>
      <c r="P32" s="42"/>
    </row>
    <row r="33" spans="1:13" ht="6.75" customHeight="1" x14ac:dyDescent="0.2">
      <c r="A33" s="10"/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1:13" ht="16.5" hidden="1" customHeight="1" x14ac:dyDescent="0.2">
      <c r="A34" s="10"/>
      <c r="B34" s="46" t="s">
        <v>17</v>
      </c>
      <c r="C34" s="47"/>
      <c r="D34" s="47"/>
      <c r="E34" s="47"/>
      <c r="F34" s="47"/>
      <c r="G34" s="47"/>
      <c r="H34" s="48" t="s">
        <v>18</v>
      </c>
      <c r="I34" s="49"/>
      <c r="J34" s="49"/>
      <c r="K34" s="50"/>
      <c r="L34" s="51"/>
      <c r="M34" s="52">
        <f>M32</f>
        <v>0.2</v>
      </c>
    </row>
    <row r="35" spans="1:13" ht="16.5" hidden="1" customHeight="1" x14ac:dyDescent="0.2">
      <c r="A35" s="10"/>
      <c r="B35" s="53"/>
      <c r="C35" s="54"/>
      <c r="D35" s="54"/>
      <c r="E35" s="54"/>
      <c r="F35" s="54"/>
      <c r="G35" s="54"/>
      <c r="H35" s="55" t="s">
        <v>19</v>
      </c>
      <c r="I35" s="56"/>
      <c r="J35" s="56"/>
      <c r="K35" s="57"/>
      <c r="L35" s="58"/>
      <c r="M35" s="59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20</v>
      </c>
      <c r="I36" s="56"/>
      <c r="J36" s="56"/>
      <c r="K36" s="57"/>
      <c r="L36" s="58"/>
      <c r="M36" s="61" t="e">
        <f>M35+M34</f>
        <v>#N/A</v>
      </c>
    </row>
    <row r="37" spans="1:13" ht="16.5" hidden="1" customHeight="1" x14ac:dyDescent="0.2">
      <c r="A37" s="10"/>
      <c r="B37" s="60"/>
      <c r="C37" s="54"/>
      <c r="D37" s="54"/>
      <c r="E37" s="62"/>
      <c r="F37" s="54"/>
      <c r="G37" s="54"/>
      <c r="H37" s="63" t="s">
        <v>21</v>
      </c>
      <c r="I37" s="64"/>
      <c r="J37" s="64"/>
      <c r="K37" s="65"/>
      <c r="L37" s="66"/>
      <c r="M37" s="67" t="e">
        <v>#N/A</v>
      </c>
    </row>
    <row r="38" spans="1:13" ht="16.5" hidden="1" customHeight="1" x14ac:dyDescent="0.2">
      <c r="A38" s="10"/>
      <c r="B38" s="60"/>
      <c r="C38" s="54"/>
      <c r="D38" s="54"/>
      <c r="E38" s="54"/>
      <c r="F38" s="54"/>
      <c r="G38" s="54"/>
      <c r="H38" s="55" t="s">
        <v>22</v>
      </c>
      <c r="I38" s="56"/>
      <c r="J38" s="56"/>
      <c r="K38" s="57"/>
      <c r="L38" s="58"/>
      <c r="M38" s="68" t="str">
        <f>IFERROR(IF(M36&gt;M37,0,M37-M36),"")</f>
        <v/>
      </c>
    </row>
    <row r="39" spans="1:13" ht="16.5" hidden="1" customHeight="1" x14ac:dyDescent="0.2">
      <c r="A39" s="10"/>
      <c r="B39" s="69"/>
      <c r="C39" s="70"/>
      <c r="D39" s="70"/>
      <c r="E39" s="70"/>
      <c r="F39" s="70"/>
      <c r="G39" s="70"/>
      <c r="H39" s="71" t="s">
        <v>23</v>
      </c>
      <c r="I39" s="72"/>
      <c r="J39" s="72"/>
      <c r="K39" s="73"/>
      <c r="L39" s="74"/>
      <c r="M39" s="75" t="e">
        <f>IF(M36&gt;M37,M36-M37,0)</f>
        <v>#N/A</v>
      </c>
    </row>
    <row r="40" spans="1:13" ht="36.75" customHeight="1" x14ac:dyDescent="0.2">
      <c r="A40" s="10"/>
      <c r="B40" s="340" t="s">
        <v>148</v>
      </c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2"/>
    </row>
    <row r="41" spans="1:13" s="28" customFormat="1" ht="11.25" customHeight="1" x14ac:dyDescent="0.2">
      <c r="A41" s="10"/>
      <c r="B41" s="343" t="s">
        <v>146</v>
      </c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5"/>
    </row>
    <row r="42" spans="1:13" s="28" customFormat="1" ht="11.25" customHeight="1" x14ac:dyDescent="0.2">
      <c r="A42" s="10"/>
      <c r="B42" s="346" t="s">
        <v>149</v>
      </c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8"/>
    </row>
    <row r="43" spans="1:13" s="28" customFormat="1" ht="12" customHeight="1" x14ac:dyDescent="0.2">
      <c r="A43" s="10"/>
      <c r="B43" s="349" t="s">
        <v>150</v>
      </c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1"/>
    </row>
    <row r="44" spans="1:13" ht="16.5" customHeight="1" x14ac:dyDescent="0.2"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16.5" customHeight="1" x14ac:dyDescent="0.2"/>
    <row r="50" spans="2:13" ht="16.5" customHeight="1" x14ac:dyDescent="0.2"/>
    <row r="51" spans="2:13" ht="5.0999999999999996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s="77" customFormat="1" ht="69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25.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12.7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</sheetData>
  <mergeCells count="34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25:G25"/>
    <mergeCell ref="B40:M4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466E6-CEAF-4F32-A996-460E445C14CE}">
  <sheetPr>
    <tabColor rgb="FFFF0000"/>
  </sheetPr>
  <dimension ref="A1:Q61"/>
  <sheetViews>
    <sheetView view="pageBreakPreview" topLeftCell="B16" zoomScaleNormal="100" zoomScaleSheetLayoutView="100" workbookViewId="0">
      <selection activeCell="R17" sqref="R17:S17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7" width="10" style="11" bestFit="1" customWidth="1"/>
    <col min="18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1.2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">
        <v>372</v>
      </c>
      <c r="F5" s="394"/>
      <c r="G5" s="394"/>
      <c r="H5" s="394"/>
      <c r="I5" s="394"/>
      <c r="J5" s="395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396"/>
      <c r="F6" s="396"/>
      <c r="G6" s="396"/>
      <c r="H6" s="396"/>
      <c r="I6" s="396"/>
      <c r="J6" s="397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">
        <v>373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377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489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PLANILHA!F4</f>
        <v>ADMINISTRAÇÃO LOCAL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490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">
        <v>14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7" ht="15.75" customHeight="1" x14ac:dyDescent="0.2">
      <c r="A17" s="10"/>
      <c r="B17" s="360" t="s">
        <v>360</v>
      </c>
      <c r="C17" s="360" t="s">
        <v>24</v>
      </c>
      <c r="D17" s="362" t="s">
        <v>375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7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383</v>
      </c>
      <c r="I18" s="239" t="s">
        <v>382</v>
      </c>
      <c r="J18" s="239" t="s">
        <v>385</v>
      </c>
      <c r="K18" s="268"/>
      <c r="L18" s="269"/>
      <c r="M18" s="270" t="s">
        <v>376</v>
      </c>
    </row>
    <row r="19" spans="1:17" ht="14.1" customHeight="1" x14ac:dyDescent="0.2">
      <c r="A19" s="10"/>
      <c r="B19" s="254">
        <v>1</v>
      </c>
      <c r="C19" s="255"/>
      <c r="D19" s="284" t="s">
        <v>153</v>
      </c>
      <c r="E19" s="285"/>
      <c r="F19" s="285"/>
      <c r="G19" s="285"/>
      <c r="H19" s="286">
        <v>10</v>
      </c>
      <c r="I19" s="286">
        <v>6</v>
      </c>
      <c r="J19" s="286">
        <v>2</v>
      </c>
      <c r="K19" s="257"/>
      <c r="L19" s="256"/>
      <c r="M19" s="287">
        <f>ROUND((H19*I19*J19),2)</f>
        <v>120</v>
      </c>
      <c r="N19" s="11">
        <v>320</v>
      </c>
    </row>
    <row r="20" spans="1:17" s="28" customFormat="1" ht="14.1" customHeight="1" x14ac:dyDescent="0.2">
      <c r="A20" s="24"/>
      <c r="B20" s="259">
        <v>2</v>
      </c>
      <c r="C20" s="246"/>
      <c r="D20" s="271" t="s">
        <v>154</v>
      </c>
      <c r="E20" s="272"/>
      <c r="G20" s="272"/>
      <c r="H20" s="273">
        <v>22</v>
      </c>
      <c r="I20" s="273">
        <v>6</v>
      </c>
      <c r="J20" s="273">
        <v>2</v>
      </c>
      <c r="K20" s="249"/>
      <c r="L20" s="248"/>
      <c r="M20" s="288">
        <f t="shared" ref="M20:M22" si="0">ROUND((H20*I20*J20),2)</f>
        <v>264</v>
      </c>
      <c r="N20" s="28">
        <v>672</v>
      </c>
    </row>
    <row r="21" spans="1:17" s="28" customFormat="1" ht="14.1" customHeight="1" x14ac:dyDescent="0.2">
      <c r="A21" s="24"/>
      <c r="B21" s="259">
        <v>3</v>
      </c>
      <c r="C21" s="250"/>
      <c r="D21" s="271" t="s">
        <v>155</v>
      </c>
      <c r="E21" s="44"/>
      <c r="F21" s="44"/>
      <c r="G21" s="274"/>
      <c r="H21" s="273">
        <v>15</v>
      </c>
      <c r="I21" s="273">
        <v>6</v>
      </c>
      <c r="J21" s="273">
        <v>2</v>
      </c>
      <c r="K21" s="251"/>
      <c r="L21" s="251"/>
      <c r="M21" s="288">
        <f t="shared" si="0"/>
        <v>180</v>
      </c>
      <c r="N21" s="28">
        <v>400</v>
      </c>
    </row>
    <row r="22" spans="1:17" s="28" customFormat="1" ht="14.1" customHeight="1" x14ac:dyDescent="0.2">
      <c r="A22" s="24"/>
      <c r="B22" s="259">
        <v>4</v>
      </c>
      <c r="C22" s="250"/>
      <c r="D22" s="271" t="s">
        <v>156</v>
      </c>
      <c r="E22" s="44"/>
      <c r="F22" s="44"/>
      <c r="G22" s="274"/>
      <c r="H22" s="273">
        <v>15</v>
      </c>
      <c r="I22" s="273">
        <v>6</v>
      </c>
      <c r="J22" s="273">
        <v>2</v>
      </c>
      <c r="K22" s="252"/>
      <c r="L22" s="253"/>
      <c r="M22" s="288">
        <f t="shared" si="0"/>
        <v>180</v>
      </c>
      <c r="N22" s="34">
        <v>400</v>
      </c>
    </row>
    <row r="23" spans="1:17" s="28" customFormat="1" ht="14.1" customHeight="1" x14ac:dyDescent="0.2">
      <c r="A23" s="24"/>
      <c r="B23" s="236"/>
      <c r="C23" s="250"/>
      <c r="D23" s="271"/>
      <c r="E23" s="44"/>
      <c r="F23" s="44"/>
      <c r="G23" s="274"/>
      <c r="H23" s="275"/>
      <c r="I23" s="276"/>
      <c r="J23" s="276"/>
      <c r="K23" s="252"/>
      <c r="L23" s="253"/>
      <c r="M23" s="288">
        <f t="shared" ref="M23" si="1">ROUND(PRODUCT(I23:K23),2)</f>
        <v>0</v>
      </c>
      <c r="N23" s="34"/>
    </row>
    <row r="24" spans="1:17" s="28" customFormat="1" ht="14.1" customHeight="1" x14ac:dyDescent="0.2">
      <c r="A24" s="24"/>
      <c r="B24" s="236"/>
      <c r="C24" s="250"/>
      <c r="D24" s="271"/>
      <c r="E24" s="44"/>
      <c r="F24" s="44"/>
      <c r="G24" s="274"/>
      <c r="H24" s="275"/>
      <c r="I24" s="276"/>
      <c r="J24" s="276"/>
      <c r="K24" s="252"/>
      <c r="L24" s="253"/>
      <c r="M24" s="289"/>
      <c r="N24" s="34"/>
    </row>
    <row r="25" spans="1:17" s="115" customFormat="1" ht="52.15" customHeight="1" x14ac:dyDescent="0.2">
      <c r="A25" s="113"/>
      <c r="B25" s="290"/>
      <c r="C25" s="277"/>
      <c r="D25" s="339" t="s">
        <v>157</v>
      </c>
      <c r="E25" s="339"/>
      <c r="F25" s="339"/>
      <c r="G25" s="339"/>
      <c r="H25" s="278"/>
      <c r="I25" s="279"/>
      <c r="J25" s="279"/>
      <c r="K25" s="280"/>
      <c r="L25" s="281"/>
      <c r="M25" s="288">
        <v>1</v>
      </c>
      <c r="N25" s="114"/>
    </row>
    <row r="26" spans="1:17" s="28" customFormat="1" ht="14.1" customHeight="1" x14ac:dyDescent="0.2">
      <c r="A26" s="24"/>
      <c r="B26" s="236"/>
      <c r="C26" s="250"/>
      <c r="D26" s="271"/>
      <c r="E26" s="44"/>
      <c r="F26" s="44"/>
      <c r="G26" s="274"/>
      <c r="H26" s="275"/>
      <c r="I26" s="276"/>
      <c r="J26" s="276"/>
      <c r="K26" s="252"/>
      <c r="L26" s="253"/>
      <c r="M26" s="289"/>
      <c r="N26" s="34"/>
      <c r="Q26" s="190">
        <v>1000000</v>
      </c>
    </row>
    <row r="27" spans="1:17" s="28" customFormat="1" ht="14.1" customHeight="1" x14ac:dyDescent="0.2">
      <c r="A27" s="24"/>
      <c r="B27" s="236"/>
      <c r="C27" s="250"/>
      <c r="D27" s="271"/>
      <c r="E27" s="44"/>
      <c r="F27" s="44"/>
      <c r="G27" s="274"/>
      <c r="H27" s="275"/>
      <c r="I27" s="276"/>
      <c r="J27" s="276"/>
      <c r="K27" s="252"/>
      <c r="L27" s="253"/>
      <c r="M27" s="289"/>
      <c r="N27" s="34"/>
    </row>
    <row r="28" spans="1:17" s="28" customFormat="1" ht="14.1" customHeight="1" x14ac:dyDescent="0.2">
      <c r="A28" s="24"/>
      <c r="B28" s="236"/>
      <c r="C28" s="250"/>
      <c r="D28" s="271"/>
      <c r="E28" s="44"/>
      <c r="F28" s="44"/>
      <c r="G28" s="274"/>
      <c r="H28" s="275"/>
      <c r="I28" s="276"/>
      <c r="J28" s="251"/>
      <c r="K28" s="251"/>
      <c r="L28" s="251"/>
      <c r="M28" s="289"/>
      <c r="Q28" s="191">
        <f>Q26*0.02</f>
        <v>20000</v>
      </c>
    </row>
    <row r="29" spans="1:17" s="28" customFormat="1" ht="14.1" customHeight="1" x14ac:dyDescent="0.2">
      <c r="A29" s="24"/>
      <c r="B29" s="236"/>
      <c r="C29" s="250"/>
      <c r="D29" s="271"/>
      <c r="E29" s="44"/>
      <c r="F29" s="44"/>
      <c r="G29" s="44"/>
      <c r="H29" s="275"/>
      <c r="I29" s="276"/>
      <c r="J29" s="276"/>
      <c r="K29" s="252"/>
      <c r="L29" s="253"/>
      <c r="M29" s="289"/>
      <c r="N29" s="34"/>
    </row>
    <row r="30" spans="1:17" s="28" customFormat="1" ht="14.1" customHeight="1" x14ac:dyDescent="0.2">
      <c r="A30" s="24"/>
      <c r="B30" s="236"/>
      <c r="C30" s="250"/>
      <c r="D30" s="282"/>
      <c r="E30" s="44"/>
      <c r="F30" s="44"/>
      <c r="G30" s="274"/>
      <c r="H30" s="275"/>
      <c r="I30" s="283"/>
      <c r="J30" s="276"/>
      <c r="K30" s="252"/>
      <c r="L30" s="253"/>
      <c r="M30" s="289"/>
      <c r="N30" s="34"/>
    </row>
    <row r="31" spans="1:17" s="28" customFormat="1" ht="14.1" customHeight="1" x14ac:dyDescent="0.2">
      <c r="A31" s="24"/>
      <c r="B31" s="291"/>
      <c r="C31" s="292"/>
      <c r="D31" s="293"/>
      <c r="E31" s="294"/>
      <c r="F31" s="294"/>
      <c r="G31" s="294"/>
      <c r="H31" s="295"/>
      <c r="I31" s="296"/>
      <c r="J31" s="297"/>
      <c r="K31" s="298"/>
      <c r="L31" s="299"/>
      <c r="M31" s="300"/>
    </row>
    <row r="32" spans="1:17" ht="16.5" customHeight="1" x14ac:dyDescent="0.2">
      <c r="A32" s="10"/>
      <c r="B32" s="243" t="s">
        <v>158</v>
      </c>
      <c r="C32" s="237"/>
      <c r="D32" s="237"/>
      <c r="E32" s="237"/>
      <c r="F32" s="237"/>
      <c r="G32" s="237"/>
      <c r="H32" s="237"/>
      <c r="I32" s="237"/>
      <c r="J32" s="237"/>
      <c r="K32" s="237"/>
      <c r="L32" s="244"/>
      <c r="M32" s="245">
        <v>0.2</v>
      </c>
      <c r="N32" s="42"/>
      <c r="O32" s="42"/>
      <c r="P32" s="42"/>
    </row>
    <row r="33" spans="1:13" ht="6.75" customHeight="1" x14ac:dyDescent="0.2">
      <c r="A33" s="10"/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1:13" ht="16.5" hidden="1" customHeight="1" x14ac:dyDescent="0.2">
      <c r="A34" s="10"/>
      <c r="B34" s="46" t="s">
        <v>17</v>
      </c>
      <c r="C34" s="47"/>
      <c r="D34" s="47"/>
      <c r="E34" s="47"/>
      <c r="F34" s="47"/>
      <c r="G34" s="47"/>
      <c r="H34" s="48" t="s">
        <v>18</v>
      </c>
      <c r="I34" s="49"/>
      <c r="J34" s="49"/>
      <c r="K34" s="50"/>
      <c r="L34" s="51"/>
      <c r="M34" s="52">
        <f>M32</f>
        <v>0.2</v>
      </c>
    </row>
    <row r="35" spans="1:13" ht="16.5" hidden="1" customHeight="1" x14ac:dyDescent="0.2">
      <c r="A35" s="10"/>
      <c r="B35" s="53"/>
      <c r="C35" s="54"/>
      <c r="D35" s="54"/>
      <c r="E35" s="54"/>
      <c r="F35" s="54"/>
      <c r="G35" s="54"/>
      <c r="H35" s="55" t="s">
        <v>19</v>
      </c>
      <c r="I35" s="56"/>
      <c r="J35" s="56"/>
      <c r="K35" s="57"/>
      <c r="L35" s="58"/>
      <c r="M35" s="59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20</v>
      </c>
      <c r="I36" s="56"/>
      <c r="J36" s="56"/>
      <c r="K36" s="57"/>
      <c r="L36" s="58"/>
      <c r="M36" s="61" t="e">
        <f>M35+M34</f>
        <v>#N/A</v>
      </c>
    </row>
    <row r="37" spans="1:13" ht="16.5" hidden="1" customHeight="1" x14ac:dyDescent="0.2">
      <c r="A37" s="10"/>
      <c r="B37" s="60"/>
      <c r="C37" s="54"/>
      <c r="D37" s="54"/>
      <c r="E37" s="62"/>
      <c r="F37" s="54"/>
      <c r="G37" s="54"/>
      <c r="H37" s="63" t="s">
        <v>21</v>
      </c>
      <c r="I37" s="64"/>
      <c r="J37" s="64"/>
      <c r="K37" s="65"/>
      <c r="L37" s="66"/>
      <c r="M37" s="67" t="e">
        <v>#N/A</v>
      </c>
    </row>
    <row r="38" spans="1:13" ht="16.5" hidden="1" customHeight="1" x14ac:dyDescent="0.2">
      <c r="A38" s="10"/>
      <c r="B38" s="60"/>
      <c r="C38" s="54"/>
      <c r="D38" s="54"/>
      <c r="E38" s="54"/>
      <c r="F38" s="54"/>
      <c r="G38" s="54"/>
      <c r="H38" s="55" t="s">
        <v>22</v>
      </c>
      <c r="I38" s="56"/>
      <c r="J38" s="56"/>
      <c r="K38" s="57"/>
      <c r="L38" s="58"/>
      <c r="M38" s="68" t="str">
        <f>IFERROR(IF(M36&gt;M37,0,M37-M36),"")</f>
        <v/>
      </c>
    </row>
    <row r="39" spans="1:13" ht="16.5" hidden="1" customHeight="1" x14ac:dyDescent="0.2">
      <c r="A39" s="10"/>
      <c r="B39" s="69"/>
      <c r="C39" s="70"/>
      <c r="D39" s="70"/>
      <c r="E39" s="70"/>
      <c r="F39" s="70"/>
      <c r="G39" s="70"/>
      <c r="H39" s="71" t="s">
        <v>23</v>
      </c>
      <c r="I39" s="72"/>
      <c r="J39" s="72"/>
      <c r="K39" s="73"/>
      <c r="L39" s="74"/>
      <c r="M39" s="75" t="e">
        <f>IF(M36&gt;M37,M36-M37,0)</f>
        <v>#N/A</v>
      </c>
    </row>
    <row r="40" spans="1:13" ht="36.75" customHeight="1" x14ac:dyDescent="0.2">
      <c r="A40" s="10"/>
      <c r="B40" s="340" t="s">
        <v>148</v>
      </c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2"/>
    </row>
    <row r="41" spans="1:13" s="28" customFormat="1" ht="11.25" customHeight="1" x14ac:dyDescent="0.2">
      <c r="A41" s="10"/>
      <c r="B41" s="343" t="s">
        <v>146</v>
      </c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5"/>
    </row>
    <row r="42" spans="1:13" s="28" customFormat="1" ht="11.25" customHeight="1" x14ac:dyDescent="0.2">
      <c r="A42" s="10"/>
      <c r="B42" s="346" t="s">
        <v>149</v>
      </c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8"/>
    </row>
    <row r="43" spans="1:13" s="28" customFormat="1" ht="12" customHeight="1" x14ac:dyDescent="0.2">
      <c r="A43" s="10"/>
      <c r="B43" s="349" t="s">
        <v>150</v>
      </c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1"/>
    </row>
    <row r="44" spans="1:13" ht="16.5" customHeight="1" x14ac:dyDescent="0.2"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16.5" customHeight="1" x14ac:dyDescent="0.2"/>
    <row r="50" spans="2:13" ht="16.5" customHeight="1" x14ac:dyDescent="0.2"/>
    <row r="51" spans="2:13" ht="5.0999999999999996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s="77" customFormat="1" ht="69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25.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12.7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</sheetData>
  <mergeCells count="34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25:G25"/>
    <mergeCell ref="B40:M4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36095-2B94-4970-BAD2-18856F8B7219}">
  <sheetPr>
    <tabColor rgb="FFFF0000"/>
  </sheetPr>
  <dimension ref="A1:Q61"/>
  <sheetViews>
    <sheetView view="pageBreakPreview" topLeftCell="E16" zoomScaleNormal="100" zoomScaleSheetLayoutView="100" workbookViewId="0">
      <selection activeCell="Q12" sqref="Q12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7" width="10" style="11" bestFit="1" customWidth="1"/>
    <col min="18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1.3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">
        <v>372</v>
      </c>
      <c r="F5" s="394"/>
      <c r="G5" s="394"/>
      <c r="H5" s="394"/>
      <c r="I5" s="394"/>
      <c r="J5" s="395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396"/>
      <c r="F6" s="396"/>
      <c r="G6" s="396"/>
      <c r="H6" s="396"/>
      <c r="I6" s="396"/>
      <c r="J6" s="397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">
        <v>373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377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491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PLANILHA!F4</f>
        <v>ADMINISTRAÇÃO LOCAL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492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">
        <v>14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7" ht="15.75" customHeight="1" x14ac:dyDescent="0.2">
      <c r="A17" s="10"/>
      <c r="B17" s="360" t="s">
        <v>360</v>
      </c>
      <c r="C17" s="360" t="s">
        <v>24</v>
      </c>
      <c r="D17" s="362" t="s">
        <v>375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7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386</v>
      </c>
      <c r="I18" s="239" t="s">
        <v>382</v>
      </c>
      <c r="J18" s="239" t="s">
        <v>385</v>
      </c>
      <c r="K18" s="268"/>
      <c r="L18" s="269"/>
      <c r="M18" s="270" t="s">
        <v>376</v>
      </c>
    </row>
    <row r="19" spans="1:17" ht="14.1" customHeight="1" x14ac:dyDescent="0.2">
      <c r="A19" s="10"/>
      <c r="B19" s="254">
        <v>1</v>
      </c>
      <c r="C19" s="255"/>
      <c r="D19" s="284" t="s">
        <v>153</v>
      </c>
      <c r="E19" s="285"/>
      <c r="F19" s="285"/>
      <c r="G19" s="285"/>
      <c r="H19" s="286">
        <v>10</v>
      </c>
      <c r="I19" s="286">
        <v>6</v>
      </c>
      <c r="J19" s="286">
        <v>2</v>
      </c>
      <c r="K19" s="257"/>
      <c r="L19" s="256"/>
      <c r="M19" s="287">
        <f>ROUND((H19*I19*J19),2)</f>
        <v>120</v>
      </c>
      <c r="N19" s="11">
        <v>320</v>
      </c>
    </row>
    <row r="20" spans="1:17" s="28" customFormat="1" ht="14.1" customHeight="1" x14ac:dyDescent="0.2">
      <c r="A20" s="24"/>
      <c r="B20" s="259">
        <v>2</v>
      </c>
      <c r="C20" s="246"/>
      <c r="D20" s="271" t="s">
        <v>154</v>
      </c>
      <c r="E20" s="272"/>
      <c r="G20" s="272"/>
      <c r="H20" s="273">
        <v>22</v>
      </c>
      <c r="I20" s="273">
        <v>6</v>
      </c>
      <c r="J20" s="273">
        <v>2</v>
      </c>
      <c r="K20" s="249"/>
      <c r="L20" s="248"/>
      <c r="M20" s="288">
        <f t="shared" ref="M20:M22" si="0">ROUND((H20*I20*J20),2)</f>
        <v>264</v>
      </c>
      <c r="N20" s="28">
        <v>672</v>
      </c>
    </row>
    <row r="21" spans="1:17" s="28" customFormat="1" ht="14.1" customHeight="1" x14ac:dyDescent="0.2">
      <c r="A21" s="24"/>
      <c r="B21" s="259">
        <v>3</v>
      </c>
      <c r="C21" s="250"/>
      <c r="D21" s="271" t="s">
        <v>155</v>
      </c>
      <c r="E21" s="44"/>
      <c r="F21" s="44"/>
      <c r="G21" s="274"/>
      <c r="H21" s="273">
        <v>15</v>
      </c>
      <c r="I21" s="273">
        <v>6</v>
      </c>
      <c r="J21" s="273">
        <v>2</v>
      </c>
      <c r="K21" s="251"/>
      <c r="L21" s="251"/>
      <c r="M21" s="288">
        <f t="shared" si="0"/>
        <v>180</v>
      </c>
      <c r="N21" s="28">
        <v>400</v>
      </c>
    </row>
    <row r="22" spans="1:17" s="28" customFormat="1" ht="14.1" customHeight="1" x14ac:dyDescent="0.2">
      <c r="A22" s="24"/>
      <c r="B22" s="259">
        <v>4</v>
      </c>
      <c r="C22" s="250"/>
      <c r="D22" s="271" t="s">
        <v>156</v>
      </c>
      <c r="E22" s="44"/>
      <c r="F22" s="44"/>
      <c r="G22" s="274"/>
      <c r="H22" s="273">
        <v>15</v>
      </c>
      <c r="I22" s="273">
        <v>6</v>
      </c>
      <c r="J22" s="273">
        <v>2</v>
      </c>
      <c r="K22" s="252"/>
      <c r="L22" s="253"/>
      <c r="M22" s="288">
        <f t="shared" si="0"/>
        <v>180</v>
      </c>
      <c r="N22" s="34">
        <v>400</v>
      </c>
    </row>
    <row r="23" spans="1:17" s="28" customFormat="1" ht="14.1" customHeight="1" x14ac:dyDescent="0.2">
      <c r="A23" s="24"/>
      <c r="B23" s="236"/>
      <c r="C23" s="250"/>
      <c r="D23" s="271"/>
      <c r="E23" s="44"/>
      <c r="F23" s="44"/>
      <c r="G23" s="274"/>
      <c r="H23" s="275"/>
      <c r="I23" s="276"/>
      <c r="J23" s="276"/>
      <c r="K23" s="252"/>
      <c r="L23" s="253"/>
      <c r="M23" s="288">
        <f t="shared" ref="M23" si="1">ROUND(PRODUCT(I23:K23),2)</f>
        <v>0</v>
      </c>
      <c r="N23" s="34"/>
    </row>
    <row r="24" spans="1:17" s="28" customFormat="1" ht="14.1" customHeight="1" x14ac:dyDescent="0.2">
      <c r="A24" s="24"/>
      <c r="B24" s="236"/>
      <c r="C24" s="250"/>
      <c r="D24" s="271"/>
      <c r="E24" s="44"/>
      <c r="F24" s="44"/>
      <c r="G24" s="274"/>
      <c r="H24" s="275"/>
      <c r="I24" s="276"/>
      <c r="J24" s="276"/>
      <c r="K24" s="252"/>
      <c r="L24" s="253"/>
      <c r="M24" s="289"/>
      <c r="N24" s="34"/>
    </row>
    <row r="25" spans="1:17" s="115" customFormat="1" ht="52.15" customHeight="1" x14ac:dyDescent="0.2">
      <c r="A25" s="113"/>
      <c r="B25" s="290"/>
      <c r="C25" s="277"/>
      <c r="D25" s="339" t="s">
        <v>157</v>
      </c>
      <c r="E25" s="339"/>
      <c r="F25" s="339"/>
      <c r="G25" s="339"/>
      <c r="H25" s="278"/>
      <c r="I25" s="279"/>
      <c r="J25" s="279"/>
      <c r="K25" s="280"/>
      <c r="L25" s="281"/>
      <c r="M25" s="288">
        <v>1</v>
      </c>
      <c r="N25" s="114"/>
    </row>
    <row r="26" spans="1:17" s="28" customFormat="1" ht="14.1" customHeight="1" x14ac:dyDescent="0.2">
      <c r="A26" s="24"/>
      <c r="B26" s="236"/>
      <c r="C26" s="250"/>
      <c r="D26" s="271"/>
      <c r="E26" s="44"/>
      <c r="F26" s="44"/>
      <c r="G26" s="274"/>
      <c r="H26" s="275"/>
      <c r="I26" s="276"/>
      <c r="J26" s="276"/>
      <c r="K26" s="252"/>
      <c r="L26" s="253"/>
      <c r="M26" s="289"/>
      <c r="N26" s="34"/>
      <c r="Q26" s="190">
        <v>1000000</v>
      </c>
    </row>
    <row r="27" spans="1:17" s="28" customFormat="1" ht="14.1" customHeight="1" x14ac:dyDescent="0.2">
      <c r="A27" s="24"/>
      <c r="B27" s="236"/>
      <c r="C27" s="250"/>
      <c r="D27" s="271"/>
      <c r="E27" s="44"/>
      <c r="F27" s="44"/>
      <c r="G27" s="274"/>
      <c r="H27" s="275"/>
      <c r="I27" s="276"/>
      <c r="J27" s="276"/>
      <c r="K27" s="252"/>
      <c r="L27" s="253"/>
      <c r="M27" s="289"/>
      <c r="N27" s="34"/>
    </row>
    <row r="28" spans="1:17" s="28" customFormat="1" ht="14.1" customHeight="1" x14ac:dyDescent="0.2">
      <c r="A28" s="24"/>
      <c r="B28" s="236"/>
      <c r="C28" s="250"/>
      <c r="D28" s="271"/>
      <c r="E28" s="44"/>
      <c r="F28" s="44"/>
      <c r="G28" s="274"/>
      <c r="H28" s="275"/>
      <c r="I28" s="276"/>
      <c r="J28" s="251"/>
      <c r="K28" s="251"/>
      <c r="L28" s="251"/>
      <c r="M28" s="289"/>
      <c r="Q28" s="191">
        <f>Q26*0.02</f>
        <v>20000</v>
      </c>
    </row>
    <row r="29" spans="1:17" s="28" customFormat="1" ht="14.1" customHeight="1" x14ac:dyDescent="0.2">
      <c r="A29" s="24"/>
      <c r="B29" s="236"/>
      <c r="C29" s="250"/>
      <c r="D29" s="271"/>
      <c r="E29" s="44"/>
      <c r="F29" s="44"/>
      <c r="G29" s="44"/>
      <c r="H29" s="275"/>
      <c r="I29" s="276"/>
      <c r="J29" s="276"/>
      <c r="K29" s="252"/>
      <c r="L29" s="253"/>
      <c r="M29" s="289"/>
      <c r="N29" s="34"/>
    </row>
    <row r="30" spans="1:17" s="28" customFormat="1" ht="14.1" customHeight="1" x14ac:dyDescent="0.2">
      <c r="A30" s="24"/>
      <c r="B30" s="236"/>
      <c r="C30" s="250"/>
      <c r="D30" s="282"/>
      <c r="E30" s="44"/>
      <c r="F30" s="44"/>
      <c r="G30" s="274"/>
      <c r="H30" s="275"/>
      <c r="I30" s="283"/>
      <c r="J30" s="276"/>
      <c r="K30" s="252"/>
      <c r="L30" s="253"/>
      <c r="M30" s="289"/>
      <c r="N30" s="34"/>
    </row>
    <row r="31" spans="1:17" s="28" customFormat="1" ht="14.1" customHeight="1" x14ac:dyDescent="0.2">
      <c r="A31" s="24"/>
      <c r="B31" s="291"/>
      <c r="C31" s="292"/>
      <c r="D31" s="293"/>
      <c r="E31" s="294"/>
      <c r="F31" s="294"/>
      <c r="G31" s="294"/>
      <c r="H31" s="295"/>
      <c r="I31" s="296"/>
      <c r="J31" s="297"/>
      <c r="K31" s="298"/>
      <c r="L31" s="299"/>
      <c r="M31" s="300"/>
    </row>
    <row r="32" spans="1:17" ht="16.5" customHeight="1" x14ac:dyDescent="0.2">
      <c r="A32" s="10"/>
      <c r="B32" s="243" t="s">
        <v>158</v>
      </c>
      <c r="C32" s="237"/>
      <c r="D32" s="237"/>
      <c r="E32" s="237"/>
      <c r="F32" s="237"/>
      <c r="G32" s="237"/>
      <c r="H32" s="237"/>
      <c r="I32" s="237"/>
      <c r="J32" s="237"/>
      <c r="K32" s="237"/>
      <c r="L32" s="244"/>
      <c r="M32" s="245">
        <v>0.2</v>
      </c>
      <c r="N32" s="42"/>
      <c r="O32" s="42"/>
      <c r="P32" s="42"/>
    </row>
    <row r="33" spans="1:13" ht="6.75" customHeight="1" x14ac:dyDescent="0.2">
      <c r="A33" s="10"/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1:13" ht="16.5" hidden="1" customHeight="1" x14ac:dyDescent="0.2">
      <c r="A34" s="10"/>
      <c r="B34" s="46" t="s">
        <v>17</v>
      </c>
      <c r="C34" s="47"/>
      <c r="D34" s="47"/>
      <c r="E34" s="47"/>
      <c r="F34" s="47"/>
      <c r="G34" s="47"/>
      <c r="H34" s="48" t="s">
        <v>18</v>
      </c>
      <c r="I34" s="49"/>
      <c r="J34" s="49"/>
      <c r="K34" s="50"/>
      <c r="L34" s="51"/>
      <c r="M34" s="52">
        <f>M32</f>
        <v>0.2</v>
      </c>
    </row>
    <row r="35" spans="1:13" ht="16.5" hidden="1" customHeight="1" x14ac:dyDescent="0.2">
      <c r="A35" s="10"/>
      <c r="B35" s="53"/>
      <c r="C35" s="54"/>
      <c r="D35" s="54"/>
      <c r="E35" s="54"/>
      <c r="F35" s="54"/>
      <c r="G35" s="54"/>
      <c r="H35" s="55" t="s">
        <v>19</v>
      </c>
      <c r="I35" s="56"/>
      <c r="J35" s="56"/>
      <c r="K35" s="57"/>
      <c r="L35" s="58"/>
      <c r="M35" s="59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20</v>
      </c>
      <c r="I36" s="56"/>
      <c r="J36" s="56"/>
      <c r="K36" s="57"/>
      <c r="L36" s="58"/>
      <c r="M36" s="61" t="e">
        <f>M35+M34</f>
        <v>#N/A</v>
      </c>
    </row>
    <row r="37" spans="1:13" ht="16.5" hidden="1" customHeight="1" x14ac:dyDescent="0.2">
      <c r="A37" s="10"/>
      <c r="B37" s="60"/>
      <c r="C37" s="54"/>
      <c r="D37" s="54"/>
      <c r="E37" s="62"/>
      <c r="F37" s="54"/>
      <c r="G37" s="54"/>
      <c r="H37" s="63" t="s">
        <v>21</v>
      </c>
      <c r="I37" s="64"/>
      <c r="J37" s="64"/>
      <c r="K37" s="65"/>
      <c r="L37" s="66"/>
      <c r="M37" s="67" t="e">
        <v>#N/A</v>
      </c>
    </row>
    <row r="38" spans="1:13" ht="16.5" hidden="1" customHeight="1" x14ac:dyDescent="0.2">
      <c r="A38" s="10"/>
      <c r="B38" s="60"/>
      <c r="C38" s="54"/>
      <c r="D38" s="54"/>
      <c r="E38" s="54"/>
      <c r="F38" s="54"/>
      <c r="G38" s="54"/>
      <c r="H38" s="55" t="s">
        <v>22</v>
      </c>
      <c r="I38" s="56"/>
      <c r="J38" s="56"/>
      <c r="K38" s="57"/>
      <c r="L38" s="58"/>
      <c r="M38" s="68" t="str">
        <f>IFERROR(IF(M36&gt;M37,0,M37-M36),"")</f>
        <v/>
      </c>
    </row>
    <row r="39" spans="1:13" ht="16.5" hidden="1" customHeight="1" x14ac:dyDescent="0.2">
      <c r="A39" s="10"/>
      <c r="B39" s="69"/>
      <c r="C39" s="70"/>
      <c r="D39" s="70"/>
      <c r="E39" s="70"/>
      <c r="F39" s="70"/>
      <c r="G39" s="70"/>
      <c r="H39" s="71" t="s">
        <v>23</v>
      </c>
      <c r="I39" s="72"/>
      <c r="J39" s="72"/>
      <c r="K39" s="73"/>
      <c r="L39" s="74"/>
      <c r="M39" s="75" t="e">
        <f>IF(M36&gt;M37,M36-M37,0)</f>
        <v>#N/A</v>
      </c>
    </row>
    <row r="40" spans="1:13" ht="36.75" customHeight="1" x14ac:dyDescent="0.2">
      <c r="A40" s="10"/>
      <c r="B40" s="340" t="s">
        <v>148</v>
      </c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2"/>
    </row>
    <row r="41" spans="1:13" s="28" customFormat="1" ht="11.25" customHeight="1" x14ac:dyDescent="0.2">
      <c r="A41" s="10"/>
      <c r="B41" s="343" t="s">
        <v>146</v>
      </c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5"/>
    </row>
    <row r="42" spans="1:13" s="28" customFormat="1" ht="11.25" customHeight="1" x14ac:dyDescent="0.2">
      <c r="A42" s="10"/>
      <c r="B42" s="346" t="s">
        <v>149</v>
      </c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8"/>
    </row>
    <row r="43" spans="1:13" s="28" customFormat="1" ht="12" customHeight="1" x14ac:dyDescent="0.2">
      <c r="A43" s="10"/>
      <c r="B43" s="349" t="s">
        <v>150</v>
      </c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1"/>
    </row>
    <row r="44" spans="1:13" ht="16.5" customHeight="1" x14ac:dyDescent="0.2"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16.5" customHeight="1" x14ac:dyDescent="0.2"/>
    <row r="50" spans="2:13" ht="16.5" customHeight="1" x14ac:dyDescent="0.2"/>
    <row r="51" spans="2:13" ht="5.0999999999999996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s="77" customFormat="1" ht="69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25.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12.7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</sheetData>
  <mergeCells count="34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25:G25"/>
    <mergeCell ref="B40:M4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AD58-19E5-4848-976A-D9D9A7F540CB}">
  <sheetPr codeName="Planilha2">
    <tabColor rgb="FFFF0000"/>
  </sheetPr>
  <dimension ref="A1:Q61"/>
  <sheetViews>
    <sheetView view="pageBreakPreview" topLeftCell="B1" zoomScaleNormal="100" zoomScaleSheetLayoutView="100" workbookViewId="0">
      <selection activeCell="O18" sqref="O18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7" width="10" style="11" bestFit="1" customWidth="1"/>
    <col min="18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">
        <v>372</v>
      </c>
      <c r="F5" s="394"/>
      <c r="G5" s="394"/>
      <c r="H5" s="394"/>
      <c r="I5" s="394"/>
      <c r="J5" s="395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396"/>
      <c r="F6" s="396"/>
      <c r="G6" s="396"/>
      <c r="H6" s="396"/>
      <c r="I6" s="396"/>
      <c r="J6" s="397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">
        <v>373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377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493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PLANILHA!F4</f>
        <v>ADMINISTRAÇÃO LOCAL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378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">
        <v>14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7" ht="15.75" customHeight="1" x14ac:dyDescent="0.2">
      <c r="A17" s="10"/>
      <c r="B17" s="360" t="s">
        <v>360</v>
      </c>
      <c r="C17" s="360" t="s">
        <v>24</v>
      </c>
      <c r="D17" s="362" t="s">
        <v>375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7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383</v>
      </c>
      <c r="I18" s="239" t="s">
        <v>387</v>
      </c>
      <c r="J18" s="239" t="s">
        <v>385</v>
      </c>
      <c r="K18" s="268"/>
      <c r="L18" s="269"/>
      <c r="M18" s="270" t="s">
        <v>376</v>
      </c>
    </row>
    <row r="19" spans="1:17" ht="14.1" customHeight="1" x14ac:dyDescent="0.2">
      <c r="A19" s="10"/>
      <c r="B19" s="254">
        <v>1</v>
      </c>
      <c r="C19" s="255"/>
      <c r="D19" s="284" t="s">
        <v>153</v>
      </c>
      <c r="E19" s="285"/>
      <c r="F19" s="285"/>
      <c r="G19" s="285"/>
      <c r="H19" s="286">
        <v>10</v>
      </c>
      <c r="I19" s="286">
        <v>6</v>
      </c>
      <c r="J19" s="286">
        <v>2</v>
      </c>
      <c r="K19" s="257"/>
      <c r="L19" s="256"/>
      <c r="M19" s="287">
        <f>ROUND((H19*I19*J19),2)</f>
        <v>120</v>
      </c>
      <c r="N19" s="11">
        <v>320</v>
      </c>
    </row>
    <row r="20" spans="1:17" s="28" customFormat="1" ht="14.1" customHeight="1" x14ac:dyDescent="0.2">
      <c r="A20" s="24"/>
      <c r="B20" s="259">
        <v>2</v>
      </c>
      <c r="C20" s="246"/>
      <c r="D20" s="271" t="s">
        <v>154</v>
      </c>
      <c r="E20" s="272"/>
      <c r="G20" s="272"/>
      <c r="H20" s="273">
        <v>22</v>
      </c>
      <c r="I20" s="273">
        <v>6</v>
      </c>
      <c r="J20" s="273">
        <v>2</v>
      </c>
      <c r="K20" s="249"/>
      <c r="L20" s="248"/>
      <c r="M20" s="288">
        <f t="shared" ref="M20:M22" si="0">ROUND((H20*I20*J20),2)</f>
        <v>264</v>
      </c>
      <c r="N20" s="28">
        <v>672</v>
      </c>
    </row>
    <row r="21" spans="1:17" s="28" customFormat="1" ht="14.1" customHeight="1" x14ac:dyDescent="0.2">
      <c r="A21" s="24"/>
      <c r="B21" s="259">
        <v>3</v>
      </c>
      <c r="C21" s="250"/>
      <c r="D21" s="271" t="s">
        <v>155</v>
      </c>
      <c r="E21" s="44"/>
      <c r="F21" s="44"/>
      <c r="G21" s="274"/>
      <c r="H21" s="273">
        <v>15</v>
      </c>
      <c r="I21" s="273">
        <v>6</v>
      </c>
      <c r="J21" s="273">
        <v>2</v>
      </c>
      <c r="K21" s="251"/>
      <c r="L21" s="251"/>
      <c r="M21" s="288">
        <f t="shared" si="0"/>
        <v>180</v>
      </c>
      <c r="N21" s="28">
        <v>400</v>
      </c>
    </row>
    <row r="22" spans="1:17" s="28" customFormat="1" ht="14.1" customHeight="1" x14ac:dyDescent="0.2">
      <c r="A22" s="24"/>
      <c r="B22" s="259">
        <v>4</v>
      </c>
      <c r="C22" s="250"/>
      <c r="D22" s="271" t="s">
        <v>156</v>
      </c>
      <c r="E22" s="44"/>
      <c r="F22" s="44"/>
      <c r="G22" s="274"/>
      <c r="H22" s="273">
        <v>15</v>
      </c>
      <c r="I22" s="273">
        <v>6</v>
      </c>
      <c r="J22" s="273">
        <v>2</v>
      </c>
      <c r="K22" s="252"/>
      <c r="L22" s="253"/>
      <c r="M22" s="288">
        <f t="shared" si="0"/>
        <v>180</v>
      </c>
      <c r="N22" s="34">
        <v>400</v>
      </c>
    </row>
    <row r="23" spans="1:17" s="28" customFormat="1" ht="14.1" customHeight="1" x14ac:dyDescent="0.2">
      <c r="A23" s="24"/>
      <c r="B23" s="236"/>
      <c r="C23" s="250"/>
      <c r="D23" s="271"/>
      <c r="E23" s="44"/>
      <c r="F23" s="44"/>
      <c r="G23" s="274"/>
      <c r="H23" s="275"/>
      <c r="I23" s="276"/>
      <c r="J23" s="276"/>
      <c r="K23" s="252"/>
      <c r="L23" s="253"/>
      <c r="M23" s="288">
        <f t="shared" ref="M23" si="1">ROUND(PRODUCT(I23:K23),2)</f>
        <v>0</v>
      </c>
      <c r="N23" s="34"/>
    </row>
    <row r="24" spans="1:17" s="28" customFormat="1" ht="14.1" customHeight="1" x14ac:dyDescent="0.2">
      <c r="A24" s="24"/>
      <c r="B24" s="236"/>
      <c r="C24" s="250"/>
      <c r="D24" s="271"/>
      <c r="E24" s="44"/>
      <c r="F24" s="44"/>
      <c r="G24" s="274"/>
      <c r="H24" s="275"/>
      <c r="I24" s="276"/>
      <c r="J24" s="276"/>
      <c r="K24" s="252"/>
      <c r="L24" s="253"/>
      <c r="M24" s="289"/>
      <c r="N24" s="34"/>
    </row>
    <row r="25" spans="1:17" s="115" customFormat="1" ht="52.15" customHeight="1" x14ac:dyDescent="0.2">
      <c r="A25" s="113"/>
      <c r="B25" s="290"/>
      <c r="C25" s="277"/>
      <c r="D25" s="339" t="s">
        <v>157</v>
      </c>
      <c r="E25" s="339"/>
      <c r="F25" s="339"/>
      <c r="G25" s="339"/>
      <c r="H25" s="278"/>
      <c r="I25" s="279"/>
      <c r="J25" s="279"/>
      <c r="K25" s="280"/>
      <c r="L25" s="281"/>
      <c r="M25" s="288">
        <v>1</v>
      </c>
      <c r="N25" s="114"/>
    </row>
    <row r="26" spans="1:17" s="28" customFormat="1" ht="14.1" customHeight="1" x14ac:dyDescent="0.2">
      <c r="A26" s="24"/>
      <c r="B26" s="236"/>
      <c r="C26" s="250"/>
      <c r="D26" s="271"/>
      <c r="E26" s="44"/>
      <c r="F26" s="44"/>
      <c r="G26" s="274"/>
      <c r="H26" s="275"/>
      <c r="I26" s="276"/>
      <c r="J26" s="276"/>
      <c r="K26" s="252"/>
      <c r="L26" s="253"/>
      <c r="M26" s="289"/>
      <c r="N26" s="34"/>
      <c r="Q26" s="190">
        <v>1000000</v>
      </c>
    </row>
    <row r="27" spans="1:17" s="28" customFormat="1" ht="14.1" customHeight="1" x14ac:dyDescent="0.2">
      <c r="A27" s="24"/>
      <c r="B27" s="236"/>
      <c r="C27" s="250"/>
      <c r="D27" s="271"/>
      <c r="E27" s="44"/>
      <c r="F27" s="44"/>
      <c r="G27" s="274"/>
      <c r="H27" s="275"/>
      <c r="I27" s="276"/>
      <c r="J27" s="276"/>
      <c r="K27" s="252"/>
      <c r="L27" s="253"/>
      <c r="M27" s="289"/>
      <c r="N27" s="34"/>
    </row>
    <row r="28" spans="1:17" s="28" customFormat="1" ht="14.1" customHeight="1" x14ac:dyDescent="0.2">
      <c r="A28" s="24"/>
      <c r="B28" s="236"/>
      <c r="C28" s="250"/>
      <c r="D28" s="271"/>
      <c r="E28" s="44"/>
      <c r="F28" s="44"/>
      <c r="G28" s="274"/>
      <c r="H28" s="275"/>
      <c r="I28" s="276"/>
      <c r="J28" s="251"/>
      <c r="K28" s="251"/>
      <c r="L28" s="251"/>
      <c r="M28" s="289"/>
      <c r="Q28" s="191">
        <f>Q26*0.02</f>
        <v>20000</v>
      </c>
    </row>
    <row r="29" spans="1:17" s="28" customFormat="1" ht="14.1" customHeight="1" x14ac:dyDescent="0.2">
      <c r="A29" s="24"/>
      <c r="B29" s="236"/>
      <c r="C29" s="250"/>
      <c r="D29" s="271"/>
      <c r="E29" s="44"/>
      <c r="F29" s="44"/>
      <c r="G29" s="44"/>
      <c r="H29" s="275"/>
      <c r="I29" s="276"/>
      <c r="J29" s="276"/>
      <c r="K29" s="252"/>
      <c r="L29" s="253"/>
      <c r="M29" s="289"/>
      <c r="N29" s="34"/>
    </row>
    <row r="30" spans="1:17" s="28" customFormat="1" ht="14.1" customHeight="1" x14ac:dyDescent="0.2">
      <c r="A30" s="24"/>
      <c r="B30" s="236"/>
      <c r="C30" s="250"/>
      <c r="D30" s="282"/>
      <c r="E30" s="44"/>
      <c r="F30" s="44"/>
      <c r="G30" s="274"/>
      <c r="H30" s="275"/>
      <c r="I30" s="283"/>
      <c r="J30" s="276"/>
      <c r="K30" s="252"/>
      <c r="L30" s="253"/>
      <c r="M30" s="289"/>
      <c r="N30" s="34"/>
    </row>
    <row r="31" spans="1:17" s="28" customFormat="1" ht="14.1" customHeight="1" x14ac:dyDescent="0.2">
      <c r="A31" s="24"/>
      <c r="B31" s="291"/>
      <c r="C31" s="292"/>
      <c r="D31" s="293"/>
      <c r="E31" s="294"/>
      <c r="F31" s="294"/>
      <c r="G31" s="294"/>
      <c r="H31" s="295"/>
      <c r="I31" s="296"/>
      <c r="J31" s="297"/>
      <c r="K31" s="298"/>
      <c r="L31" s="299"/>
      <c r="M31" s="300"/>
    </row>
    <row r="32" spans="1:17" ht="16.5" customHeight="1" x14ac:dyDescent="0.2">
      <c r="A32" s="10"/>
      <c r="B32" s="243" t="s">
        <v>158</v>
      </c>
      <c r="C32" s="237"/>
      <c r="D32" s="237"/>
      <c r="E32" s="237"/>
      <c r="F32" s="237"/>
      <c r="G32" s="237"/>
      <c r="H32" s="237"/>
      <c r="I32" s="237"/>
      <c r="J32" s="237"/>
      <c r="K32" s="237"/>
      <c r="L32" s="244"/>
      <c r="M32" s="245">
        <v>0.2</v>
      </c>
      <c r="N32" s="42"/>
      <c r="O32" s="42"/>
      <c r="P32" s="42"/>
    </row>
    <row r="33" spans="1:13" ht="6.75" customHeight="1" x14ac:dyDescent="0.2">
      <c r="A33" s="10"/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1:13" ht="16.5" hidden="1" customHeight="1" x14ac:dyDescent="0.2">
      <c r="A34" s="10"/>
      <c r="B34" s="46" t="s">
        <v>17</v>
      </c>
      <c r="C34" s="47"/>
      <c r="D34" s="47"/>
      <c r="E34" s="47"/>
      <c r="F34" s="47"/>
      <c r="G34" s="47"/>
      <c r="H34" s="48" t="s">
        <v>18</v>
      </c>
      <c r="I34" s="49"/>
      <c r="J34" s="49"/>
      <c r="K34" s="50"/>
      <c r="L34" s="51"/>
      <c r="M34" s="52">
        <f>M32</f>
        <v>0.2</v>
      </c>
    </row>
    <row r="35" spans="1:13" ht="16.5" hidden="1" customHeight="1" x14ac:dyDescent="0.2">
      <c r="A35" s="10"/>
      <c r="B35" s="53"/>
      <c r="C35" s="54"/>
      <c r="D35" s="54"/>
      <c r="E35" s="54"/>
      <c r="F35" s="54"/>
      <c r="G35" s="54"/>
      <c r="H35" s="55" t="s">
        <v>19</v>
      </c>
      <c r="I35" s="56"/>
      <c r="J35" s="56"/>
      <c r="K35" s="57"/>
      <c r="L35" s="58"/>
      <c r="M35" s="59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20</v>
      </c>
      <c r="I36" s="56"/>
      <c r="J36" s="56"/>
      <c r="K36" s="57"/>
      <c r="L36" s="58"/>
      <c r="M36" s="61" t="e">
        <f>M35+M34</f>
        <v>#N/A</v>
      </c>
    </row>
    <row r="37" spans="1:13" ht="16.5" hidden="1" customHeight="1" x14ac:dyDescent="0.2">
      <c r="A37" s="10"/>
      <c r="B37" s="60"/>
      <c r="C37" s="54"/>
      <c r="D37" s="54"/>
      <c r="E37" s="62"/>
      <c r="F37" s="54"/>
      <c r="G37" s="54"/>
      <c r="H37" s="63" t="s">
        <v>21</v>
      </c>
      <c r="I37" s="64"/>
      <c r="J37" s="64"/>
      <c r="K37" s="65"/>
      <c r="L37" s="66"/>
      <c r="M37" s="67" t="e">
        <v>#N/A</v>
      </c>
    </row>
    <row r="38" spans="1:13" ht="16.5" hidden="1" customHeight="1" x14ac:dyDescent="0.2">
      <c r="A38" s="10"/>
      <c r="B38" s="60"/>
      <c r="C38" s="54"/>
      <c r="D38" s="54"/>
      <c r="E38" s="54"/>
      <c r="F38" s="54"/>
      <c r="G38" s="54"/>
      <c r="H38" s="55" t="s">
        <v>22</v>
      </c>
      <c r="I38" s="56"/>
      <c r="J38" s="56"/>
      <c r="K38" s="57"/>
      <c r="L38" s="58"/>
      <c r="M38" s="68" t="str">
        <f>IFERROR(IF(M36&gt;M37,0,M37-M36),"")</f>
        <v/>
      </c>
    </row>
    <row r="39" spans="1:13" ht="16.5" hidden="1" customHeight="1" x14ac:dyDescent="0.2">
      <c r="A39" s="10"/>
      <c r="B39" s="69"/>
      <c r="C39" s="70"/>
      <c r="D39" s="70"/>
      <c r="E39" s="70"/>
      <c r="F39" s="70"/>
      <c r="G39" s="70"/>
      <c r="H39" s="71" t="s">
        <v>23</v>
      </c>
      <c r="I39" s="72"/>
      <c r="J39" s="72"/>
      <c r="K39" s="73"/>
      <c r="L39" s="74"/>
      <c r="M39" s="75" t="e">
        <f>IF(M36&gt;M37,M36-M37,0)</f>
        <v>#N/A</v>
      </c>
    </row>
    <row r="40" spans="1:13" ht="36.75" customHeight="1" x14ac:dyDescent="0.2">
      <c r="A40" s="10"/>
      <c r="B40" s="340" t="s">
        <v>148</v>
      </c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2"/>
    </row>
    <row r="41" spans="1:13" s="28" customFormat="1" ht="11.25" customHeight="1" x14ac:dyDescent="0.2">
      <c r="A41" s="10"/>
      <c r="B41" s="343" t="s">
        <v>146</v>
      </c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5"/>
    </row>
    <row r="42" spans="1:13" s="28" customFormat="1" ht="11.25" customHeight="1" x14ac:dyDescent="0.2">
      <c r="A42" s="10"/>
      <c r="B42" s="346" t="s">
        <v>149</v>
      </c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8"/>
    </row>
    <row r="43" spans="1:13" s="28" customFormat="1" ht="12" customHeight="1" x14ac:dyDescent="0.2">
      <c r="A43" s="10"/>
      <c r="B43" s="349" t="s">
        <v>150</v>
      </c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1"/>
    </row>
    <row r="44" spans="1:13" ht="16.5" customHeight="1" x14ac:dyDescent="0.2"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16.5" customHeight="1" x14ac:dyDescent="0.2"/>
    <row r="50" spans="2:13" ht="16.5" customHeight="1" x14ac:dyDescent="0.2"/>
    <row r="51" spans="2:13" ht="5.0999999999999996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s="77" customFormat="1" ht="69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25.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12.7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</sheetData>
  <mergeCells count="34">
    <mergeCell ref="K7:L7"/>
    <mergeCell ref="B1:J4"/>
    <mergeCell ref="K3:L3"/>
    <mergeCell ref="K4:L4"/>
    <mergeCell ref="K5:L5"/>
    <mergeCell ref="K6:L6"/>
    <mergeCell ref="K2:M2"/>
    <mergeCell ref="E5:J6"/>
    <mergeCell ref="B5:D6"/>
    <mergeCell ref="B40:M40"/>
    <mergeCell ref="B41:M41"/>
    <mergeCell ref="B42:M42"/>
    <mergeCell ref="B43:M43"/>
    <mergeCell ref="B17:B18"/>
    <mergeCell ref="H17:L17"/>
    <mergeCell ref="C17:C18"/>
    <mergeCell ref="D17:G18"/>
    <mergeCell ref="D25:G25"/>
    <mergeCell ref="B8:M8"/>
    <mergeCell ref="C14:D14"/>
    <mergeCell ref="G14:M14"/>
    <mergeCell ref="B15:M15"/>
    <mergeCell ref="B12:D12"/>
    <mergeCell ref="E12:J12"/>
    <mergeCell ref="K12:L12"/>
    <mergeCell ref="B13:D13"/>
    <mergeCell ref="E13:J13"/>
    <mergeCell ref="K13:L13"/>
    <mergeCell ref="B9:M9"/>
    <mergeCell ref="B10:D10"/>
    <mergeCell ref="E10:M10"/>
    <mergeCell ref="B11:D11"/>
    <mergeCell ref="E11:J11"/>
    <mergeCell ref="K11:L11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CECD-8A57-4040-A04D-01DF4CDC018D}">
  <sheetPr>
    <tabColor rgb="FFFF0000"/>
  </sheetPr>
  <dimension ref="A1:Q61"/>
  <sheetViews>
    <sheetView view="pageBreakPreview" topLeftCell="B18" zoomScaleNormal="100" zoomScaleSheetLayoutView="100" workbookViewId="0">
      <selection activeCell="O10" sqref="O1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7" width="10" style="11" bestFit="1" customWidth="1"/>
    <col min="18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1.5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">
        <v>372</v>
      </c>
      <c r="F5" s="394"/>
      <c r="G5" s="394"/>
      <c r="H5" s="394"/>
      <c r="I5" s="394"/>
      <c r="J5" s="395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396"/>
      <c r="F6" s="396"/>
      <c r="G6" s="396"/>
      <c r="H6" s="396"/>
      <c r="I6" s="396"/>
      <c r="J6" s="397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">
        <v>373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377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494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PLANILHA!F4</f>
        <v>ADMINISTRAÇÃO LOCAL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428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">
        <v>14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7" ht="15.75" customHeight="1" x14ac:dyDescent="0.2">
      <c r="A17" s="10"/>
      <c r="B17" s="360" t="s">
        <v>360</v>
      </c>
      <c r="C17" s="360" t="s">
        <v>24</v>
      </c>
      <c r="D17" s="362" t="s">
        <v>375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7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383</v>
      </c>
      <c r="I18" s="239" t="s">
        <v>387</v>
      </c>
      <c r="J18" s="239" t="s">
        <v>385</v>
      </c>
      <c r="K18" s="268"/>
      <c r="L18" s="269"/>
      <c r="M18" s="270" t="s">
        <v>376</v>
      </c>
    </row>
    <row r="19" spans="1:17" ht="14.1" customHeight="1" x14ac:dyDescent="0.2">
      <c r="A19" s="10"/>
      <c r="B19" s="254">
        <v>1</v>
      </c>
      <c r="C19" s="255"/>
      <c r="D19" s="284" t="s">
        <v>153</v>
      </c>
      <c r="E19" s="285"/>
      <c r="F19" s="285"/>
      <c r="G19" s="285"/>
      <c r="H19" s="286">
        <v>10</v>
      </c>
      <c r="I19" s="286">
        <v>6</v>
      </c>
      <c r="J19" s="286">
        <v>2</v>
      </c>
      <c r="K19" s="257"/>
      <c r="L19" s="256"/>
      <c r="M19" s="287">
        <f>ROUND((H19*I19*J19),2)</f>
        <v>120</v>
      </c>
      <c r="N19" s="11">
        <v>320</v>
      </c>
    </row>
    <row r="20" spans="1:17" s="28" customFormat="1" ht="14.1" customHeight="1" x14ac:dyDescent="0.2">
      <c r="A20" s="24"/>
      <c r="B20" s="259">
        <v>2</v>
      </c>
      <c r="C20" s="246"/>
      <c r="D20" s="271" t="s">
        <v>154</v>
      </c>
      <c r="E20" s="272"/>
      <c r="G20" s="272"/>
      <c r="H20" s="273">
        <v>22</v>
      </c>
      <c r="I20" s="273">
        <v>6</v>
      </c>
      <c r="J20" s="273">
        <v>2</v>
      </c>
      <c r="K20" s="249"/>
      <c r="L20" s="248"/>
      <c r="M20" s="288">
        <f t="shared" ref="M20:M22" si="0">ROUND((H20*I20*J20),2)</f>
        <v>264</v>
      </c>
      <c r="N20" s="28">
        <v>672</v>
      </c>
    </row>
    <row r="21" spans="1:17" s="28" customFormat="1" ht="14.1" customHeight="1" x14ac:dyDescent="0.2">
      <c r="A21" s="24"/>
      <c r="B21" s="259">
        <v>3</v>
      </c>
      <c r="C21" s="250"/>
      <c r="D21" s="271" t="s">
        <v>155</v>
      </c>
      <c r="E21" s="44"/>
      <c r="F21" s="44"/>
      <c r="G21" s="274"/>
      <c r="H21" s="273">
        <v>15</v>
      </c>
      <c r="I21" s="273">
        <v>6</v>
      </c>
      <c r="J21" s="273">
        <v>2</v>
      </c>
      <c r="K21" s="251"/>
      <c r="L21" s="251"/>
      <c r="M21" s="288">
        <f t="shared" si="0"/>
        <v>180</v>
      </c>
      <c r="N21" s="28">
        <v>400</v>
      </c>
    </row>
    <row r="22" spans="1:17" s="28" customFormat="1" ht="14.1" customHeight="1" x14ac:dyDescent="0.2">
      <c r="A22" s="24"/>
      <c r="B22" s="259">
        <v>4</v>
      </c>
      <c r="C22" s="250"/>
      <c r="D22" s="271" t="s">
        <v>156</v>
      </c>
      <c r="E22" s="44"/>
      <c r="F22" s="44"/>
      <c r="G22" s="274"/>
      <c r="H22" s="273">
        <v>15</v>
      </c>
      <c r="I22" s="273">
        <v>6</v>
      </c>
      <c r="J22" s="273">
        <v>2</v>
      </c>
      <c r="K22" s="252"/>
      <c r="L22" s="253"/>
      <c r="M22" s="288">
        <f t="shared" si="0"/>
        <v>180</v>
      </c>
      <c r="N22" s="34">
        <v>400</v>
      </c>
    </row>
    <row r="23" spans="1:17" s="28" customFormat="1" ht="14.1" customHeight="1" x14ac:dyDescent="0.2">
      <c r="A23" s="24"/>
      <c r="B23" s="236"/>
      <c r="C23" s="250"/>
      <c r="D23" s="271"/>
      <c r="E23" s="44"/>
      <c r="F23" s="44"/>
      <c r="G23" s="274"/>
      <c r="H23" s="275"/>
      <c r="I23" s="276"/>
      <c r="J23" s="276"/>
      <c r="K23" s="252"/>
      <c r="L23" s="253"/>
      <c r="M23" s="288">
        <f t="shared" ref="M23" si="1">ROUND(PRODUCT(I23:K23),2)</f>
        <v>0</v>
      </c>
      <c r="N23" s="34"/>
    </row>
    <row r="24" spans="1:17" s="28" customFormat="1" ht="14.1" customHeight="1" x14ac:dyDescent="0.2">
      <c r="A24" s="24"/>
      <c r="B24" s="236"/>
      <c r="C24" s="250"/>
      <c r="D24" s="271"/>
      <c r="E24" s="44"/>
      <c r="F24" s="44"/>
      <c r="G24" s="274"/>
      <c r="H24" s="275"/>
      <c r="I24" s="276"/>
      <c r="J24" s="276"/>
      <c r="K24" s="252"/>
      <c r="L24" s="253"/>
      <c r="M24" s="289"/>
      <c r="N24" s="34"/>
    </row>
    <row r="25" spans="1:17" s="115" customFormat="1" ht="52.15" customHeight="1" x14ac:dyDescent="0.2">
      <c r="A25" s="113"/>
      <c r="B25" s="290"/>
      <c r="C25" s="277"/>
      <c r="D25" s="339" t="s">
        <v>157</v>
      </c>
      <c r="E25" s="339"/>
      <c r="F25" s="339"/>
      <c r="G25" s="339"/>
      <c r="H25" s="278"/>
      <c r="I25" s="279"/>
      <c r="J25" s="279"/>
      <c r="K25" s="280"/>
      <c r="L25" s="281"/>
      <c r="M25" s="288">
        <v>1</v>
      </c>
      <c r="N25" s="114"/>
    </row>
    <row r="26" spans="1:17" s="28" customFormat="1" ht="14.1" customHeight="1" x14ac:dyDescent="0.2">
      <c r="A26" s="24"/>
      <c r="B26" s="236"/>
      <c r="C26" s="250"/>
      <c r="D26" s="271"/>
      <c r="E26" s="44"/>
      <c r="F26" s="44"/>
      <c r="G26" s="274"/>
      <c r="H26" s="275"/>
      <c r="I26" s="276"/>
      <c r="J26" s="276"/>
      <c r="K26" s="252"/>
      <c r="L26" s="253"/>
      <c r="M26" s="289"/>
      <c r="N26" s="34"/>
      <c r="Q26" s="190">
        <v>1000000</v>
      </c>
    </row>
    <row r="27" spans="1:17" s="28" customFormat="1" ht="14.1" customHeight="1" x14ac:dyDescent="0.2">
      <c r="A27" s="24"/>
      <c r="B27" s="236"/>
      <c r="C27" s="250"/>
      <c r="D27" s="271"/>
      <c r="E27" s="44"/>
      <c r="F27" s="44"/>
      <c r="G27" s="274"/>
      <c r="H27" s="275"/>
      <c r="I27" s="276"/>
      <c r="J27" s="276"/>
      <c r="K27" s="252"/>
      <c r="L27" s="253"/>
      <c r="M27" s="289"/>
      <c r="N27" s="34"/>
    </row>
    <row r="28" spans="1:17" s="28" customFormat="1" ht="14.1" customHeight="1" x14ac:dyDescent="0.2">
      <c r="A28" s="24"/>
      <c r="B28" s="236"/>
      <c r="C28" s="250"/>
      <c r="D28" s="271"/>
      <c r="E28" s="44"/>
      <c r="F28" s="44"/>
      <c r="G28" s="274"/>
      <c r="H28" s="275"/>
      <c r="I28" s="276"/>
      <c r="J28" s="251"/>
      <c r="K28" s="251"/>
      <c r="L28" s="251"/>
      <c r="M28" s="289"/>
      <c r="Q28" s="191">
        <f>Q26*0.02</f>
        <v>20000</v>
      </c>
    </row>
    <row r="29" spans="1:17" s="28" customFormat="1" ht="14.1" customHeight="1" x14ac:dyDescent="0.2">
      <c r="A29" s="24"/>
      <c r="B29" s="236"/>
      <c r="C29" s="250"/>
      <c r="D29" s="271"/>
      <c r="E29" s="44"/>
      <c r="F29" s="44"/>
      <c r="G29" s="44"/>
      <c r="H29" s="275"/>
      <c r="I29" s="276"/>
      <c r="J29" s="276"/>
      <c r="K29" s="252"/>
      <c r="L29" s="253"/>
      <c r="M29" s="289"/>
      <c r="N29" s="34"/>
    </row>
    <row r="30" spans="1:17" s="28" customFormat="1" ht="14.1" customHeight="1" x14ac:dyDescent="0.2">
      <c r="A30" s="24"/>
      <c r="B30" s="236"/>
      <c r="C30" s="250"/>
      <c r="D30" s="282"/>
      <c r="E30" s="44"/>
      <c r="F30" s="44"/>
      <c r="G30" s="274"/>
      <c r="H30" s="275"/>
      <c r="I30" s="283"/>
      <c r="J30" s="276"/>
      <c r="K30" s="252"/>
      <c r="L30" s="253"/>
      <c r="M30" s="289"/>
      <c r="N30" s="34"/>
    </row>
    <row r="31" spans="1:17" s="28" customFormat="1" ht="14.1" customHeight="1" x14ac:dyDescent="0.2">
      <c r="A31" s="24"/>
      <c r="B31" s="291"/>
      <c r="C31" s="292"/>
      <c r="D31" s="293"/>
      <c r="E31" s="294"/>
      <c r="F31" s="294"/>
      <c r="G31" s="294"/>
      <c r="H31" s="295"/>
      <c r="I31" s="296"/>
      <c r="J31" s="297"/>
      <c r="K31" s="298"/>
      <c r="L31" s="299"/>
      <c r="M31" s="300"/>
    </row>
    <row r="32" spans="1:17" ht="16.5" customHeight="1" x14ac:dyDescent="0.2">
      <c r="A32" s="10"/>
      <c r="B32" s="243" t="s">
        <v>158</v>
      </c>
      <c r="C32" s="237"/>
      <c r="D32" s="237"/>
      <c r="E32" s="237"/>
      <c r="F32" s="237"/>
      <c r="G32" s="237"/>
      <c r="H32" s="237"/>
      <c r="I32" s="237"/>
      <c r="J32" s="237"/>
      <c r="K32" s="237"/>
      <c r="L32" s="244"/>
      <c r="M32" s="245">
        <v>0.2</v>
      </c>
      <c r="N32" s="42"/>
      <c r="O32" s="42"/>
      <c r="P32" s="42"/>
    </row>
    <row r="33" spans="1:13" ht="6.75" customHeight="1" x14ac:dyDescent="0.2">
      <c r="A33" s="10"/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1:13" ht="16.5" hidden="1" customHeight="1" x14ac:dyDescent="0.2">
      <c r="A34" s="10"/>
      <c r="B34" s="46" t="s">
        <v>17</v>
      </c>
      <c r="C34" s="47"/>
      <c r="D34" s="47"/>
      <c r="E34" s="47"/>
      <c r="F34" s="47"/>
      <c r="G34" s="47"/>
      <c r="H34" s="48" t="s">
        <v>18</v>
      </c>
      <c r="I34" s="49"/>
      <c r="J34" s="49"/>
      <c r="K34" s="50"/>
      <c r="L34" s="51"/>
      <c r="M34" s="52">
        <f>M32</f>
        <v>0.2</v>
      </c>
    </row>
    <row r="35" spans="1:13" ht="16.5" hidden="1" customHeight="1" x14ac:dyDescent="0.2">
      <c r="A35" s="10"/>
      <c r="B35" s="53"/>
      <c r="C35" s="54"/>
      <c r="D35" s="54"/>
      <c r="E35" s="54"/>
      <c r="F35" s="54"/>
      <c r="G35" s="54"/>
      <c r="H35" s="55" t="s">
        <v>19</v>
      </c>
      <c r="I35" s="56"/>
      <c r="J35" s="56"/>
      <c r="K35" s="57"/>
      <c r="L35" s="58"/>
      <c r="M35" s="59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20</v>
      </c>
      <c r="I36" s="56"/>
      <c r="J36" s="56"/>
      <c r="K36" s="57"/>
      <c r="L36" s="58"/>
      <c r="M36" s="61" t="e">
        <f>M35+M34</f>
        <v>#N/A</v>
      </c>
    </row>
    <row r="37" spans="1:13" ht="16.5" hidden="1" customHeight="1" x14ac:dyDescent="0.2">
      <c r="A37" s="10"/>
      <c r="B37" s="60"/>
      <c r="C37" s="54"/>
      <c r="D37" s="54"/>
      <c r="E37" s="62"/>
      <c r="F37" s="54"/>
      <c r="G37" s="54"/>
      <c r="H37" s="63" t="s">
        <v>21</v>
      </c>
      <c r="I37" s="64"/>
      <c r="J37" s="64"/>
      <c r="K37" s="65"/>
      <c r="L37" s="66"/>
      <c r="M37" s="67" t="e">
        <v>#N/A</v>
      </c>
    </row>
    <row r="38" spans="1:13" ht="16.5" hidden="1" customHeight="1" x14ac:dyDescent="0.2">
      <c r="A38" s="10"/>
      <c r="B38" s="60"/>
      <c r="C38" s="54"/>
      <c r="D38" s="54"/>
      <c r="E38" s="54"/>
      <c r="F38" s="54"/>
      <c r="G38" s="54"/>
      <c r="H38" s="55" t="s">
        <v>22</v>
      </c>
      <c r="I38" s="56"/>
      <c r="J38" s="56"/>
      <c r="K38" s="57"/>
      <c r="L38" s="58"/>
      <c r="M38" s="68" t="str">
        <f>IFERROR(IF(M36&gt;M37,0,M37-M36),"")</f>
        <v/>
      </c>
    </row>
    <row r="39" spans="1:13" ht="16.5" hidden="1" customHeight="1" x14ac:dyDescent="0.2">
      <c r="A39" s="10"/>
      <c r="B39" s="69"/>
      <c r="C39" s="70"/>
      <c r="D39" s="70"/>
      <c r="E39" s="70"/>
      <c r="F39" s="70"/>
      <c r="G39" s="70"/>
      <c r="H39" s="71" t="s">
        <v>23</v>
      </c>
      <c r="I39" s="72"/>
      <c r="J39" s="72"/>
      <c r="K39" s="73"/>
      <c r="L39" s="74"/>
      <c r="M39" s="75" t="e">
        <f>IF(M36&gt;M37,M36-M37,0)</f>
        <v>#N/A</v>
      </c>
    </row>
    <row r="40" spans="1:13" ht="36.75" customHeight="1" x14ac:dyDescent="0.2">
      <c r="A40" s="10"/>
      <c r="B40" s="340" t="s">
        <v>148</v>
      </c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2"/>
    </row>
    <row r="41" spans="1:13" s="28" customFormat="1" ht="11.25" customHeight="1" x14ac:dyDescent="0.2">
      <c r="A41" s="10"/>
      <c r="B41" s="343" t="s">
        <v>146</v>
      </c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5"/>
    </row>
    <row r="42" spans="1:13" s="28" customFormat="1" ht="11.25" customHeight="1" x14ac:dyDescent="0.2">
      <c r="A42" s="10"/>
      <c r="B42" s="346" t="s">
        <v>149</v>
      </c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8"/>
    </row>
    <row r="43" spans="1:13" s="28" customFormat="1" ht="12" customHeight="1" x14ac:dyDescent="0.2">
      <c r="A43" s="10"/>
      <c r="B43" s="349" t="s">
        <v>150</v>
      </c>
      <c r="C43" s="350"/>
      <c r="D43" s="350"/>
      <c r="E43" s="350"/>
      <c r="F43" s="350"/>
      <c r="G43" s="350"/>
      <c r="H43" s="350"/>
      <c r="I43" s="350"/>
      <c r="J43" s="350"/>
      <c r="K43" s="350"/>
      <c r="L43" s="350"/>
      <c r="M43" s="351"/>
    </row>
    <row r="44" spans="1:13" ht="16.5" customHeight="1" x14ac:dyDescent="0.2"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16.5" customHeight="1" x14ac:dyDescent="0.2"/>
    <row r="50" spans="2:13" ht="16.5" customHeight="1" x14ac:dyDescent="0.2"/>
    <row r="51" spans="2:13" ht="5.0999999999999996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s="77" customFormat="1" ht="69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25.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12.7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</sheetData>
  <mergeCells count="34">
    <mergeCell ref="D25:G25"/>
    <mergeCell ref="B40:M40"/>
    <mergeCell ref="B41:M41"/>
    <mergeCell ref="B42:M42"/>
    <mergeCell ref="B43:M43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3725D-1772-463E-996E-1CF6348BC0A6}">
  <sheetPr codeName="Planilha10">
    <tabColor rgb="FFFF0000"/>
  </sheetPr>
  <dimension ref="A1:P60"/>
  <sheetViews>
    <sheetView view="pageBreakPreview" topLeftCell="A13" zoomScaleNormal="100" zoomScaleSheetLayoutView="100" workbookViewId="0">
      <selection activeCell="P24" sqref="P24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1.6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tr">
        <f>PLANILHA!F19</f>
        <v>SERVIÇOS PRELIMINARES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485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PLANILHA!F20</f>
        <v>FORNECIMENTO E INSTALAÇÃO DE PLACA DE OBRA COM CHAPA GALVANIZADA E ESTRUTURA DE MADEIRA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379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6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159</v>
      </c>
      <c r="I18" s="239" t="s">
        <v>160</v>
      </c>
      <c r="J18" s="239" t="s">
        <v>161</v>
      </c>
      <c r="K18" s="268"/>
      <c r="L18" s="269"/>
      <c r="M18" s="304" t="s">
        <v>381</v>
      </c>
    </row>
    <row r="19" spans="1:16" ht="30.6" customHeight="1" x14ac:dyDescent="0.2">
      <c r="A19" s="10"/>
      <c r="B19" s="254">
        <v>1</v>
      </c>
      <c r="C19" s="255"/>
      <c r="D19" s="412" t="str">
        <f>E13</f>
        <v>FORNECIMENTO E INSTALAÇÃO DE PLACA DE OBRA COM CHAPA GALVANIZADA E ESTRUTURA DE MADEIRA</v>
      </c>
      <c r="E19" s="412"/>
      <c r="F19" s="412"/>
      <c r="G19" s="412"/>
      <c r="H19" s="256">
        <v>2</v>
      </c>
      <c r="I19" s="256">
        <v>3</v>
      </c>
      <c r="J19" s="256">
        <v>1</v>
      </c>
      <c r="K19" s="257"/>
      <c r="L19" s="256"/>
      <c r="M19" s="258">
        <f>ROUND((H19*I19*J19),2)</f>
        <v>6</v>
      </c>
    </row>
    <row r="20" spans="1:16" s="28" customFormat="1" ht="14.1" customHeight="1" x14ac:dyDescent="0.2">
      <c r="A20" s="24"/>
      <c r="B20" s="236"/>
      <c r="C20" s="250"/>
      <c r="D20" s="271"/>
      <c r="E20" s="44"/>
      <c r="F20" s="44"/>
      <c r="G20" s="44"/>
      <c r="H20" s="275"/>
      <c r="I20" s="276"/>
      <c r="J20" s="276"/>
      <c r="K20" s="252"/>
      <c r="L20" s="253"/>
      <c r="M20" s="289"/>
      <c r="N20" s="34"/>
    </row>
    <row r="21" spans="1:16" s="28" customFormat="1" ht="14.1" customHeight="1" x14ac:dyDescent="0.2">
      <c r="A21" s="24"/>
      <c r="B21" s="236"/>
      <c r="C21" s="250"/>
      <c r="D21" s="271"/>
      <c r="E21" s="44"/>
      <c r="F21" s="44"/>
      <c r="G21" s="44"/>
      <c r="H21" s="275"/>
      <c r="I21" s="276"/>
      <c r="J21" s="276"/>
      <c r="K21" s="252"/>
      <c r="L21" s="253"/>
      <c r="M21" s="289"/>
      <c r="N21" s="34"/>
    </row>
    <row r="22" spans="1:16" s="28" customFormat="1" ht="14.1" customHeight="1" x14ac:dyDescent="0.2">
      <c r="A22" s="24"/>
      <c r="B22" s="236"/>
      <c r="C22" s="250"/>
      <c r="D22" s="271"/>
      <c r="E22" s="44"/>
      <c r="F22" s="44"/>
      <c r="G22" s="44"/>
      <c r="H22" s="275"/>
      <c r="I22" s="276"/>
      <c r="J22" s="276"/>
      <c r="K22" s="252"/>
      <c r="L22" s="253"/>
      <c r="M22" s="289"/>
      <c r="N22" s="34"/>
    </row>
    <row r="23" spans="1:16" s="28" customFormat="1" ht="14.1" customHeight="1" x14ac:dyDescent="0.2">
      <c r="A23" s="24"/>
      <c r="B23" s="236"/>
      <c r="C23" s="250"/>
      <c r="D23" s="271"/>
      <c r="E23" s="44"/>
      <c r="F23" s="44"/>
      <c r="G23" s="44"/>
      <c r="H23" s="275"/>
      <c r="I23" s="276"/>
      <c r="J23" s="276"/>
      <c r="K23" s="252"/>
      <c r="L23" s="253"/>
      <c r="M23" s="289"/>
      <c r="N23" s="34"/>
    </row>
    <row r="24" spans="1:16" s="28" customFormat="1" ht="14.1" customHeight="1" x14ac:dyDescent="0.2">
      <c r="A24" s="24"/>
      <c r="B24" s="236"/>
      <c r="C24" s="250"/>
      <c r="D24" s="271"/>
      <c r="E24" s="44"/>
      <c r="F24" s="44"/>
      <c r="G24" s="44"/>
      <c r="H24" s="275"/>
      <c r="I24" s="276"/>
      <c r="J24" s="276"/>
      <c r="K24" s="252"/>
      <c r="L24" s="253"/>
      <c r="M24" s="289"/>
      <c r="N24" s="34"/>
    </row>
    <row r="25" spans="1:16" s="28" customFormat="1" ht="14.1" customHeight="1" x14ac:dyDescent="0.2">
      <c r="A25" s="24"/>
      <c r="B25" s="236"/>
      <c r="C25" s="250"/>
      <c r="D25" s="271"/>
      <c r="E25" s="44"/>
      <c r="F25" s="44"/>
      <c r="G25" s="44"/>
      <c r="H25" s="275"/>
      <c r="I25" s="276"/>
      <c r="J25" s="276"/>
      <c r="K25" s="252"/>
      <c r="L25" s="253"/>
      <c r="M25" s="289"/>
      <c r="N25" s="34"/>
    </row>
    <row r="26" spans="1:16" s="28" customFormat="1" ht="14.1" customHeight="1" x14ac:dyDescent="0.2">
      <c r="A26" s="24"/>
      <c r="B26" s="236"/>
      <c r="C26" s="250"/>
      <c r="D26" s="271"/>
      <c r="E26" s="44"/>
      <c r="F26" s="44"/>
      <c r="G26" s="44"/>
      <c r="H26" s="275"/>
      <c r="I26" s="276"/>
      <c r="J26" s="276"/>
      <c r="K26" s="252"/>
      <c r="L26" s="253"/>
      <c r="M26" s="289"/>
      <c r="N26" s="34"/>
    </row>
    <row r="27" spans="1:16" s="28" customFormat="1" ht="14.1" customHeight="1" x14ac:dyDescent="0.2">
      <c r="A27" s="24"/>
      <c r="B27" s="236"/>
      <c r="C27" s="250"/>
      <c r="D27" s="271"/>
      <c r="E27" s="44"/>
      <c r="F27" s="44"/>
      <c r="G27" s="44"/>
      <c r="H27" s="275"/>
      <c r="I27" s="276"/>
      <c r="J27" s="276"/>
      <c r="K27" s="252"/>
      <c r="L27" s="253"/>
      <c r="M27" s="289"/>
      <c r="N27" s="34"/>
    </row>
    <row r="28" spans="1:16" s="28" customFormat="1" ht="14.1" customHeight="1" x14ac:dyDescent="0.2">
      <c r="A28" s="24"/>
      <c r="B28" s="236"/>
      <c r="C28" s="250"/>
      <c r="D28" s="282"/>
      <c r="E28" s="44"/>
      <c r="F28" s="44"/>
      <c r="G28" s="274"/>
      <c r="H28" s="275"/>
      <c r="I28" s="283"/>
      <c r="J28" s="276"/>
      <c r="K28" s="252"/>
      <c r="L28" s="253"/>
      <c r="M28" s="289"/>
      <c r="N28" s="34"/>
    </row>
    <row r="29" spans="1:16" s="28" customFormat="1" ht="14.1" customHeight="1" x14ac:dyDescent="0.2">
      <c r="A29" s="24"/>
      <c r="B29" s="236"/>
      <c r="C29" s="250"/>
      <c r="D29" s="282"/>
      <c r="E29" s="44"/>
      <c r="F29" s="44"/>
      <c r="G29" s="274"/>
      <c r="H29" s="275"/>
      <c r="I29" s="283"/>
      <c r="J29" s="276"/>
      <c r="K29" s="252"/>
      <c r="L29" s="253"/>
      <c r="M29" s="289"/>
      <c r="N29" s="34"/>
    </row>
    <row r="30" spans="1:16" s="28" customFormat="1" ht="14.1" customHeight="1" x14ac:dyDescent="0.2">
      <c r="A30" s="24"/>
      <c r="B30" s="291"/>
      <c r="C30" s="292"/>
      <c r="D30" s="293"/>
      <c r="E30" s="294"/>
      <c r="F30" s="294"/>
      <c r="G30" s="294"/>
      <c r="H30" s="295"/>
      <c r="I30" s="296"/>
      <c r="J30" s="297"/>
      <c r="K30" s="298"/>
      <c r="L30" s="299"/>
      <c r="M30" s="300"/>
    </row>
    <row r="31" spans="1:16" ht="16.5" customHeight="1" x14ac:dyDescent="0.2">
      <c r="A31" s="10"/>
      <c r="B31" s="243" t="s">
        <v>158</v>
      </c>
      <c r="C31" s="237"/>
      <c r="D31" s="237"/>
      <c r="E31" s="237"/>
      <c r="F31" s="237"/>
      <c r="G31" s="237"/>
      <c r="H31" s="237"/>
      <c r="I31" s="237"/>
      <c r="J31" s="237"/>
      <c r="K31" s="237"/>
      <c r="L31" s="244" t="s">
        <v>13</v>
      </c>
      <c r="M31" s="245">
        <f>M19</f>
        <v>6</v>
      </c>
      <c r="N31" s="42"/>
      <c r="O31" s="42"/>
      <c r="P31" s="42"/>
    </row>
    <row r="32" spans="1:16" ht="6.75" customHeight="1" x14ac:dyDescent="0.2">
      <c r="A32" s="10"/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1:13" ht="16.5" hidden="1" customHeight="1" x14ac:dyDescent="0.2">
      <c r="A33" s="10"/>
      <c r="B33" s="46" t="s">
        <v>17</v>
      </c>
      <c r="C33" s="47"/>
      <c r="D33" s="47"/>
      <c r="E33" s="47"/>
      <c r="F33" s="47"/>
      <c r="G33" s="47"/>
      <c r="H33" s="48" t="s">
        <v>18</v>
      </c>
      <c r="I33" s="49"/>
      <c r="J33" s="49"/>
      <c r="K33" s="50"/>
      <c r="L33" s="51"/>
      <c r="M33" s="52">
        <f>M31</f>
        <v>6</v>
      </c>
    </row>
    <row r="34" spans="1:13" ht="16.5" hidden="1" customHeight="1" x14ac:dyDescent="0.2">
      <c r="A34" s="10"/>
      <c r="B34" s="53"/>
      <c r="C34" s="54"/>
      <c r="D34" s="54"/>
      <c r="E34" s="54"/>
      <c r="F34" s="54"/>
      <c r="G34" s="54"/>
      <c r="H34" s="55" t="s">
        <v>19</v>
      </c>
      <c r="I34" s="56"/>
      <c r="J34" s="56"/>
      <c r="K34" s="57"/>
      <c r="L34" s="58"/>
      <c r="M34" s="59" t="e">
        <v>#N/A</v>
      </c>
    </row>
    <row r="35" spans="1:13" ht="16.5" hidden="1" customHeight="1" x14ac:dyDescent="0.2">
      <c r="A35" s="10"/>
      <c r="B35" s="60"/>
      <c r="C35" s="54"/>
      <c r="D35" s="54"/>
      <c r="E35" s="54"/>
      <c r="F35" s="54"/>
      <c r="G35" s="54"/>
      <c r="H35" s="55" t="s">
        <v>20</v>
      </c>
      <c r="I35" s="56"/>
      <c r="J35" s="56"/>
      <c r="K35" s="57"/>
      <c r="L35" s="58"/>
      <c r="M35" s="61" t="e">
        <f>M34+M33</f>
        <v>#N/A</v>
      </c>
    </row>
    <row r="36" spans="1:13" ht="16.5" hidden="1" customHeight="1" x14ac:dyDescent="0.2">
      <c r="A36" s="10"/>
      <c r="B36" s="60"/>
      <c r="C36" s="54"/>
      <c r="D36" s="54"/>
      <c r="E36" s="62"/>
      <c r="F36" s="54"/>
      <c r="G36" s="54"/>
      <c r="H36" s="63" t="s">
        <v>21</v>
      </c>
      <c r="I36" s="64"/>
      <c r="J36" s="64"/>
      <c r="K36" s="65"/>
      <c r="L36" s="66"/>
      <c r="M36" s="67" t="e">
        <v>#N/A</v>
      </c>
    </row>
    <row r="37" spans="1:13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22</v>
      </c>
      <c r="I37" s="56"/>
      <c r="J37" s="56"/>
      <c r="K37" s="57"/>
      <c r="L37" s="58"/>
      <c r="M37" s="68" t="str">
        <f>IFERROR(IF(M35&gt;M36,0,M36-M35),"")</f>
        <v/>
      </c>
    </row>
    <row r="38" spans="1:13" ht="16.5" hidden="1" customHeight="1" x14ac:dyDescent="0.2">
      <c r="A38" s="10"/>
      <c r="B38" s="69"/>
      <c r="C38" s="70"/>
      <c r="D38" s="70"/>
      <c r="E38" s="70"/>
      <c r="F38" s="70"/>
      <c r="G38" s="70"/>
      <c r="H38" s="71" t="s">
        <v>23</v>
      </c>
      <c r="I38" s="72"/>
      <c r="J38" s="72"/>
      <c r="K38" s="73"/>
      <c r="L38" s="74"/>
      <c r="M38" s="75" t="e">
        <f>IF(M35&gt;M36,M35-M36,0)</f>
        <v>#N/A</v>
      </c>
    </row>
    <row r="39" spans="1:13" ht="36.75" customHeight="1" x14ac:dyDescent="0.2">
      <c r="A39" s="10"/>
      <c r="B39" s="340" t="s">
        <v>148</v>
      </c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2"/>
    </row>
    <row r="40" spans="1:13" s="28" customFormat="1" ht="11.25" customHeight="1" x14ac:dyDescent="0.2">
      <c r="A40" s="10"/>
      <c r="B40" s="343" t="s">
        <v>146</v>
      </c>
      <c r="C40" s="344"/>
      <c r="D40" s="344"/>
      <c r="E40" s="344"/>
      <c r="F40" s="344"/>
      <c r="G40" s="344"/>
      <c r="H40" s="344"/>
      <c r="I40" s="344"/>
      <c r="J40" s="344"/>
      <c r="K40" s="344"/>
      <c r="L40" s="344"/>
      <c r="M40" s="345"/>
    </row>
    <row r="41" spans="1:13" s="28" customFormat="1" ht="11.25" customHeight="1" x14ac:dyDescent="0.2">
      <c r="A41" s="10"/>
      <c r="B41" s="346" t="s">
        <v>149</v>
      </c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8"/>
    </row>
    <row r="42" spans="1:13" s="28" customFormat="1" ht="12" customHeight="1" x14ac:dyDescent="0.2">
      <c r="A42" s="10"/>
      <c r="B42" s="349" t="s">
        <v>150</v>
      </c>
      <c r="C42" s="350"/>
      <c r="D42" s="350"/>
      <c r="E42" s="350"/>
      <c r="F42" s="350"/>
      <c r="G42" s="350"/>
      <c r="H42" s="350"/>
      <c r="I42" s="350"/>
      <c r="J42" s="350"/>
      <c r="K42" s="350"/>
      <c r="L42" s="350"/>
      <c r="M42" s="351"/>
    </row>
    <row r="43" spans="1:13" ht="16.5" customHeight="1" x14ac:dyDescent="0.2"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</row>
    <row r="44" spans="1:13" ht="16.5" customHeight="1" x14ac:dyDescent="0.2"/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16.5" customHeight="1" x14ac:dyDescent="0.2"/>
    <row r="50" spans="2:13" ht="5.0999999999999996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s="77" customFormat="1" ht="69.75" customHeight="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2:13" s="77" customFormat="1" ht="25.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12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12.7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</sheetData>
  <mergeCells count="34">
    <mergeCell ref="B39:M39"/>
    <mergeCell ref="B40:M40"/>
    <mergeCell ref="B41:M41"/>
    <mergeCell ref="B42:M42"/>
    <mergeCell ref="D19:G19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8C4DF-1DBE-4205-BF0D-EFB520CA817B}">
  <sheetPr codeName="Planilha11">
    <tabColor theme="1"/>
  </sheetPr>
  <dimension ref="A1:R59"/>
  <sheetViews>
    <sheetView view="pageBreakPreview" topLeftCell="A13" zoomScaleNormal="100" zoomScaleSheetLayoutView="100" workbookViewId="0">
      <selection activeCell="H20" sqref="H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20.7109375" style="11" customWidth="1"/>
    <col min="9" max="9" width="14.28515625" style="11" customWidth="1"/>
    <col min="10" max="10" width="0.140625" style="11" hidden="1" customWidth="1"/>
    <col min="11" max="11" width="8.140625" style="11" customWidth="1"/>
    <col min="12" max="12" width="9.7109375" style="11" customWidth="1"/>
    <col min="13" max="13" width="17.285156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1.6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413" t="s">
        <v>341</v>
      </c>
      <c r="L6" s="414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>
        <v>4</v>
      </c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tr">
        <f>PLANILHA!F19</f>
        <v>SERVIÇOS PRELIMINARES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485</v>
      </c>
    </row>
    <row r="13" spans="1:15" s="14" customFormat="1" ht="27.75" customHeight="1" x14ac:dyDescent="0.25">
      <c r="A13" s="13"/>
      <c r="B13" s="371" t="s">
        <v>11</v>
      </c>
      <c r="C13" s="372"/>
      <c r="D13" s="372"/>
      <c r="E13" s="373" t="str">
        <f>O13</f>
        <v>BARRACÃO DE MADEIRA/ALMOXARIFADO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486</v>
      </c>
      <c r="O13" s="14" t="s">
        <v>363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415" t="str">
        <f>'1.4.1'!B16</f>
        <v>FORMULAS E QUADRO DE CÁLCULOS</v>
      </c>
      <c r="C16" s="416"/>
      <c r="D16" s="416"/>
      <c r="E16" s="416"/>
      <c r="F16" s="416"/>
      <c r="G16" s="416"/>
      <c r="H16" s="416"/>
      <c r="I16" s="416"/>
      <c r="J16" s="416"/>
      <c r="K16" s="416"/>
      <c r="L16" s="416"/>
      <c r="M16" s="417"/>
    </row>
    <row r="17" spans="1:18" ht="15.75" customHeight="1" x14ac:dyDescent="0.2">
      <c r="A17" s="10"/>
      <c r="B17" s="360" t="s">
        <v>360</v>
      </c>
      <c r="C17" s="360" t="s">
        <v>24</v>
      </c>
      <c r="D17" s="362" t="s">
        <v>359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330" t="s">
        <v>358</v>
      </c>
    </row>
    <row r="18" spans="1:18" ht="18" customHeight="1" x14ac:dyDescent="0.2">
      <c r="A18" s="10"/>
      <c r="B18" s="361"/>
      <c r="C18" s="361"/>
      <c r="D18" s="365"/>
      <c r="E18" s="366"/>
      <c r="F18" s="366"/>
      <c r="G18" s="367"/>
      <c r="H18" s="241" t="s">
        <v>364</v>
      </c>
      <c r="I18" s="241" t="s">
        <v>355</v>
      </c>
      <c r="J18" s="241"/>
      <c r="K18" s="241"/>
      <c r="L18" s="241"/>
      <c r="M18" s="331" t="s">
        <v>365</v>
      </c>
    </row>
    <row r="19" spans="1:18" ht="13.9" customHeight="1" x14ac:dyDescent="0.2">
      <c r="A19" s="10"/>
      <c r="B19" s="254">
        <v>1</v>
      </c>
      <c r="C19" s="255"/>
      <c r="D19" s="412" t="s">
        <v>504</v>
      </c>
      <c r="E19" s="412"/>
      <c r="F19" s="412"/>
      <c r="G19" s="412"/>
      <c r="H19" s="286">
        <v>5</v>
      </c>
      <c r="I19" s="286">
        <v>3</v>
      </c>
      <c r="J19" s="256"/>
      <c r="K19" s="257"/>
      <c r="L19" s="256"/>
      <c r="M19" s="301">
        <f>H19*I19</f>
        <v>15</v>
      </c>
    </row>
    <row r="20" spans="1:18" s="28" customFormat="1" ht="14.1" customHeight="1" x14ac:dyDescent="0.2">
      <c r="A20" s="24"/>
      <c r="B20" s="259"/>
      <c r="C20" s="246"/>
      <c r="D20" s="418"/>
      <c r="E20" s="418"/>
      <c r="F20" s="418"/>
      <c r="G20" s="418"/>
      <c r="H20" s="273"/>
      <c r="I20" s="273"/>
      <c r="J20" s="248"/>
      <c r="K20" s="249"/>
      <c r="L20" s="248"/>
      <c r="M20" s="302"/>
    </row>
    <row r="21" spans="1:18" s="28" customFormat="1" ht="14.1" customHeight="1" x14ac:dyDescent="0.2">
      <c r="A21" s="24"/>
      <c r="B21" s="259"/>
      <c r="C21" s="246"/>
      <c r="D21" s="418"/>
      <c r="E21" s="418"/>
      <c r="F21" s="418"/>
      <c r="G21" s="418"/>
      <c r="H21" s="273"/>
      <c r="I21" s="273"/>
      <c r="J21" s="248"/>
      <c r="K21" s="249"/>
      <c r="L21" s="248"/>
      <c r="M21" s="302"/>
      <c r="O21" s="191">
        <f>J19+K19</f>
        <v>0</v>
      </c>
      <c r="P21" s="191">
        <f>O21*2</f>
        <v>0</v>
      </c>
      <c r="Q21" s="191">
        <f>P21+I19</f>
        <v>3</v>
      </c>
      <c r="R21" s="28">
        <f>Q21*H19</f>
        <v>15</v>
      </c>
    </row>
    <row r="22" spans="1:18" s="28" customFormat="1" ht="14.1" customHeight="1" x14ac:dyDescent="0.2">
      <c r="A22" s="24"/>
      <c r="B22" s="236"/>
      <c r="C22" s="250"/>
      <c r="D22" s="271"/>
      <c r="E22" s="44"/>
      <c r="F22" s="44"/>
      <c r="G22" s="44"/>
      <c r="H22" s="275"/>
      <c r="I22" s="276"/>
      <c r="J22" s="276"/>
      <c r="K22" s="252"/>
      <c r="L22" s="253"/>
      <c r="M22" s="302"/>
      <c r="N22" s="34"/>
    </row>
    <row r="23" spans="1:18" s="28" customFormat="1" ht="14.1" customHeight="1" x14ac:dyDescent="0.2">
      <c r="A23" s="24"/>
      <c r="B23" s="236"/>
      <c r="C23" s="250"/>
      <c r="D23" s="271"/>
      <c r="E23" s="44"/>
      <c r="F23" s="44"/>
      <c r="G23" s="44"/>
      <c r="H23" s="275"/>
      <c r="I23" s="276"/>
      <c r="J23" s="276"/>
      <c r="K23" s="252"/>
      <c r="L23" s="253"/>
      <c r="M23" s="289"/>
      <c r="N23" s="34"/>
    </row>
    <row r="24" spans="1:18" ht="15" customHeight="1" x14ac:dyDescent="0.2">
      <c r="A24" s="35"/>
      <c r="B24" s="236"/>
      <c r="C24" s="250"/>
      <c r="D24" s="271"/>
      <c r="E24" s="44"/>
      <c r="F24" s="44"/>
      <c r="G24" s="44"/>
      <c r="H24" s="275"/>
      <c r="I24" s="276"/>
      <c r="J24" s="276"/>
      <c r="K24" s="252"/>
      <c r="L24" s="305"/>
      <c r="M24" s="289"/>
      <c r="O24" s="193">
        <f>H20+H19</f>
        <v>5</v>
      </c>
      <c r="P24" s="36"/>
    </row>
    <row r="25" spans="1:18" ht="15" customHeight="1" x14ac:dyDescent="0.2">
      <c r="A25" s="35"/>
      <c r="B25" s="236"/>
      <c r="C25" s="250"/>
      <c r="D25" s="271"/>
      <c r="E25" s="44"/>
      <c r="F25" s="44"/>
      <c r="G25" s="44"/>
      <c r="H25" s="275"/>
      <c r="I25" s="276"/>
      <c r="J25" s="276"/>
      <c r="K25" s="252"/>
      <c r="L25" s="305"/>
      <c r="M25" s="289"/>
      <c r="P25" s="36"/>
    </row>
    <row r="26" spans="1:18" ht="12.75" customHeight="1" x14ac:dyDescent="0.2">
      <c r="A26" s="35"/>
      <c r="B26" s="236"/>
      <c r="C26" s="250"/>
      <c r="D26" s="271"/>
      <c r="E26" s="44"/>
      <c r="F26" s="44"/>
      <c r="G26" s="44"/>
      <c r="H26" s="275"/>
      <c r="I26" s="276"/>
      <c r="J26" s="276"/>
      <c r="K26" s="252"/>
      <c r="L26" s="306"/>
      <c r="M26" s="289"/>
    </row>
    <row r="27" spans="1:18" ht="12.75" customHeight="1" x14ac:dyDescent="0.2">
      <c r="A27" s="37"/>
      <c r="B27" s="236"/>
      <c r="C27" s="250"/>
      <c r="D27" s="271"/>
      <c r="E27" s="44"/>
      <c r="F27" s="44"/>
      <c r="G27" s="44"/>
      <c r="H27" s="275"/>
      <c r="I27" s="276"/>
      <c r="J27" s="276"/>
      <c r="K27" s="252"/>
      <c r="L27" s="306"/>
      <c r="M27" s="289"/>
    </row>
    <row r="28" spans="1:18" ht="12.75" customHeight="1" x14ac:dyDescent="0.2">
      <c r="A28" s="37"/>
      <c r="B28" s="236"/>
      <c r="C28" s="250"/>
      <c r="D28" s="271"/>
      <c r="E28" s="44"/>
      <c r="F28" s="44"/>
      <c r="G28" s="44"/>
      <c r="H28" s="275"/>
      <c r="I28" s="276"/>
      <c r="J28" s="276"/>
      <c r="K28" s="252"/>
      <c r="L28" s="306"/>
      <c r="M28" s="289"/>
    </row>
    <row r="29" spans="1:18" s="28" customFormat="1" ht="14.1" customHeight="1" x14ac:dyDescent="0.2">
      <c r="A29" s="24"/>
      <c r="B29" s="291"/>
      <c r="C29" s="292"/>
      <c r="D29" s="293"/>
      <c r="E29" s="294"/>
      <c r="F29" s="294"/>
      <c r="G29" s="294"/>
      <c r="H29" s="295"/>
      <c r="I29" s="296"/>
      <c r="J29" s="297"/>
      <c r="K29" s="298"/>
      <c r="L29" s="307">
        <f>L21+L20+L19</f>
        <v>0</v>
      </c>
      <c r="M29" s="300"/>
      <c r="P29" s="191"/>
    </row>
    <row r="30" spans="1:18" ht="16.5" customHeight="1" x14ac:dyDescent="0.2">
      <c r="A30" s="10"/>
      <c r="B30" s="243" t="s">
        <v>158</v>
      </c>
      <c r="C30" s="237"/>
      <c r="D30" s="237"/>
      <c r="E30" s="237"/>
      <c r="F30" s="237"/>
      <c r="G30" s="237"/>
      <c r="H30" s="237"/>
      <c r="I30" s="237"/>
      <c r="J30" s="237"/>
      <c r="K30" s="237"/>
      <c r="L30" s="244" t="s">
        <v>13</v>
      </c>
      <c r="M30" s="245">
        <f>M21+M20+M19</f>
        <v>15</v>
      </c>
      <c r="N30" s="42"/>
      <c r="O30" s="42"/>
      <c r="P30" s="42"/>
    </row>
    <row r="31" spans="1:18" ht="6.75" customHeight="1" x14ac:dyDescent="0.2">
      <c r="A31" s="10"/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</row>
    <row r="32" spans="1:18" ht="16.5" hidden="1" customHeight="1" x14ac:dyDescent="0.2">
      <c r="A32" s="10"/>
      <c r="B32" s="46" t="s">
        <v>17</v>
      </c>
      <c r="C32" s="47"/>
      <c r="D32" s="47"/>
      <c r="E32" s="47"/>
      <c r="F32" s="47"/>
      <c r="G32" s="47"/>
      <c r="H32" s="48" t="s">
        <v>18</v>
      </c>
      <c r="I32" s="49"/>
      <c r="J32" s="49"/>
      <c r="K32" s="50"/>
      <c r="L32" s="51"/>
      <c r="M32" s="52">
        <f>M30</f>
        <v>15</v>
      </c>
    </row>
    <row r="33" spans="1:13" ht="16.5" hidden="1" customHeight="1" x14ac:dyDescent="0.2">
      <c r="A33" s="10"/>
      <c r="B33" s="53"/>
      <c r="C33" s="54"/>
      <c r="D33" s="54"/>
      <c r="E33" s="54"/>
      <c r="F33" s="54"/>
      <c r="G33" s="54"/>
      <c r="H33" s="55" t="s">
        <v>19</v>
      </c>
      <c r="I33" s="56"/>
      <c r="J33" s="56"/>
      <c r="K33" s="57"/>
      <c r="L33" s="58"/>
      <c r="M33" s="59" t="e">
        <v>#N/A</v>
      </c>
    </row>
    <row r="34" spans="1:13" ht="16.5" hidden="1" customHeight="1" x14ac:dyDescent="0.2">
      <c r="A34" s="10"/>
      <c r="B34" s="60"/>
      <c r="C34" s="54"/>
      <c r="D34" s="54"/>
      <c r="E34" s="54"/>
      <c r="F34" s="54"/>
      <c r="G34" s="54"/>
      <c r="H34" s="55" t="s">
        <v>20</v>
      </c>
      <c r="I34" s="56"/>
      <c r="J34" s="56"/>
      <c r="K34" s="57"/>
      <c r="L34" s="58"/>
      <c r="M34" s="61" t="e">
        <f>M33+M32</f>
        <v>#N/A</v>
      </c>
    </row>
    <row r="35" spans="1:13" ht="16.5" hidden="1" customHeight="1" x14ac:dyDescent="0.2">
      <c r="A35" s="10"/>
      <c r="B35" s="60"/>
      <c r="C35" s="54"/>
      <c r="D35" s="54"/>
      <c r="E35" s="62"/>
      <c r="F35" s="54"/>
      <c r="G35" s="54"/>
      <c r="H35" s="63" t="s">
        <v>21</v>
      </c>
      <c r="I35" s="64"/>
      <c r="J35" s="64"/>
      <c r="K35" s="65"/>
      <c r="L35" s="66"/>
      <c r="M35" s="67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22</v>
      </c>
      <c r="I36" s="56"/>
      <c r="J36" s="56"/>
      <c r="K36" s="57"/>
      <c r="L36" s="58"/>
      <c r="M36" s="68" t="str">
        <f>IFERROR(IF(M34&gt;M35,0,M35-M34),"")</f>
        <v/>
      </c>
    </row>
    <row r="37" spans="1:13" ht="16.5" hidden="1" customHeight="1" x14ac:dyDescent="0.2">
      <c r="A37" s="10"/>
      <c r="B37" s="69"/>
      <c r="C37" s="70"/>
      <c r="D37" s="70"/>
      <c r="E37" s="70"/>
      <c r="F37" s="70"/>
      <c r="G37" s="70"/>
      <c r="H37" s="71" t="s">
        <v>23</v>
      </c>
      <c r="I37" s="72"/>
      <c r="J37" s="72"/>
      <c r="K37" s="73"/>
      <c r="L37" s="74"/>
      <c r="M37" s="75" t="e">
        <f>IF(M34&gt;M35,M34-M35,0)</f>
        <v>#N/A</v>
      </c>
    </row>
    <row r="38" spans="1:13" ht="36.75" customHeight="1" x14ac:dyDescent="0.2">
      <c r="A38" s="10"/>
      <c r="B38" s="340" t="s">
        <v>148</v>
      </c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2"/>
    </row>
    <row r="39" spans="1:13" s="28" customFormat="1" ht="11.25" customHeight="1" x14ac:dyDescent="0.2">
      <c r="A39" s="10"/>
      <c r="B39" s="343" t="s">
        <v>146</v>
      </c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5"/>
    </row>
    <row r="40" spans="1:13" s="28" customFormat="1" ht="11.25" customHeight="1" x14ac:dyDescent="0.2">
      <c r="A40" s="10"/>
      <c r="B40" s="346" t="s">
        <v>149</v>
      </c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8"/>
    </row>
    <row r="41" spans="1:13" s="28" customFormat="1" ht="12" customHeight="1" x14ac:dyDescent="0.2">
      <c r="A41" s="10"/>
      <c r="B41" s="349" t="s">
        <v>150</v>
      </c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1"/>
    </row>
    <row r="42" spans="1:13" ht="16.5" customHeight="1" x14ac:dyDescent="0.2"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ht="16.5" customHeight="1" x14ac:dyDescent="0.2"/>
    <row r="44" spans="1:13" ht="16.5" customHeight="1" x14ac:dyDescent="0.2"/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5.0999999999999996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s="77" customFormat="1" ht="69.75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spans="2:13" s="77" customFormat="1" ht="25.5" customHeight="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2:13" s="77" customFormat="1" ht="12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12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</sheetData>
  <mergeCells count="37">
    <mergeCell ref="B41:M41"/>
    <mergeCell ref="C14:D14"/>
    <mergeCell ref="G14:M14"/>
    <mergeCell ref="B15:M15"/>
    <mergeCell ref="B17:B18"/>
    <mergeCell ref="C17:C18"/>
    <mergeCell ref="D17:G18"/>
    <mergeCell ref="H17:L17"/>
    <mergeCell ref="D19:G19"/>
    <mergeCell ref="B38:M38"/>
    <mergeCell ref="B39:M39"/>
    <mergeCell ref="B40:M40"/>
    <mergeCell ref="B16:M16"/>
    <mergeCell ref="D20:G20"/>
    <mergeCell ref="D21:G21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2" orientation="portrait" r:id="rId1"/>
  <colBreaks count="1" manualBreakCount="1">
    <brk id="13" max="60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63D9-A48D-4295-AC42-35A512D49F82}">
  <sheetPr codeName="Planilha12">
    <tabColor rgb="FF92D050"/>
  </sheetPr>
  <dimension ref="A1:T71"/>
  <sheetViews>
    <sheetView view="pageBreakPreview" zoomScaleNormal="100" zoomScaleSheetLayoutView="100" workbookViewId="0">
      <selection activeCell="Q17" sqref="Q17:Q18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2.5703125" style="11" customWidth="1"/>
    <col min="10" max="10" width="9.7109375" style="11" customWidth="1"/>
    <col min="11" max="11" width="8.140625" style="11" hidden="1" customWidth="1"/>
    <col min="12" max="12" width="10.28515625" style="11" hidden="1" customWidth="1"/>
    <col min="13" max="13" width="25.285156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339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67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45231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45303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tr">
        <f>PLANILHA!F22</f>
        <v>PROJETO EXECUTIVO/AS BUILT</v>
      </c>
      <c r="F12" s="355"/>
      <c r="G12" s="355"/>
      <c r="H12" s="355"/>
      <c r="I12" s="355"/>
      <c r="J12" s="355"/>
      <c r="K12" s="374" t="s">
        <v>10</v>
      </c>
      <c r="L12" s="375"/>
      <c r="M12" s="194" t="str">
        <f>M3</f>
        <v>1.6.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PLANILHA!F23</f>
        <v>PROJETO EXECUTIVO/AS BUILT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196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8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152</v>
      </c>
      <c r="I17" s="369"/>
      <c r="J17" s="369"/>
      <c r="K17" s="369"/>
      <c r="L17" s="370"/>
      <c r="M17" s="111" t="s">
        <v>345</v>
      </c>
    </row>
    <row r="18" spans="1:18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13</v>
      </c>
      <c r="I18" s="239" t="s">
        <v>317</v>
      </c>
      <c r="J18" s="239" t="s">
        <v>318</v>
      </c>
      <c r="K18" s="268"/>
      <c r="L18" s="269"/>
      <c r="M18" s="111"/>
    </row>
    <row r="19" spans="1:18" ht="13.9" customHeight="1" x14ac:dyDescent="0.2">
      <c r="A19" s="10"/>
      <c r="B19" s="254">
        <v>1</v>
      </c>
      <c r="C19" s="255"/>
      <c r="D19" s="419" t="s">
        <v>163</v>
      </c>
      <c r="E19" s="419"/>
      <c r="F19" s="419"/>
      <c r="G19" s="419"/>
      <c r="H19" s="256" t="s">
        <v>162</v>
      </c>
      <c r="I19" s="256"/>
      <c r="J19" s="256">
        <v>0.53500000000000003</v>
      </c>
      <c r="K19" s="257"/>
      <c r="L19" s="256"/>
      <c r="M19" s="258">
        <f>J19</f>
        <v>0.53500000000000003</v>
      </c>
    </row>
    <row r="20" spans="1:18" s="28" customFormat="1" ht="14.1" customHeight="1" x14ac:dyDescent="0.2">
      <c r="A20" s="24"/>
      <c r="B20" s="259">
        <v>2</v>
      </c>
      <c r="C20" s="246"/>
      <c r="D20" s="420" t="s">
        <v>164</v>
      </c>
      <c r="E20" s="420"/>
      <c r="F20" s="420"/>
      <c r="G20" s="420"/>
      <c r="H20" s="248" t="s">
        <v>162</v>
      </c>
      <c r="I20" s="248"/>
      <c r="J20" s="248">
        <v>0.53500000000000003</v>
      </c>
      <c r="K20" s="249"/>
      <c r="L20" s="248"/>
      <c r="M20" s="260">
        <f>J20</f>
        <v>0.53500000000000003</v>
      </c>
    </row>
    <row r="21" spans="1:18" s="28" customFormat="1" ht="14.1" customHeight="1" x14ac:dyDescent="0.2">
      <c r="A21" s="24"/>
      <c r="B21" s="259">
        <v>3</v>
      </c>
      <c r="C21" s="250"/>
      <c r="D21" s="420" t="s">
        <v>165</v>
      </c>
      <c r="E21" s="420"/>
      <c r="F21" s="420"/>
      <c r="G21" s="420"/>
      <c r="H21" s="248" t="s">
        <v>132</v>
      </c>
      <c r="I21" s="248">
        <f>'1.6.2'!L29</f>
        <v>0</v>
      </c>
      <c r="J21" s="248"/>
      <c r="K21" s="251"/>
      <c r="L21" s="251"/>
      <c r="M21" s="260">
        <f>I21</f>
        <v>0</v>
      </c>
    </row>
    <row r="22" spans="1:18" s="28" customFormat="1" ht="14.1" customHeight="1" x14ac:dyDescent="0.2">
      <c r="A22" s="24"/>
      <c r="B22" s="259">
        <v>4</v>
      </c>
      <c r="C22" s="250"/>
      <c r="D22" s="420" t="s">
        <v>337</v>
      </c>
      <c r="E22" s="420"/>
      <c r="F22" s="420"/>
      <c r="G22" s="420"/>
      <c r="H22" s="248" t="s">
        <v>162</v>
      </c>
      <c r="I22" s="248"/>
      <c r="J22" s="248">
        <f>J19</f>
        <v>0.53500000000000003</v>
      </c>
      <c r="K22" s="252"/>
      <c r="L22" s="253"/>
      <c r="M22" s="260">
        <f>J22</f>
        <v>0.53500000000000003</v>
      </c>
      <c r="N22" s="34"/>
    </row>
    <row r="23" spans="1:18" s="28" customFormat="1" ht="14.1" customHeight="1" x14ac:dyDescent="0.2">
      <c r="A23" s="24"/>
      <c r="B23" s="259">
        <v>5</v>
      </c>
      <c r="C23" s="250"/>
      <c r="D23" s="420" t="s">
        <v>338</v>
      </c>
      <c r="E23" s="420"/>
      <c r="F23" s="420"/>
      <c r="G23" s="420"/>
      <c r="H23" s="248" t="s">
        <v>162</v>
      </c>
      <c r="I23" s="248"/>
      <c r="J23" s="248">
        <f>J20</f>
        <v>0.53500000000000003</v>
      </c>
      <c r="K23" s="252"/>
      <c r="L23" s="253"/>
      <c r="M23" s="260">
        <f>ROUND(PRODUCT(I23:K23),2)</f>
        <v>0.54</v>
      </c>
      <c r="N23" s="34"/>
    </row>
    <row r="24" spans="1:18" ht="15" customHeight="1" x14ac:dyDescent="0.2">
      <c r="A24" s="35"/>
      <c r="B24" s="309"/>
      <c r="C24" s="250"/>
      <c r="D24" s="271"/>
      <c r="E24" s="44"/>
      <c r="F24" s="44"/>
      <c r="G24" s="44"/>
      <c r="H24" s="275"/>
      <c r="I24" s="276"/>
      <c r="J24" s="276"/>
      <c r="K24" s="252"/>
      <c r="L24" s="305"/>
      <c r="M24" s="289"/>
      <c r="P24" s="36"/>
    </row>
    <row r="25" spans="1:18" ht="15" customHeight="1" x14ac:dyDescent="0.2">
      <c r="A25" s="35"/>
      <c r="B25" s="236"/>
      <c r="C25" s="250"/>
      <c r="D25" s="271"/>
      <c r="E25" s="44"/>
      <c r="F25" s="44"/>
      <c r="G25" s="44"/>
      <c r="H25" s="275"/>
      <c r="I25" s="276"/>
      <c r="J25" s="276"/>
      <c r="K25" s="252"/>
      <c r="L25" s="305"/>
      <c r="M25" s="289"/>
      <c r="P25" s="36"/>
    </row>
    <row r="26" spans="1:18" ht="12.75" customHeight="1" x14ac:dyDescent="0.2">
      <c r="A26" s="35"/>
      <c r="B26" s="236"/>
      <c r="C26" s="250"/>
      <c r="D26" s="271"/>
      <c r="E26" s="44"/>
      <c r="F26" s="44"/>
      <c r="G26" s="44"/>
      <c r="H26" s="275"/>
      <c r="I26" s="276"/>
      <c r="J26" s="276"/>
      <c r="K26" s="252"/>
      <c r="L26" s="306"/>
      <c r="M26" s="289"/>
    </row>
    <row r="27" spans="1:18" ht="12.75" customHeight="1" x14ac:dyDescent="0.2">
      <c r="A27" s="37"/>
      <c r="B27" s="236"/>
      <c r="C27" s="250"/>
      <c r="D27" s="271"/>
      <c r="E27" s="44"/>
      <c r="F27" s="44"/>
      <c r="G27" s="44"/>
      <c r="H27" s="275"/>
      <c r="I27" s="276"/>
      <c r="J27" s="276"/>
      <c r="K27" s="252"/>
      <c r="L27" s="306"/>
      <c r="M27" s="289"/>
      <c r="P27" s="324"/>
      <c r="Q27" s="325">
        <v>15115.599999999999</v>
      </c>
      <c r="R27" s="326">
        <v>15115.599999999999</v>
      </c>
    </row>
    <row r="28" spans="1:18" ht="12.75" customHeight="1" x14ac:dyDescent="0.2">
      <c r="A28" s="37"/>
      <c r="B28" s="236"/>
      <c r="C28" s="250"/>
      <c r="D28" s="271"/>
      <c r="E28" s="44"/>
      <c r="F28" s="44"/>
      <c r="G28" s="44"/>
      <c r="H28" s="275"/>
      <c r="I28" s="276"/>
      <c r="J28" s="276"/>
      <c r="K28" s="252"/>
      <c r="L28" s="306"/>
      <c r="M28" s="289"/>
      <c r="P28" s="327">
        <v>0.52</v>
      </c>
      <c r="Q28" s="328">
        <v>5318.58</v>
      </c>
      <c r="R28" s="328">
        <v>5318.58</v>
      </c>
    </row>
    <row r="29" spans="1:18" ht="12.75" customHeight="1" x14ac:dyDescent="0.2">
      <c r="A29" s="37"/>
      <c r="B29" s="236"/>
      <c r="C29" s="250"/>
      <c r="D29" s="271"/>
      <c r="E29" s="44"/>
      <c r="F29" s="44"/>
      <c r="G29" s="44"/>
      <c r="H29" s="275"/>
      <c r="I29" s="276"/>
      <c r="J29" s="276"/>
      <c r="K29" s="252"/>
      <c r="L29" s="306"/>
      <c r="M29" s="289"/>
      <c r="P29" s="327">
        <v>0.52</v>
      </c>
      <c r="Q29" s="328">
        <v>5318.58</v>
      </c>
      <c r="R29" s="328">
        <v>5318.58</v>
      </c>
    </row>
    <row r="30" spans="1:18" s="28" customFormat="1" ht="14.1" hidden="1" customHeight="1" x14ac:dyDescent="0.2">
      <c r="A30" s="24"/>
      <c r="B30" s="310"/>
      <c r="C30" s="250"/>
      <c r="D30" s="271"/>
      <c r="E30" s="44"/>
      <c r="F30" s="44"/>
      <c r="G30" s="44"/>
      <c r="H30" s="275"/>
      <c r="I30" s="308"/>
      <c r="J30" s="276"/>
      <c r="K30" s="252"/>
      <c r="L30" s="253"/>
      <c r="M30" s="289"/>
      <c r="N30" s="34"/>
      <c r="P30" s="327">
        <v>6330</v>
      </c>
      <c r="Q30" s="328">
        <v>0.34</v>
      </c>
      <c r="R30" s="328">
        <v>0.34</v>
      </c>
    </row>
    <row r="31" spans="1:18" s="28" customFormat="1" ht="14.1" hidden="1" customHeight="1" x14ac:dyDescent="0.2">
      <c r="A31" s="24"/>
      <c r="B31" s="236"/>
      <c r="C31" s="250"/>
      <c r="D31" s="282"/>
      <c r="E31" s="44"/>
      <c r="F31" s="44"/>
      <c r="G31" s="274"/>
      <c r="H31" s="275"/>
      <c r="I31" s="283"/>
      <c r="J31" s="276"/>
      <c r="K31" s="252"/>
      <c r="L31" s="253"/>
      <c r="M31" s="289"/>
      <c r="N31" s="34"/>
      <c r="P31" s="327">
        <v>0.52</v>
      </c>
      <c r="Q31" s="328">
        <v>8973.9</v>
      </c>
      <c r="R31" s="328">
        <v>8973.9</v>
      </c>
    </row>
    <row r="32" spans="1:18" s="28" customFormat="1" ht="14.1" hidden="1" customHeight="1" x14ac:dyDescent="0.2">
      <c r="A32" s="24"/>
      <c r="B32" s="236"/>
      <c r="C32" s="250"/>
      <c r="D32" s="282"/>
      <c r="E32" s="44"/>
      <c r="F32" s="44"/>
      <c r="G32" s="274"/>
      <c r="H32" s="275"/>
      <c r="I32" s="283"/>
      <c r="J32" s="276"/>
      <c r="K32" s="252"/>
      <c r="L32" s="253"/>
      <c r="M32" s="289"/>
      <c r="N32" s="34"/>
      <c r="P32" s="327">
        <v>0.52</v>
      </c>
      <c r="Q32" s="328">
        <v>5318.58</v>
      </c>
      <c r="R32" s="328">
        <v>5318.58</v>
      </c>
    </row>
    <row r="33" spans="1:16" s="28" customFormat="1" ht="14.1" hidden="1" customHeight="1" x14ac:dyDescent="0.2">
      <c r="A33" s="24"/>
      <c r="B33" s="236"/>
      <c r="C33" s="250"/>
      <c r="D33" s="282"/>
      <c r="E33" s="44"/>
      <c r="F33" s="44"/>
      <c r="G33" s="274"/>
      <c r="H33" s="275"/>
      <c r="I33" s="283"/>
      <c r="J33" s="276"/>
      <c r="K33" s="252"/>
      <c r="L33" s="253"/>
      <c r="M33" s="289"/>
      <c r="N33" s="34"/>
    </row>
    <row r="34" spans="1:16" s="28" customFormat="1" ht="14.1" hidden="1" customHeight="1" x14ac:dyDescent="0.2">
      <c r="A34" s="24"/>
      <c r="B34" s="236"/>
      <c r="C34" s="250"/>
      <c r="D34" s="282"/>
      <c r="E34" s="44"/>
      <c r="F34" s="44"/>
      <c r="G34" s="274"/>
      <c r="H34" s="275"/>
      <c r="I34" s="283"/>
      <c r="J34" s="276"/>
      <c r="K34" s="252"/>
      <c r="L34" s="253"/>
      <c r="M34" s="289"/>
      <c r="N34" s="34"/>
    </row>
    <row r="35" spans="1:16" s="28" customFormat="1" ht="14.1" hidden="1" customHeight="1" x14ac:dyDescent="0.2">
      <c r="A35" s="24"/>
      <c r="B35" s="236"/>
      <c r="C35" s="250"/>
      <c r="D35" s="282"/>
      <c r="E35" s="44"/>
      <c r="F35" s="44"/>
      <c r="G35" s="274"/>
      <c r="H35" s="275"/>
      <c r="I35" s="283"/>
      <c r="J35" s="276"/>
      <c r="K35" s="252"/>
      <c r="L35" s="253"/>
      <c r="M35" s="289"/>
      <c r="N35" s="34"/>
    </row>
    <row r="36" spans="1:16" s="28" customFormat="1" ht="14.1" hidden="1" customHeight="1" x14ac:dyDescent="0.2">
      <c r="A36" s="24"/>
      <c r="B36" s="236"/>
      <c r="C36" s="250"/>
      <c r="D36" s="282"/>
      <c r="E36" s="44"/>
      <c r="F36" s="44"/>
      <c r="G36" s="274"/>
      <c r="H36" s="275"/>
      <c r="I36" s="283"/>
      <c r="J36" s="276"/>
      <c r="K36" s="252"/>
      <c r="L36" s="253"/>
      <c r="M36" s="289"/>
      <c r="N36" s="34"/>
    </row>
    <row r="37" spans="1:16" s="28" customFormat="1" ht="14.1" hidden="1" customHeight="1" x14ac:dyDescent="0.2">
      <c r="A37" s="24"/>
      <c r="B37" s="236"/>
      <c r="C37" s="250"/>
      <c r="D37" s="282"/>
      <c r="E37" s="44"/>
      <c r="F37" s="44"/>
      <c r="G37" s="274"/>
      <c r="H37" s="275"/>
      <c r="I37" s="283"/>
      <c r="J37" s="276"/>
      <c r="K37" s="252"/>
      <c r="L37" s="253"/>
      <c r="M37" s="289"/>
      <c r="N37" s="34"/>
    </row>
    <row r="38" spans="1:16" s="28" customFormat="1" ht="14.1" customHeight="1" x14ac:dyDescent="0.2">
      <c r="A38" s="24"/>
      <c r="B38" s="236"/>
      <c r="C38" s="250"/>
      <c r="D38" s="282"/>
      <c r="E38" s="44"/>
      <c r="F38" s="44"/>
      <c r="G38" s="274"/>
      <c r="H38" s="275"/>
      <c r="I38" s="283"/>
      <c r="J38" s="276"/>
      <c r="K38" s="252"/>
      <c r="L38" s="253"/>
      <c r="M38" s="289"/>
      <c r="N38" s="34"/>
    </row>
    <row r="39" spans="1:16" s="28" customFormat="1" ht="14.1" customHeight="1" x14ac:dyDescent="0.2">
      <c r="A39" s="24"/>
      <c r="B39" s="236"/>
      <c r="C39" s="250"/>
      <c r="D39" s="282"/>
      <c r="E39" s="44"/>
      <c r="F39" s="44"/>
      <c r="G39" s="274"/>
      <c r="H39" s="275"/>
      <c r="I39" s="283"/>
      <c r="J39" s="276"/>
      <c r="K39" s="252"/>
      <c r="L39" s="253"/>
      <c r="M39" s="289"/>
      <c r="N39" s="34"/>
    </row>
    <row r="40" spans="1:16" s="28" customFormat="1" ht="14.1" customHeight="1" x14ac:dyDescent="0.2">
      <c r="A40" s="24"/>
      <c r="B40" s="236"/>
      <c r="C40" s="250"/>
      <c r="D40" s="282"/>
      <c r="E40" s="44"/>
      <c r="F40" s="44"/>
      <c r="G40" s="274"/>
      <c r="H40" s="275"/>
      <c r="I40" s="283"/>
      <c r="J40" s="276"/>
      <c r="K40" s="252"/>
      <c r="L40" s="253"/>
      <c r="M40" s="289"/>
      <c r="N40" s="34"/>
    </row>
    <row r="41" spans="1:16" s="28" customFormat="1" ht="14.1" customHeight="1" x14ac:dyDescent="0.2">
      <c r="A41" s="24"/>
      <c r="B41" s="291"/>
      <c r="C41" s="292"/>
      <c r="D41" s="293"/>
      <c r="E41" s="294"/>
      <c r="F41" s="294"/>
      <c r="G41" s="294"/>
      <c r="H41" s="295"/>
      <c r="I41" s="296"/>
      <c r="J41" s="297"/>
      <c r="K41" s="298"/>
      <c r="L41" s="299"/>
      <c r="M41" s="300"/>
    </row>
    <row r="42" spans="1:16" ht="16.5" customHeight="1" x14ac:dyDescent="0.2">
      <c r="A42" s="10"/>
      <c r="B42" s="243" t="s">
        <v>158</v>
      </c>
      <c r="C42" s="237"/>
      <c r="D42" s="237"/>
      <c r="E42" s="237"/>
      <c r="F42" s="237"/>
      <c r="G42" s="237"/>
      <c r="H42" s="237"/>
      <c r="I42" s="237"/>
      <c r="J42" s="237"/>
      <c r="K42" s="237"/>
      <c r="L42" s="244"/>
      <c r="M42" s="245">
        <v>1</v>
      </c>
      <c r="N42" s="42"/>
      <c r="O42" s="42"/>
      <c r="P42" s="42"/>
    </row>
    <row r="43" spans="1:16" ht="6.75" customHeight="1" x14ac:dyDescent="0.2">
      <c r="A43" s="10"/>
      <c r="B43" s="43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6" ht="16.5" hidden="1" customHeight="1" x14ac:dyDescent="0.2">
      <c r="A44" s="10"/>
      <c r="B44" s="46" t="s">
        <v>17</v>
      </c>
      <c r="C44" s="47"/>
      <c r="D44" s="47"/>
      <c r="E44" s="47"/>
      <c r="F44" s="47"/>
      <c r="G44" s="47"/>
      <c r="H44" s="48" t="s">
        <v>18</v>
      </c>
      <c r="I44" s="49"/>
      <c r="J44" s="49"/>
      <c r="K44" s="50"/>
      <c r="L44" s="51"/>
      <c r="M44" s="52">
        <f>M42</f>
        <v>1</v>
      </c>
    </row>
    <row r="45" spans="1:16" ht="16.5" hidden="1" customHeight="1" x14ac:dyDescent="0.2">
      <c r="A45" s="10"/>
      <c r="B45" s="53"/>
      <c r="C45" s="54"/>
      <c r="D45" s="54"/>
      <c r="E45" s="54"/>
      <c r="F45" s="54"/>
      <c r="G45" s="54"/>
      <c r="H45" s="55" t="s">
        <v>19</v>
      </c>
      <c r="I45" s="56"/>
      <c r="J45" s="56"/>
      <c r="K45" s="57"/>
      <c r="L45" s="58"/>
      <c r="M45" s="59" t="e">
        <v>#N/A</v>
      </c>
    </row>
    <row r="46" spans="1:16" ht="16.5" hidden="1" customHeight="1" x14ac:dyDescent="0.2">
      <c r="A46" s="10"/>
      <c r="B46" s="60"/>
      <c r="C46" s="54"/>
      <c r="D46" s="54"/>
      <c r="E46" s="54"/>
      <c r="F46" s="54"/>
      <c r="G46" s="54"/>
      <c r="H46" s="55" t="s">
        <v>20</v>
      </c>
      <c r="I46" s="56"/>
      <c r="J46" s="56"/>
      <c r="K46" s="57"/>
      <c r="L46" s="58"/>
      <c r="M46" s="61" t="e">
        <f>M45+M44</f>
        <v>#N/A</v>
      </c>
    </row>
    <row r="47" spans="1:16" ht="16.5" hidden="1" customHeight="1" x14ac:dyDescent="0.2">
      <c r="A47" s="10"/>
      <c r="B47" s="60"/>
      <c r="C47" s="54"/>
      <c r="D47" s="54"/>
      <c r="E47" s="62"/>
      <c r="F47" s="54"/>
      <c r="G47" s="54"/>
      <c r="H47" s="63" t="s">
        <v>21</v>
      </c>
      <c r="I47" s="64"/>
      <c r="J47" s="64"/>
      <c r="K47" s="65"/>
      <c r="L47" s="66"/>
      <c r="M47" s="67" t="e">
        <v>#N/A</v>
      </c>
    </row>
    <row r="48" spans="1:16" ht="16.5" hidden="1" customHeight="1" x14ac:dyDescent="0.2">
      <c r="A48" s="10"/>
      <c r="B48" s="60"/>
      <c r="C48" s="54"/>
      <c r="D48" s="54"/>
      <c r="E48" s="54"/>
      <c r="F48" s="54"/>
      <c r="G48" s="54"/>
      <c r="H48" s="55" t="s">
        <v>22</v>
      </c>
      <c r="I48" s="56"/>
      <c r="J48" s="56"/>
      <c r="K48" s="57"/>
      <c r="L48" s="58"/>
      <c r="M48" s="68" t="str">
        <f>IFERROR(IF(M46&gt;M47,0,M47-M46),"")</f>
        <v/>
      </c>
    </row>
    <row r="49" spans="1:20" ht="16.5" hidden="1" customHeight="1" x14ac:dyDescent="0.2">
      <c r="A49" s="10"/>
      <c r="B49" s="69"/>
      <c r="C49" s="70"/>
      <c r="D49" s="70"/>
      <c r="E49" s="70"/>
      <c r="F49" s="70"/>
      <c r="G49" s="70"/>
      <c r="H49" s="71" t="s">
        <v>23</v>
      </c>
      <c r="I49" s="72"/>
      <c r="J49" s="72"/>
      <c r="K49" s="73"/>
      <c r="L49" s="74"/>
      <c r="M49" s="75" t="e">
        <f>IF(M46&gt;M47,M46-M47,0)</f>
        <v>#N/A</v>
      </c>
    </row>
    <row r="50" spans="1:20" ht="36.75" customHeight="1" x14ac:dyDescent="0.2">
      <c r="A50" s="10"/>
      <c r="B50" s="340" t="s">
        <v>148</v>
      </c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2"/>
    </row>
    <row r="51" spans="1:20" s="28" customFormat="1" ht="11.25" customHeight="1" x14ac:dyDescent="0.2">
      <c r="A51" s="10"/>
      <c r="B51" s="343" t="s">
        <v>342</v>
      </c>
      <c r="C51" s="344"/>
      <c r="D51" s="344"/>
      <c r="E51" s="344"/>
      <c r="F51" s="344"/>
      <c r="G51" s="344"/>
      <c r="H51" s="344"/>
      <c r="I51" s="344"/>
      <c r="J51" s="344"/>
      <c r="K51" s="344"/>
      <c r="L51" s="344"/>
      <c r="M51" s="345"/>
    </row>
    <row r="52" spans="1:20" s="28" customFormat="1" ht="11.25" customHeight="1" x14ac:dyDescent="0.2">
      <c r="A52" s="10"/>
      <c r="B52" s="346" t="s">
        <v>149</v>
      </c>
      <c r="C52" s="347"/>
      <c r="D52" s="347"/>
      <c r="E52" s="347"/>
      <c r="F52" s="347"/>
      <c r="G52" s="347"/>
      <c r="H52" s="347"/>
      <c r="I52" s="347"/>
      <c r="J52" s="347"/>
      <c r="K52" s="347"/>
      <c r="L52" s="347"/>
      <c r="M52" s="348"/>
    </row>
    <row r="53" spans="1:20" s="28" customFormat="1" ht="12" customHeight="1" x14ac:dyDescent="0.2">
      <c r="A53" s="10"/>
      <c r="B53" s="349" t="s">
        <v>150</v>
      </c>
      <c r="C53" s="350"/>
      <c r="D53" s="350"/>
      <c r="E53" s="350"/>
      <c r="F53" s="350"/>
      <c r="G53" s="350"/>
      <c r="H53" s="350"/>
      <c r="I53" s="350"/>
      <c r="J53" s="350"/>
      <c r="K53" s="350"/>
      <c r="L53" s="350"/>
      <c r="M53" s="351"/>
    </row>
    <row r="54" spans="1:20" ht="16.5" customHeight="1" x14ac:dyDescent="0.2"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</row>
    <row r="55" spans="1:20" ht="16.5" customHeight="1" x14ac:dyDescent="0.2"/>
    <row r="56" spans="1:20" ht="16.5" customHeight="1" x14ac:dyDescent="0.2"/>
    <row r="57" spans="1:20" ht="16.5" customHeight="1" x14ac:dyDescent="0.2"/>
    <row r="58" spans="1:20" ht="16.5" customHeight="1" x14ac:dyDescent="0.2"/>
    <row r="59" spans="1:20" ht="16.5" customHeight="1" x14ac:dyDescent="0.2"/>
    <row r="60" spans="1:20" ht="16.5" customHeight="1" x14ac:dyDescent="0.2"/>
    <row r="61" spans="1:20" ht="5.0999999999999996" customHeight="1" x14ac:dyDescent="0.2"/>
    <row r="62" spans="1:20" ht="16.5" customHeight="1" x14ac:dyDescent="0.2">
      <c r="R62" s="11" t="s">
        <v>349</v>
      </c>
      <c r="S62" s="11" t="s">
        <v>353</v>
      </c>
      <c r="T62" s="11" t="s">
        <v>354</v>
      </c>
    </row>
    <row r="63" spans="1:20" ht="16.5" customHeight="1" x14ac:dyDescent="0.2">
      <c r="O63" s="11">
        <v>15115.599999999999</v>
      </c>
      <c r="P63" s="11">
        <v>15115.599999999999</v>
      </c>
    </row>
    <row r="64" spans="1:20" ht="16.5" customHeight="1" x14ac:dyDescent="0.2">
      <c r="M64" s="11" t="s">
        <v>163</v>
      </c>
      <c r="N64" s="11">
        <v>0.52</v>
      </c>
      <c r="O64" s="11">
        <v>5318.58</v>
      </c>
      <c r="P64" s="11">
        <v>5318.58</v>
      </c>
      <c r="Q64" s="11">
        <f>N64*O64</f>
        <v>2765.6615999999999</v>
      </c>
      <c r="R64" s="11">
        <v>4000</v>
      </c>
      <c r="S64" s="11">
        <v>3800</v>
      </c>
      <c r="T64" s="11">
        <v>3500</v>
      </c>
    </row>
    <row r="65" spans="2:20" ht="16.5" customHeight="1" x14ac:dyDescent="0.2">
      <c r="M65" s="11" t="s">
        <v>164</v>
      </c>
      <c r="N65" s="11">
        <v>0.52</v>
      </c>
      <c r="O65" s="11">
        <v>5318.58</v>
      </c>
      <c r="P65" s="11">
        <v>5318.58</v>
      </c>
      <c r="Q65" s="11">
        <f t="shared" ref="Q65:Q68" si="0">N65*O65</f>
        <v>2765.6615999999999</v>
      </c>
      <c r="R65" s="11">
        <v>1500</v>
      </c>
      <c r="S65" s="11">
        <v>2000</v>
      </c>
      <c r="T65" s="11">
        <v>1200</v>
      </c>
    </row>
    <row r="66" spans="2:20" ht="16.5" customHeight="1" x14ac:dyDescent="0.2">
      <c r="M66" s="11" t="s">
        <v>350</v>
      </c>
      <c r="N66" s="11">
        <v>6330</v>
      </c>
      <c r="O66" s="11">
        <v>0.34</v>
      </c>
      <c r="P66" s="11">
        <v>0.34</v>
      </c>
      <c r="Q66" s="11">
        <f t="shared" si="0"/>
        <v>2152.2000000000003</v>
      </c>
      <c r="R66" s="11">
        <v>6000</v>
      </c>
      <c r="S66" s="11">
        <v>5000</v>
      </c>
      <c r="T66" s="11">
        <v>6000</v>
      </c>
    </row>
    <row r="67" spans="2:20" ht="16.5" customHeight="1" x14ac:dyDescent="0.2">
      <c r="M67" s="11" t="s">
        <v>351</v>
      </c>
      <c r="N67" s="11">
        <v>0.52</v>
      </c>
      <c r="O67" s="11">
        <v>8973.9</v>
      </c>
      <c r="P67" s="11">
        <v>8973.9</v>
      </c>
      <c r="Q67" s="11">
        <f t="shared" si="0"/>
        <v>4666.4279999999999</v>
      </c>
      <c r="R67" s="11">
        <v>3000</v>
      </c>
      <c r="S67" s="11">
        <v>3000</v>
      </c>
      <c r="T67" s="11">
        <v>2800</v>
      </c>
    </row>
    <row r="68" spans="2:20" s="77" customFormat="1" ht="69.75" customHeight="1" x14ac:dyDescent="0.2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 t="s">
        <v>352</v>
      </c>
      <c r="N68" s="77">
        <v>0.52</v>
      </c>
      <c r="O68" s="77">
        <v>5318.58</v>
      </c>
      <c r="P68" s="77">
        <v>5318.58</v>
      </c>
      <c r="Q68" s="11">
        <f t="shared" si="0"/>
        <v>2765.6615999999999</v>
      </c>
      <c r="R68" s="77">
        <v>1800</v>
      </c>
      <c r="S68" s="77">
        <v>2000</v>
      </c>
      <c r="T68" s="77">
        <v>1500</v>
      </c>
    </row>
    <row r="69" spans="2:20" s="77" customFormat="1" ht="25.5" customHeight="1" x14ac:dyDescent="0.2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R69" s="77">
        <f>SUM(R64:R68)</f>
        <v>16300</v>
      </c>
      <c r="S69" s="77">
        <f>SUM(S64:S68)</f>
        <v>15800</v>
      </c>
      <c r="T69" s="77">
        <f>SUM(T64:T68)</f>
        <v>15000</v>
      </c>
    </row>
    <row r="70" spans="2:20" s="77" customFormat="1" ht="12.75" customHeight="1" x14ac:dyDescent="0.2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2:20" s="77" customFormat="1" ht="12.75" customHeight="1" x14ac:dyDescent="0.2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</sheetData>
  <mergeCells count="38">
    <mergeCell ref="D19:G19"/>
    <mergeCell ref="B50:M50"/>
    <mergeCell ref="B51:M51"/>
    <mergeCell ref="B52:M52"/>
    <mergeCell ref="B53:M53"/>
    <mergeCell ref="D20:G20"/>
    <mergeCell ref="D21:G21"/>
    <mergeCell ref="D22:G22"/>
    <mergeCell ref="D23:G23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3" orientation="portrait" r:id="rId1"/>
  <colBreaks count="1" manualBreakCount="1">
    <brk id="13" max="60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4CCF-3E27-445D-AF10-A6CDEC940CA3}">
  <sheetPr codeName="Planilha13">
    <tabColor rgb="FFFFFF00"/>
  </sheetPr>
  <dimension ref="A1:Q68"/>
  <sheetViews>
    <sheetView view="pageBreakPreview" topLeftCell="G21" zoomScaleNormal="100" zoomScaleSheetLayoutView="100" workbookViewId="0">
      <selection activeCell="L20" sqref="L20:M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855468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7.5703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483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398</v>
      </c>
      <c r="F12" s="355"/>
      <c r="G12" s="355"/>
      <c r="H12" s="355"/>
      <c r="I12" s="355"/>
      <c r="J12" s="355"/>
      <c r="K12" s="374" t="s">
        <v>10</v>
      </c>
      <c r="L12" s="375"/>
      <c r="M12" s="194" t="str">
        <f>M3</f>
        <v>1.7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">
        <v>398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484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7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388</v>
      </c>
    </row>
    <row r="18" spans="1:17" ht="28.5" customHeight="1" x14ac:dyDescent="0.2">
      <c r="A18" s="10"/>
      <c r="B18" s="421"/>
      <c r="C18" s="421"/>
      <c r="D18" s="422"/>
      <c r="E18" s="423"/>
      <c r="F18" s="423"/>
      <c r="G18" s="424"/>
      <c r="H18" s="201" t="s">
        <v>174</v>
      </c>
      <c r="I18" s="202" t="s">
        <v>175</v>
      </c>
      <c r="J18" s="202" t="s">
        <v>162</v>
      </c>
      <c r="K18" s="203"/>
      <c r="L18" s="112"/>
      <c r="M18" s="156"/>
    </row>
    <row r="19" spans="1:17" s="28" customFormat="1" ht="28.9" customHeight="1" x14ac:dyDescent="0.2">
      <c r="A19" s="24"/>
      <c r="B19" s="188">
        <v>1</v>
      </c>
      <c r="C19" s="206"/>
      <c r="D19" s="425" t="s">
        <v>166</v>
      </c>
      <c r="E19" s="425"/>
      <c r="F19" s="425"/>
      <c r="G19" s="425"/>
      <c r="H19" s="187">
        <v>1</v>
      </c>
      <c r="I19" s="187">
        <v>13.032</v>
      </c>
      <c r="J19" s="187">
        <v>189.5</v>
      </c>
      <c r="K19" s="207"/>
      <c r="L19" s="187"/>
      <c r="M19" s="187">
        <f t="shared" ref="M19:M26" si="0">ROUND((H19*I19*J19),2)</f>
        <v>2469.56</v>
      </c>
    </row>
    <row r="20" spans="1:17" s="28" customFormat="1" ht="44.45" customHeight="1" x14ac:dyDescent="0.2">
      <c r="A20" s="24"/>
      <c r="B20" s="188">
        <v>2</v>
      </c>
      <c r="C20" s="208"/>
      <c r="D20" s="425" t="s">
        <v>167</v>
      </c>
      <c r="E20" s="425"/>
      <c r="F20" s="425"/>
      <c r="G20" s="425"/>
      <c r="H20" s="187">
        <v>1</v>
      </c>
      <c r="I20" s="187">
        <v>8.1</v>
      </c>
      <c r="J20" s="187">
        <f>189.5</f>
        <v>189.5</v>
      </c>
      <c r="K20" s="209"/>
      <c r="L20" s="209"/>
      <c r="M20" s="187">
        <f>ROUND((H20*I20*J20),2)</f>
        <v>1534.95</v>
      </c>
    </row>
    <row r="21" spans="1:17" s="28" customFormat="1" ht="32.450000000000003" customHeight="1" x14ac:dyDescent="0.2">
      <c r="A21" s="24"/>
      <c r="B21" s="188">
        <v>3</v>
      </c>
      <c r="C21" s="208"/>
      <c r="D21" s="425" t="s">
        <v>168</v>
      </c>
      <c r="E21" s="425"/>
      <c r="F21" s="425"/>
      <c r="G21" s="425"/>
      <c r="H21" s="187">
        <v>1</v>
      </c>
      <c r="I21" s="187">
        <v>18.338000000000001</v>
      </c>
      <c r="J21" s="187">
        <v>189.5</v>
      </c>
      <c r="K21" s="210"/>
      <c r="L21" s="211"/>
      <c r="M21" s="187">
        <f>ROUND((H21*I21*J21),2)</f>
        <v>3475.05</v>
      </c>
      <c r="N21" s="34"/>
      <c r="Q21" s="167"/>
    </row>
    <row r="22" spans="1:17" s="28" customFormat="1" ht="39.6" customHeight="1" x14ac:dyDescent="0.2">
      <c r="A22" s="24"/>
      <c r="B22" s="188">
        <v>4</v>
      </c>
      <c r="C22" s="208"/>
      <c r="D22" s="425" t="s">
        <v>169</v>
      </c>
      <c r="E22" s="425"/>
      <c r="F22" s="425"/>
      <c r="G22" s="425"/>
      <c r="H22" s="187">
        <v>1</v>
      </c>
      <c r="I22" s="187">
        <v>11.95</v>
      </c>
      <c r="J22" s="187">
        <f>J21</f>
        <v>189.5</v>
      </c>
      <c r="K22" s="210"/>
      <c r="L22" s="211"/>
      <c r="M22" s="187">
        <f t="shared" si="0"/>
        <v>2264.5300000000002</v>
      </c>
      <c r="N22" s="34"/>
    </row>
    <row r="23" spans="1:17" s="115" customFormat="1" ht="42" customHeight="1" x14ac:dyDescent="0.2">
      <c r="A23" s="113"/>
      <c r="B23" s="188">
        <v>5</v>
      </c>
      <c r="C23" s="212"/>
      <c r="D23" s="425" t="s">
        <v>170</v>
      </c>
      <c r="E23" s="425"/>
      <c r="F23" s="425"/>
      <c r="G23" s="425"/>
      <c r="H23" s="187">
        <v>1</v>
      </c>
      <c r="I23" s="187">
        <v>7.4</v>
      </c>
      <c r="J23" s="187">
        <f>J22</f>
        <v>189.5</v>
      </c>
      <c r="K23" s="213"/>
      <c r="L23" s="214"/>
      <c r="M23" s="187">
        <f t="shared" si="0"/>
        <v>1402.3</v>
      </c>
      <c r="N23" s="114"/>
    </row>
    <row r="24" spans="1:17" s="28" customFormat="1" ht="29.45" customHeight="1" x14ac:dyDescent="0.2">
      <c r="A24" s="24"/>
      <c r="B24" s="188">
        <v>6</v>
      </c>
      <c r="C24" s="208"/>
      <c r="D24" s="425" t="s">
        <v>171</v>
      </c>
      <c r="E24" s="425"/>
      <c r="F24" s="425"/>
      <c r="G24" s="425"/>
      <c r="H24" s="187">
        <v>1</v>
      </c>
      <c r="I24" s="187">
        <v>4.6749999999999998</v>
      </c>
      <c r="J24" s="187">
        <f>J23</f>
        <v>189.5</v>
      </c>
      <c r="K24" s="210"/>
      <c r="L24" s="211"/>
      <c r="M24" s="187">
        <f>ROUND((H24*I24*J24),2)</f>
        <v>885.91</v>
      </c>
      <c r="N24" s="34"/>
    </row>
    <row r="25" spans="1:17" s="28" customFormat="1" ht="31.9" customHeight="1" x14ac:dyDescent="0.2">
      <c r="A25" s="24"/>
      <c r="B25" s="188">
        <v>7</v>
      </c>
      <c r="C25" s="208"/>
      <c r="D25" s="425" t="s">
        <v>172</v>
      </c>
      <c r="E25" s="425"/>
      <c r="F25" s="425"/>
      <c r="G25" s="425"/>
      <c r="H25" s="187">
        <v>1</v>
      </c>
      <c r="I25" s="187">
        <v>12.6</v>
      </c>
      <c r="J25" s="187">
        <f>J24</f>
        <v>189.5</v>
      </c>
      <c r="K25" s="210"/>
      <c r="L25" s="211"/>
      <c r="M25" s="187">
        <f t="shared" si="0"/>
        <v>2387.6999999999998</v>
      </c>
      <c r="N25" s="34"/>
    </row>
    <row r="26" spans="1:17" s="28" customFormat="1" ht="30.6" customHeight="1" x14ac:dyDescent="0.2">
      <c r="A26" s="24"/>
      <c r="B26" s="188">
        <v>8</v>
      </c>
      <c r="C26" s="208"/>
      <c r="D26" s="425" t="s">
        <v>173</v>
      </c>
      <c r="E26" s="425"/>
      <c r="F26" s="425"/>
      <c r="G26" s="425"/>
      <c r="H26" s="187">
        <v>1</v>
      </c>
      <c r="I26" s="187">
        <v>10.199999999999999</v>
      </c>
      <c r="J26" s="187">
        <f>J25</f>
        <v>189.5</v>
      </c>
      <c r="K26" s="209"/>
      <c r="L26" s="209"/>
      <c r="M26" s="187">
        <f t="shared" si="0"/>
        <v>1932.9</v>
      </c>
    </row>
    <row r="27" spans="1:17" s="28" customFormat="1" ht="14.1" customHeight="1" x14ac:dyDescent="0.2">
      <c r="A27" s="24"/>
      <c r="B27" s="215"/>
      <c r="C27" s="208"/>
      <c r="D27" s="216"/>
      <c r="E27" s="217"/>
      <c r="F27" s="217"/>
      <c r="G27" s="217"/>
      <c r="H27" s="218"/>
      <c r="I27" s="219"/>
      <c r="J27" s="219"/>
      <c r="K27" s="210"/>
      <c r="L27" s="211"/>
      <c r="M27" s="195">
        <f>ROUND((SUM(M19:M26)),2)</f>
        <v>16352.9</v>
      </c>
      <c r="N27" s="34"/>
    </row>
    <row r="28" spans="1:17" s="28" customFormat="1" ht="14.1" customHeight="1" x14ac:dyDescent="0.2">
      <c r="A28" s="24"/>
      <c r="B28" s="220"/>
      <c r="C28" s="221"/>
      <c r="D28" s="222"/>
      <c r="E28" s="223"/>
      <c r="F28" s="223"/>
      <c r="G28" s="224"/>
      <c r="H28" s="225"/>
      <c r="I28" s="226"/>
      <c r="J28" s="226"/>
      <c r="K28" s="227"/>
      <c r="L28" s="228"/>
      <c r="M28" s="189"/>
      <c r="N28" s="34"/>
    </row>
    <row r="29" spans="1:17" ht="29.45" customHeight="1" x14ac:dyDescent="0.2">
      <c r="A29" s="130"/>
      <c r="B29" s="428"/>
      <c r="C29" s="429"/>
      <c r="D29" s="429"/>
      <c r="E29" s="429"/>
      <c r="F29" s="429"/>
      <c r="G29" s="429"/>
      <c r="H29" s="429"/>
      <c r="I29" s="429"/>
      <c r="J29" s="429"/>
      <c r="K29" s="429"/>
      <c r="L29" s="429"/>
      <c r="M29" s="430"/>
      <c r="P29" s="36"/>
    </row>
    <row r="30" spans="1:17" ht="29.45" customHeight="1" x14ac:dyDescent="0.2">
      <c r="A30" s="130"/>
      <c r="B30" s="431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3"/>
      <c r="P30" s="36"/>
    </row>
    <row r="31" spans="1:17" ht="29.45" customHeight="1" x14ac:dyDescent="0.2">
      <c r="A31" s="130"/>
      <c r="B31" s="431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3"/>
      <c r="P31" s="36"/>
    </row>
    <row r="32" spans="1:17" ht="29.45" customHeight="1" x14ac:dyDescent="0.2">
      <c r="A32" s="130"/>
      <c r="B32" s="431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3"/>
      <c r="P32" s="36"/>
    </row>
    <row r="33" spans="1:16" ht="29.45" customHeight="1" x14ac:dyDescent="0.2">
      <c r="A33" s="130"/>
      <c r="B33" s="431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3"/>
      <c r="P33" s="36"/>
    </row>
    <row r="34" spans="1:16" ht="29.45" customHeight="1" x14ac:dyDescent="0.2">
      <c r="A34" s="130"/>
      <c r="B34" s="431"/>
      <c r="C34" s="432"/>
      <c r="D34" s="432"/>
      <c r="E34" s="432"/>
      <c r="F34" s="432"/>
      <c r="G34" s="432"/>
      <c r="H34" s="432"/>
      <c r="I34" s="432"/>
      <c r="J34" s="432"/>
      <c r="K34" s="432"/>
      <c r="L34" s="432"/>
      <c r="M34" s="433"/>
      <c r="P34" s="36"/>
    </row>
    <row r="35" spans="1:16" ht="106.15" customHeight="1" x14ac:dyDescent="0.2">
      <c r="A35" s="130"/>
      <c r="B35" s="431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3"/>
      <c r="P35" s="36"/>
    </row>
    <row r="36" spans="1:16" ht="29.45" customHeight="1" x14ac:dyDescent="0.2">
      <c r="A36" s="130"/>
      <c r="B36" s="434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6"/>
      <c r="P36" s="36"/>
    </row>
    <row r="37" spans="1:16" ht="29.45" customHeight="1" x14ac:dyDescent="0.2">
      <c r="A37" s="130"/>
      <c r="B37" s="205"/>
      <c r="C37" s="229"/>
      <c r="D37" s="426" t="s">
        <v>176</v>
      </c>
      <c r="E37" s="427"/>
      <c r="F37" s="427"/>
      <c r="G37" s="427"/>
      <c r="H37" s="427"/>
      <c r="I37" s="427"/>
      <c r="J37" s="427"/>
      <c r="K37" s="427"/>
      <c r="L37" s="427"/>
      <c r="M37" s="427"/>
      <c r="P37" s="36"/>
    </row>
    <row r="39" spans="1:16" ht="16.5" customHeight="1" x14ac:dyDescent="0.2">
      <c r="A39" s="10"/>
      <c r="B39" s="38" t="s">
        <v>158</v>
      </c>
      <c r="C39" s="39"/>
      <c r="D39" s="39"/>
      <c r="E39" s="39"/>
      <c r="F39" s="39"/>
      <c r="G39" s="39"/>
      <c r="H39" s="39"/>
      <c r="I39" s="39"/>
      <c r="J39" s="39"/>
      <c r="K39" s="39"/>
      <c r="L39" s="40"/>
      <c r="M39" s="41">
        <f>M27</f>
        <v>16352.9</v>
      </c>
      <c r="N39" s="42"/>
      <c r="O39" s="42"/>
      <c r="P39" s="42"/>
    </row>
    <row r="40" spans="1:16" ht="6.75" customHeight="1" x14ac:dyDescent="0.2">
      <c r="A40" s="10"/>
      <c r="B40" s="43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5"/>
    </row>
    <row r="41" spans="1:16" ht="16.5" hidden="1" customHeight="1" x14ac:dyDescent="0.2">
      <c r="A41" s="10"/>
      <c r="B41" s="46" t="s">
        <v>17</v>
      </c>
      <c r="C41" s="47"/>
      <c r="D41" s="47"/>
      <c r="E41" s="47"/>
      <c r="F41" s="47"/>
      <c r="G41" s="47"/>
      <c r="H41" s="48" t="s">
        <v>18</v>
      </c>
      <c r="I41" s="49"/>
      <c r="J41" s="49"/>
      <c r="K41" s="50"/>
      <c r="L41" s="51"/>
      <c r="M41" s="52">
        <f>M39</f>
        <v>16352.9</v>
      </c>
    </row>
    <row r="42" spans="1:16" ht="16.5" hidden="1" customHeight="1" x14ac:dyDescent="0.2">
      <c r="A42" s="10"/>
      <c r="B42" s="53"/>
      <c r="C42" s="54"/>
      <c r="D42" s="54"/>
      <c r="E42" s="54"/>
      <c r="F42" s="54"/>
      <c r="G42" s="54"/>
      <c r="H42" s="55" t="s">
        <v>19</v>
      </c>
      <c r="I42" s="56"/>
      <c r="J42" s="56"/>
      <c r="K42" s="57"/>
      <c r="L42" s="58"/>
      <c r="M42" s="59" t="e">
        <v>#N/A</v>
      </c>
    </row>
    <row r="43" spans="1:16" ht="16.5" hidden="1" customHeight="1" x14ac:dyDescent="0.2">
      <c r="A43" s="10"/>
      <c r="B43" s="60"/>
      <c r="C43" s="54"/>
      <c r="D43" s="54"/>
      <c r="E43" s="54"/>
      <c r="F43" s="54"/>
      <c r="G43" s="54"/>
      <c r="H43" s="55" t="s">
        <v>20</v>
      </c>
      <c r="I43" s="56"/>
      <c r="J43" s="56"/>
      <c r="K43" s="57"/>
      <c r="L43" s="58"/>
      <c r="M43" s="61" t="e">
        <f>M42+M41</f>
        <v>#N/A</v>
      </c>
    </row>
    <row r="44" spans="1:16" ht="16.5" hidden="1" customHeight="1" x14ac:dyDescent="0.2">
      <c r="A44" s="10"/>
      <c r="B44" s="60"/>
      <c r="C44" s="54"/>
      <c r="D44" s="54"/>
      <c r="E44" s="62"/>
      <c r="F44" s="54"/>
      <c r="G44" s="54"/>
      <c r="H44" s="63" t="s">
        <v>21</v>
      </c>
      <c r="I44" s="64"/>
      <c r="J44" s="64"/>
      <c r="K44" s="65"/>
      <c r="L44" s="66"/>
      <c r="M44" s="67" t="e">
        <v>#N/A</v>
      </c>
    </row>
    <row r="45" spans="1:16" ht="16.5" hidden="1" customHeight="1" x14ac:dyDescent="0.2">
      <c r="A45" s="10"/>
      <c r="B45" s="60"/>
      <c r="C45" s="54"/>
      <c r="D45" s="54"/>
      <c r="E45" s="54"/>
      <c r="F45" s="54"/>
      <c r="G45" s="54"/>
      <c r="H45" s="55" t="s">
        <v>22</v>
      </c>
      <c r="I45" s="56"/>
      <c r="J45" s="56"/>
      <c r="K45" s="57"/>
      <c r="L45" s="58"/>
      <c r="M45" s="68" t="str">
        <f>IFERROR(IF(M43&gt;M44,0,M44-M43),"")</f>
        <v/>
      </c>
    </row>
    <row r="46" spans="1:16" ht="16.5" hidden="1" customHeight="1" x14ac:dyDescent="0.2">
      <c r="A46" s="10"/>
      <c r="B46" s="69"/>
      <c r="C46" s="70"/>
      <c r="D46" s="70"/>
      <c r="E46" s="70"/>
      <c r="F46" s="70"/>
      <c r="G46" s="70"/>
      <c r="H46" s="71" t="s">
        <v>23</v>
      </c>
      <c r="I46" s="72"/>
      <c r="J46" s="72"/>
      <c r="K46" s="73"/>
      <c r="L46" s="74"/>
      <c r="M46" s="75" t="e">
        <f>IF(M43&gt;M44,M43-M44,0)</f>
        <v>#N/A</v>
      </c>
    </row>
    <row r="47" spans="1:16" ht="36.75" customHeight="1" x14ac:dyDescent="0.2">
      <c r="A47" s="10"/>
      <c r="B47" s="340" t="s">
        <v>148</v>
      </c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2"/>
    </row>
    <row r="48" spans="1:16" s="28" customFormat="1" ht="11.25" customHeight="1" x14ac:dyDescent="0.2">
      <c r="A48" s="10"/>
      <c r="B48" s="343" t="s">
        <v>146</v>
      </c>
      <c r="C48" s="344"/>
      <c r="D48" s="344"/>
      <c r="E48" s="344"/>
      <c r="F48" s="344"/>
      <c r="G48" s="344"/>
      <c r="H48" s="344"/>
      <c r="I48" s="344"/>
      <c r="J48" s="344"/>
      <c r="K48" s="344"/>
      <c r="L48" s="344"/>
      <c r="M48" s="345"/>
    </row>
    <row r="49" spans="1:13" s="28" customFormat="1" ht="11.25" customHeight="1" x14ac:dyDescent="0.2">
      <c r="A49" s="10"/>
      <c r="B49" s="346" t="s">
        <v>149</v>
      </c>
      <c r="C49" s="347"/>
      <c r="D49" s="347"/>
      <c r="E49" s="347"/>
      <c r="F49" s="347"/>
      <c r="G49" s="347"/>
      <c r="H49" s="347"/>
      <c r="I49" s="347"/>
      <c r="J49" s="347"/>
      <c r="K49" s="347"/>
      <c r="L49" s="347"/>
      <c r="M49" s="348"/>
    </row>
    <row r="50" spans="1:13" s="28" customFormat="1" ht="12" customHeight="1" x14ac:dyDescent="0.2">
      <c r="A50" s="10"/>
      <c r="B50" s="349" t="s">
        <v>150</v>
      </c>
      <c r="C50" s="350"/>
      <c r="D50" s="350"/>
      <c r="E50" s="350"/>
      <c r="F50" s="350"/>
      <c r="G50" s="350"/>
      <c r="H50" s="350"/>
      <c r="I50" s="350"/>
      <c r="J50" s="350"/>
      <c r="K50" s="350"/>
      <c r="L50" s="350"/>
      <c r="M50" s="351"/>
    </row>
    <row r="51" spans="1:13" ht="16.5" customHeight="1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</row>
    <row r="52" spans="1:13" ht="16.5" customHeight="1" x14ac:dyDescent="0.2"/>
    <row r="53" spans="1:13" ht="16.5" customHeight="1" x14ac:dyDescent="0.2"/>
    <row r="54" spans="1:13" ht="16.5" customHeight="1" x14ac:dyDescent="0.2"/>
    <row r="55" spans="1:13" ht="16.5" customHeight="1" x14ac:dyDescent="0.2"/>
    <row r="56" spans="1:13" ht="16.5" customHeight="1" x14ac:dyDescent="0.2"/>
    <row r="57" spans="1:13" ht="16.5" customHeight="1" x14ac:dyDescent="0.2"/>
    <row r="58" spans="1:13" ht="5.0999999999999996" customHeight="1" x14ac:dyDescent="0.2"/>
    <row r="59" spans="1:13" ht="16.5" customHeight="1" x14ac:dyDescent="0.2"/>
    <row r="60" spans="1:13" ht="16.5" customHeight="1" x14ac:dyDescent="0.2"/>
    <row r="61" spans="1:13" ht="16.5" customHeight="1" x14ac:dyDescent="0.2"/>
    <row r="62" spans="1:13" ht="16.5" customHeight="1" x14ac:dyDescent="0.2"/>
    <row r="63" spans="1:13" ht="16.5" customHeight="1" x14ac:dyDescent="0.2"/>
    <row r="64" spans="1:13" ht="16.5" customHeight="1" x14ac:dyDescent="0.2"/>
    <row r="65" spans="2:13" s="77" customFormat="1" ht="69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2:13" s="77" customFormat="1" ht="25.5" customHeight="1" x14ac:dyDescent="0.2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2:13" s="77" customFormat="1" ht="12.75" customHeight="1" x14ac:dyDescent="0.2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2:13" s="77" customFormat="1" ht="12.75" customHeight="1" x14ac:dyDescent="0.2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</sheetData>
  <mergeCells count="43">
    <mergeCell ref="B49:M49"/>
    <mergeCell ref="B50:M50"/>
    <mergeCell ref="D22:G22"/>
    <mergeCell ref="D24:G24"/>
    <mergeCell ref="D25:G25"/>
    <mergeCell ref="D26:G26"/>
    <mergeCell ref="D23:G23"/>
    <mergeCell ref="B29:M36"/>
    <mergeCell ref="D19:G19"/>
    <mergeCell ref="D20:G20"/>
    <mergeCell ref="D21:G21"/>
    <mergeCell ref="B47:M47"/>
    <mergeCell ref="B48:M48"/>
    <mergeCell ref="D37:M37"/>
    <mergeCell ref="K7:L7"/>
    <mergeCell ref="B8:M8"/>
    <mergeCell ref="B9:M9"/>
    <mergeCell ref="B10:D10"/>
    <mergeCell ref="E10:M10"/>
    <mergeCell ref="B1:J4"/>
    <mergeCell ref="K2:M2"/>
    <mergeCell ref="K3:L3"/>
    <mergeCell ref="K4:L4"/>
    <mergeCell ref="B5:D6"/>
    <mergeCell ref="E5:J6"/>
    <mergeCell ref="K5:L5"/>
    <mergeCell ref="K6:L6"/>
    <mergeCell ref="B11:D11"/>
    <mergeCell ref="E11:J11"/>
    <mergeCell ref="K11:L11"/>
    <mergeCell ref="B12:D12"/>
    <mergeCell ref="E12:J12"/>
    <mergeCell ref="K12:L12"/>
    <mergeCell ref="B15:M15"/>
    <mergeCell ref="B17:B18"/>
    <mergeCell ref="B13:D13"/>
    <mergeCell ref="E13:J13"/>
    <mergeCell ref="K13:L13"/>
    <mergeCell ref="C14:D14"/>
    <mergeCell ref="G14:M14"/>
    <mergeCell ref="C17:C18"/>
    <mergeCell ref="D17:G18"/>
    <mergeCell ref="H17:L17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90CE1-9CE6-4B1B-A6FC-B5B8B9A03FEF}">
  <sheetPr>
    <tabColor rgb="FFFFFF00"/>
  </sheetPr>
  <dimension ref="A1:P68"/>
  <sheetViews>
    <sheetView view="pageBreakPreview" topLeftCell="G20" zoomScale="85" zoomScaleNormal="100" zoomScaleSheetLayoutView="85" workbookViewId="0">
      <selection activeCell="S16" sqref="S16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140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481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399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481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">
        <v>399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482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388</v>
      </c>
    </row>
    <row r="18" spans="1:16" ht="28.5" customHeight="1" x14ac:dyDescent="0.2">
      <c r="A18" s="10"/>
      <c r="B18" s="421"/>
      <c r="C18" s="421"/>
      <c r="D18" s="422"/>
      <c r="E18" s="423"/>
      <c r="F18" s="423"/>
      <c r="G18" s="424"/>
      <c r="H18" s="201" t="s">
        <v>174</v>
      </c>
      <c r="I18" s="202" t="s">
        <v>175</v>
      </c>
      <c r="J18" s="202" t="s">
        <v>162</v>
      </c>
      <c r="K18" s="203"/>
      <c r="L18" s="112"/>
      <c r="M18" s="156"/>
    </row>
    <row r="19" spans="1:16" ht="34.15" customHeight="1" x14ac:dyDescent="0.2">
      <c r="A19" s="10"/>
      <c r="B19" s="188">
        <v>1</v>
      </c>
      <c r="C19" s="206"/>
      <c r="D19" s="425" t="s">
        <v>166</v>
      </c>
      <c r="E19" s="425"/>
      <c r="F19" s="425"/>
      <c r="G19" s="425"/>
      <c r="H19" s="187">
        <v>1</v>
      </c>
      <c r="I19" s="187">
        <v>13.032</v>
      </c>
      <c r="J19" s="187">
        <f>'1.7.1'!J19</f>
        <v>189.5</v>
      </c>
      <c r="K19" s="207"/>
      <c r="L19" s="187"/>
      <c r="M19" s="187">
        <f t="shared" ref="M19:M26" si="0">ROUND((H19*I19*J19),2)</f>
        <v>2469.56</v>
      </c>
    </row>
    <row r="20" spans="1:16" s="28" customFormat="1" ht="52.9" customHeight="1" x14ac:dyDescent="0.2">
      <c r="A20" s="24"/>
      <c r="B20" s="188">
        <v>2</v>
      </c>
      <c r="C20" s="208"/>
      <c r="D20" s="425" t="s">
        <v>167</v>
      </c>
      <c r="E20" s="425"/>
      <c r="F20" s="425"/>
      <c r="G20" s="425"/>
      <c r="H20" s="187">
        <v>1</v>
      </c>
      <c r="I20" s="187">
        <v>8.1</v>
      </c>
      <c r="J20" s="187">
        <f>J19</f>
        <v>189.5</v>
      </c>
      <c r="K20" s="209"/>
      <c r="L20" s="209"/>
      <c r="M20" s="187">
        <f>ROUND((H20*I20*J20),2)</f>
        <v>1534.95</v>
      </c>
    </row>
    <row r="21" spans="1:16" s="28" customFormat="1" ht="44.45" customHeight="1" x14ac:dyDescent="0.2">
      <c r="A21" s="24"/>
      <c r="B21" s="188">
        <v>3</v>
      </c>
      <c r="C21" s="208"/>
      <c r="D21" s="425" t="s">
        <v>168</v>
      </c>
      <c r="E21" s="425"/>
      <c r="F21" s="425"/>
      <c r="G21" s="425"/>
      <c r="H21" s="187">
        <v>1</v>
      </c>
      <c r="I21" s="187">
        <v>18.338000000000001</v>
      </c>
      <c r="J21" s="187">
        <f>J20</f>
        <v>189.5</v>
      </c>
      <c r="K21" s="210"/>
      <c r="L21" s="211"/>
      <c r="M21" s="187">
        <f>ROUND((H21*I21*J21),2)</f>
        <v>3475.05</v>
      </c>
    </row>
    <row r="22" spans="1:16" s="28" customFormat="1" ht="28.9" customHeight="1" x14ac:dyDescent="0.2">
      <c r="A22" s="24"/>
      <c r="B22" s="188">
        <v>4</v>
      </c>
      <c r="C22" s="208"/>
      <c r="D22" s="425" t="s">
        <v>169</v>
      </c>
      <c r="E22" s="425"/>
      <c r="F22" s="425"/>
      <c r="G22" s="425"/>
      <c r="H22" s="187">
        <v>1</v>
      </c>
      <c r="I22" s="187">
        <v>11.95</v>
      </c>
      <c r="J22" s="187">
        <f>J21</f>
        <v>189.5</v>
      </c>
      <c r="K22" s="210"/>
      <c r="L22" s="211"/>
      <c r="M22" s="187">
        <f t="shared" si="0"/>
        <v>2264.5300000000002</v>
      </c>
      <c r="N22" s="34"/>
    </row>
    <row r="23" spans="1:16" s="28" customFormat="1" ht="39.6" customHeight="1" x14ac:dyDescent="0.2">
      <c r="A23" s="24"/>
      <c r="B23" s="188">
        <v>5</v>
      </c>
      <c r="C23" s="212"/>
      <c r="D23" s="425" t="s">
        <v>170</v>
      </c>
      <c r="E23" s="425"/>
      <c r="F23" s="425"/>
      <c r="G23" s="425"/>
      <c r="H23" s="187">
        <v>1</v>
      </c>
      <c r="I23" s="187">
        <v>7.4</v>
      </c>
      <c r="J23" s="187">
        <f>J22</f>
        <v>189.5</v>
      </c>
      <c r="K23" s="213"/>
      <c r="L23" s="214"/>
      <c r="M23" s="187">
        <f t="shared" si="0"/>
        <v>1402.3</v>
      </c>
      <c r="N23" s="34"/>
    </row>
    <row r="24" spans="1:16" s="115" customFormat="1" ht="42" customHeight="1" x14ac:dyDescent="0.2">
      <c r="A24" s="113"/>
      <c r="B24" s="188">
        <v>6</v>
      </c>
      <c r="C24" s="208"/>
      <c r="D24" s="425" t="s">
        <v>171</v>
      </c>
      <c r="E24" s="425"/>
      <c r="F24" s="425"/>
      <c r="G24" s="425"/>
      <c r="H24" s="187">
        <v>1</v>
      </c>
      <c r="I24" s="187">
        <v>4.6749999999999998</v>
      </c>
      <c r="J24" s="187">
        <f>J23</f>
        <v>189.5</v>
      </c>
      <c r="K24" s="210"/>
      <c r="L24" s="211"/>
      <c r="M24" s="187">
        <f>ROUND((H24*I24*J24),2)</f>
        <v>885.91</v>
      </c>
      <c r="N24" s="114"/>
    </row>
    <row r="25" spans="1:16" s="28" customFormat="1" ht="29.45" customHeight="1" x14ac:dyDescent="0.2">
      <c r="A25" s="24"/>
      <c r="B25" s="188">
        <v>7</v>
      </c>
      <c r="C25" s="208"/>
      <c r="D25" s="425" t="s">
        <v>172</v>
      </c>
      <c r="E25" s="425"/>
      <c r="F25" s="425"/>
      <c r="G25" s="425"/>
      <c r="H25" s="187">
        <v>1</v>
      </c>
      <c r="I25" s="187">
        <v>12.6</v>
      </c>
      <c r="J25" s="187">
        <f>J23</f>
        <v>189.5</v>
      </c>
      <c r="K25" s="210"/>
      <c r="L25" s="211"/>
      <c r="M25" s="187">
        <f t="shared" si="0"/>
        <v>2387.6999999999998</v>
      </c>
      <c r="N25" s="34"/>
    </row>
    <row r="26" spans="1:16" s="28" customFormat="1" ht="31.9" customHeight="1" x14ac:dyDescent="0.2">
      <c r="A26" s="24"/>
      <c r="B26" s="188">
        <v>8</v>
      </c>
      <c r="C26" s="208"/>
      <c r="D26" s="425" t="s">
        <v>173</v>
      </c>
      <c r="E26" s="425"/>
      <c r="F26" s="425"/>
      <c r="G26" s="425"/>
      <c r="H26" s="187">
        <v>1</v>
      </c>
      <c r="I26" s="187">
        <v>10.199999999999999</v>
      </c>
      <c r="J26" s="187">
        <f>J24</f>
        <v>189.5</v>
      </c>
      <c r="K26" s="209"/>
      <c r="L26" s="209"/>
      <c r="M26" s="187">
        <f t="shared" si="0"/>
        <v>1932.9</v>
      </c>
      <c r="N26" s="34"/>
    </row>
    <row r="27" spans="1:16" s="28" customFormat="1" ht="14.1" customHeight="1" x14ac:dyDescent="0.2">
      <c r="A27" s="24"/>
      <c r="B27" s="215"/>
      <c r="C27" s="208"/>
      <c r="D27" s="216"/>
      <c r="E27" s="217"/>
      <c r="F27" s="217"/>
      <c r="G27" s="217"/>
      <c r="H27" s="218"/>
      <c r="I27" s="219"/>
      <c r="J27" s="219"/>
      <c r="K27" s="210"/>
      <c r="L27" s="211"/>
      <c r="M27" s="195">
        <f>ROUND((SUM(M19:M26)),2)</f>
        <v>16352.9</v>
      </c>
      <c r="N27" s="34"/>
    </row>
    <row r="28" spans="1:16" s="28" customFormat="1" ht="14.1" customHeight="1" x14ac:dyDescent="0.2">
      <c r="A28" s="24"/>
      <c r="B28" s="205"/>
      <c r="C28" s="229"/>
      <c r="D28" s="230"/>
      <c r="E28" s="231"/>
      <c r="F28" s="231"/>
      <c r="G28" s="232"/>
      <c r="H28" s="233"/>
      <c r="I28" s="234"/>
      <c r="J28" s="234"/>
      <c r="K28" s="235"/>
      <c r="L28" s="204"/>
      <c r="M28" s="196"/>
      <c r="N28" s="34"/>
    </row>
    <row r="29" spans="1:16" ht="29.45" customHeight="1" x14ac:dyDescent="0.2">
      <c r="A29" s="130"/>
      <c r="B29" s="437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9"/>
      <c r="P29" s="36"/>
    </row>
    <row r="30" spans="1:16" ht="29.45" customHeight="1" x14ac:dyDescent="0.2">
      <c r="A30" s="130"/>
      <c r="B30" s="440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2"/>
      <c r="P30" s="36"/>
    </row>
    <row r="31" spans="1:16" ht="29.45" customHeight="1" x14ac:dyDescent="0.2">
      <c r="A31" s="130"/>
      <c r="B31" s="440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2"/>
      <c r="P31" s="36"/>
    </row>
    <row r="32" spans="1:16" ht="29.45" customHeight="1" x14ac:dyDescent="0.2">
      <c r="A32" s="130"/>
      <c r="B32" s="440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2"/>
      <c r="P32" s="36"/>
    </row>
    <row r="33" spans="1:16" ht="29.45" customHeight="1" x14ac:dyDescent="0.2">
      <c r="A33" s="130"/>
      <c r="B33" s="440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2"/>
      <c r="P33" s="36"/>
    </row>
    <row r="34" spans="1:16" ht="29.45" customHeight="1" x14ac:dyDescent="0.2">
      <c r="A34" s="130"/>
      <c r="B34" s="440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2"/>
      <c r="P34" s="36"/>
    </row>
    <row r="35" spans="1:16" ht="106.15" customHeight="1" x14ac:dyDescent="0.2">
      <c r="A35" s="130"/>
      <c r="B35" s="440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2"/>
      <c r="P35" s="36"/>
    </row>
    <row r="36" spans="1:16" ht="29.45" customHeight="1" x14ac:dyDescent="0.2">
      <c r="A36" s="130"/>
      <c r="B36" s="443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5"/>
      <c r="P36" s="36"/>
    </row>
    <row r="37" spans="1:16" ht="29.45" customHeight="1" x14ac:dyDescent="0.2">
      <c r="A37" s="130"/>
      <c r="B37" s="205"/>
      <c r="C37" s="229"/>
      <c r="D37" s="426" t="s">
        <v>176</v>
      </c>
      <c r="E37" s="427"/>
      <c r="F37" s="427"/>
      <c r="G37" s="427"/>
      <c r="H37" s="427"/>
      <c r="I37" s="427"/>
      <c r="J37" s="427"/>
      <c r="K37" s="427"/>
      <c r="L37" s="427"/>
      <c r="M37" s="427"/>
      <c r="P37" s="36"/>
    </row>
    <row r="38" spans="1:16" x14ac:dyDescent="0.2"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6" ht="16.5" customHeight="1" x14ac:dyDescent="0.2">
      <c r="A39" s="10"/>
      <c r="B39" s="38" t="s">
        <v>158</v>
      </c>
      <c r="C39" s="39"/>
      <c r="D39" s="39"/>
      <c r="E39" s="39"/>
      <c r="F39" s="39"/>
      <c r="G39" s="39"/>
      <c r="H39" s="39"/>
      <c r="I39" s="39"/>
      <c r="J39" s="39"/>
      <c r="K39" s="39"/>
      <c r="L39" s="40"/>
      <c r="M39" s="41">
        <f>M27</f>
        <v>16352.9</v>
      </c>
      <c r="N39" s="42"/>
      <c r="O39" s="42"/>
      <c r="P39" s="42"/>
    </row>
    <row r="40" spans="1:16" ht="6.75" customHeight="1" x14ac:dyDescent="0.2">
      <c r="A40" s="10"/>
      <c r="B40" s="43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5"/>
    </row>
    <row r="41" spans="1:16" ht="16.5" hidden="1" customHeight="1" x14ac:dyDescent="0.2">
      <c r="A41" s="10"/>
      <c r="B41" s="46" t="s">
        <v>17</v>
      </c>
      <c r="C41" s="47"/>
      <c r="D41" s="47"/>
      <c r="E41" s="47"/>
      <c r="F41" s="47"/>
      <c r="G41" s="47"/>
      <c r="H41" s="48" t="s">
        <v>18</v>
      </c>
      <c r="I41" s="49"/>
      <c r="J41" s="49"/>
      <c r="K41" s="50"/>
      <c r="L41" s="51"/>
      <c r="M41" s="52">
        <f>M39</f>
        <v>16352.9</v>
      </c>
    </row>
    <row r="42" spans="1:16" ht="16.5" hidden="1" customHeight="1" x14ac:dyDescent="0.2">
      <c r="A42" s="10"/>
      <c r="B42" s="53"/>
      <c r="C42" s="54"/>
      <c r="D42" s="54"/>
      <c r="E42" s="54"/>
      <c r="F42" s="54"/>
      <c r="G42" s="54"/>
      <c r="H42" s="55" t="s">
        <v>19</v>
      </c>
      <c r="I42" s="56"/>
      <c r="J42" s="56"/>
      <c r="K42" s="57"/>
      <c r="L42" s="58"/>
      <c r="M42" s="59" t="e">
        <v>#N/A</v>
      </c>
    </row>
    <row r="43" spans="1:16" ht="16.5" hidden="1" customHeight="1" x14ac:dyDescent="0.2">
      <c r="A43" s="10"/>
      <c r="B43" s="60"/>
      <c r="C43" s="54"/>
      <c r="D43" s="54"/>
      <c r="E43" s="54"/>
      <c r="F43" s="54"/>
      <c r="G43" s="54"/>
      <c r="H43" s="55" t="s">
        <v>20</v>
      </c>
      <c r="I43" s="56"/>
      <c r="J43" s="56"/>
      <c r="K43" s="57"/>
      <c r="L43" s="58"/>
      <c r="M43" s="61" t="e">
        <f>M42+M41</f>
        <v>#N/A</v>
      </c>
    </row>
    <row r="44" spans="1:16" ht="16.5" hidden="1" customHeight="1" x14ac:dyDescent="0.2">
      <c r="A44" s="10"/>
      <c r="B44" s="60"/>
      <c r="C44" s="54"/>
      <c r="D44" s="54"/>
      <c r="E44" s="62"/>
      <c r="F44" s="54"/>
      <c r="G44" s="54"/>
      <c r="H44" s="63" t="s">
        <v>21</v>
      </c>
      <c r="I44" s="64"/>
      <c r="J44" s="64"/>
      <c r="K44" s="65"/>
      <c r="L44" s="66"/>
      <c r="M44" s="67" t="e">
        <v>#N/A</v>
      </c>
    </row>
    <row r="45" spans="1:16" ht="16.5" hidden="1" customHeight="1" x14ac:dyDescent="0.2">
      <c r="A45" s="10"/>
      <c r="B45" s="60"/>
      <c r="C45" s="54"/>
      <c r="D45" s="54"/>
      <c r="E45" s="54"/>
      <c r="F45" s="54"/>
      <c r="G45" s="54"/>
      <c r="H45" s="55" t="s">
        <v>22</v>
      </c>
      <c r="I45" s="56"/>
      <c r="J45" s="56"/>
      <c r="K45" s="57"/>
      <c r="L45" s="58"/>
      <c r="M45" s="68" t="str">
        <f>IFERROR(IF(M43&gt;M44,0,M44-M43),"")</f>
        <v/>
      </c>
    </row>
    <row r="46" spans="1:16" ht="16.5" hidden="1" customHeight="1" x14ac:dyDescent="0.2">
      <c r="A46" s="10"/>
      <c r="B46" s="69"/>
      <c r="C46" s="70"/>
      <c r="D46" s="70"/>
      <c r="E46" s="70"/>
      <c r="F46" s="70"/>
      <c r="G46" s="70"/>
      <c r="H46" s="71" t="s">
        <v>23</v>
      </c>
      <c r="I46" s="72"/>
      <c r="J46" s="72"/>
      <c r="K46" s="73"/>
      <c r="L46" s="74"/>
      <c r="M46" s="75" t="e">
        <f>IF(M43&gt;M44,M43-M44,0)</f>
        <v>#N/A</v>
      </c>
    </row>
    <row r="47" spans="1:16" ht="36.75" customHeight="1" x14ac:dyDescent="0.2">
      <c r="A47" s="10"/>
      <c r="B47" s="340" t="s">
        <v>148</v>
      </c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2"/>
    </row>
    <row r="48" spans="1:16" s="28" customFormat="1" ht="11.25" customHeight="1" x14ac:dyDescent="0.2">
      <c r="A48" s="10"/>
      <c r="B48" s="343" t="s">
        <v>146</v>
      </c>
      <c r="C48" s="344"/>
      <c r="D48" s="344"/>
      <c r="E48" s="344"/>
      <c r="F48" s="344"/>
      <c r="G48" s="344"/>
      <c r="H48" s="344"/>
      <c r="I48" s="344"/>
      <c r="J48" s="344"/>
      <c r="K48" s="344"/>
      <c r="L48" s="344"/>
      <c r="M48" s="345"/>
    </row>
    <row r="49" spans="1:13" s="28" customFormat="1" ht="11.25" customHeight="1" x14ac:dyDescent="0.2">
      <c r="A49" s="10"/>
      <c r="B49" s="346" t="s">
        <v>149</v>
      </c>
      <c r="C49" s="347"/>
      <c r="D49" s="347"/>
      <c r="E49" s="347"/>
      <c r="F49" s="347"/>
      <c r="G49" s="347"/>
      <c r="H49" s="347"/>
      <c r="I49" s="347"/>
      <c r="J49" s="347"/>
      <c r="K49" s="347"/>
      <c r="L49" s="347"/>
      <c r="M49" s="348"/>
    </row>
    <row r="50" spans="1:13" s="28" customFormat="1" ht="12" customHeight="1" x14ac:dyDescent="0.2">
      <c r="A50" s="10"/>
      <c r="B50" s="349" t="s">
        <v>150</v>
      </c>
      <c r="C50" s="350"/>
      <c r="D50" s="350"/>
      <c r="E50" s="350"/>
      <c r="F50" s="350"/>
      <c r="G50" s="350"/>
      <c r="H50" s="350"/>
      <c r="I50" s="350"/>
      <c r="J50" s="350"/>
      <c r="K50" s="350"/>
      <c r="L50" s="350"/>
      <c r="M50" s="351"/>
    </row>
    <row r="51" spans="1:13" ht="16.5" customHeight="1" x14ac:dyDescent="0.2"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</row>
    <row r="52" spans="1:13" ht="16.5" customHeight="1" x14ac:dyDescent="0.2"/>
    <row r="53" spans="1:13" ht="16.5" customHeight="1" x14ac:dyDescent="0.2"/>
    <row r="54" spans="1:13" ht="16.5" customHeight="1" x14ac:dyDescent="0.2"/>
    <row r="55" spans="1:13" ht="16.5" customHeight="1" x14ac:dyDescent="0.2"/>
    <row r="56" spans="1:13" ht="16.5" customHeight="1" x14ac:dyDescent="0.2"/>
    <row r="57" spans="1:13" ht="16.5" customHeight="1" x14ac:dyDescent="0.2"/>
    <row r="58" spans="1:13" ht="5.0999999999999996" customHeight="1" x14ac:dyDescent="0.2"/>
    <row r="59" spans="1:13" ht="16.5" customHeight="1" x14ac:dyDescent="0.2"/>
    <row r="60" spans="1:13" ht="16.5" customHeight="1" x14ac:dyDescent="0.2"/>
    <row r="61" spans="1:13" ht="16.5" customHeight="1" x14ac:dyDescent="0.2"/>
    <row r="62" spans="1:13" ht="16.5" customHeight="1" x14ac:dyDescent="0.2"/>
    <row r="63" spans="1:13" ht="16.5" customHeight="1" x14ac:dyDescent="0.2"/>
    <row r="64" spans="1:13" ht="16.5" customHeight="1" x14ac:dyDescent="0.2"/>
    <row r="65" spans="2:13" s="77" customFormat="1" ht="69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2:13" s="77" customFormat="1" ht="25.5" customHeight="1" x14ac:dyDescent="0.2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2:13" s="77" customFormat="1" ht="12.75" customHeight="1" x14ac:dyDescent="0.2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2:13" s="77" customFormat="1" ht="12.75" customHeight="1" x14ac:dyDescent="0.2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</sheetData>
  <mergeCells count="43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D21:G21"/>
    <mergeCell ref="D22:G22"/>
    <mergeCell ref="D23:G23"/>
    <mergeCell ref="B50:M50"/>
    <mergeCell ref="D24:G24"/>
    <mergeCell ref="D25:G25"/>
    <mergeCell ref="D26:G26"/>
    <mergeCell ref="B29:M36"/>
    <mergeCell ref="B47:M47"/>
    <mergeCell ref="B48:M48"/>
    <mergeCell ref="B49:M49"/>
    <mergeCell ref="D37:M37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EB924-53F6-4250-923C-5AEE287918D9}">
  <sheetPr codeName="Planilha15">
    <tabColor rgb="FFFF0000"/>
  </sheetPr>
  <dimension ref="A1:S62"/>
  <sheetViews>
    <sheetView view="pageBreakPreview" topLeftCell="A17" zoomScaleNormal="100" zoomScaleSheetLayoutView="100" workbookViewId="0">
      <selection activeCell="R16" sqref="R15:R16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10" width="10.2851562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380</v>
      </c>
      <c r="F12" s="355"/>
      <c r="G12" s="355"/>
      <c r="H12" s="355"/>
      <c r="I12" s="355"/>
      <c r="J12" s="355"/>
      <c r="K12" s="374" t="s">
        <v>10</v>
      </c>
      <c r="L12" s="375"/>
      <c r="M12" s="194" t="str">
        <f>M3</f>
        <v>1.9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tr">
        <f>PLANILHA!F29</f>
        <v>LIMPEZA MECANIZADA DE CAMADA VEGETAL, VEGETAÇÃO E PEQUENAS ÁRVORES (DIÂMETRO DE TRONCO MENOR QUE 0,20 M), COM TRATOR DE ESTEIRAS.AF_05/2018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475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9" s="44" customFormat="1" ht="15.75" customHeight="1" x14ac:dyDescent="0.2">
      <c r="A17" s="43"/>
      <c r="B17" s="360" t="s">
        <v>360</v>
      </c>
      <c r="C17" s="360" t="s">
        <v>24</v>
      </c>
      <c r="D17" s="362" t="s">
        <v>359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330" t="s">
        <v>358</v>
      </c>
    </row>
    <row r="18" spans="1:19" s="44" customFormat="1" ht="18" customHeight="1" x14ac:dyDescent="0.2">
      <c r="A18" s="43"/>
      <c r="B18" s="361"/>
      <c r="C18" s="361"/>
      <c r="D18" s="365"/>
      <c r="E18" s="366"/>
      <c r="F18" s="366"/>
      <c r="G18" s="367"/>
      <c r="H18" s="238" t="s">
        <v>177</v>
      </c>
      <c r="I18" s="239" t="s">
        <v>346</v>
      </c>
      <c r="J18" s="239" t="s">
        <v>346</v>
      </c>
      <c r="K18" s="239" t="s">
        <v>160</v>
      </c>
      <c r="L18" s="332" t="s">
        <v>185</v>
      </c>
      <c r="M18" s="331" t="s">
        <v>361</v>
      </c>
    </row>
    <row r="19" spans="1:19" s="44" customFormat="1" ht="25.15" customHeight="1" x14ac:dyDescent="0.2">
      <c r="A19" s="43"/>
      <c r="B19" s="254">
        <v>1</v>
      </c>
      <c r="C19" s="255"/>
      <c r="D19" s="446" t="s">
        <v>347</v>
      </c>
      <c r="E19" s="446"/>
      <c r="F19" s="446"/>
      <c r="G19" s="446"/>
      <c r="H19" s="256">
        <v>8</v>
      </c>
      <c r="I19" s="256">
        <v>0.45</v>
      </c>
      <c r="J19" s="256">
        <v>0.45</v>
      </c>
      <c r="K19" s="257">
        <v>737.4</v>
      </c>
      <c r="L19" s="256">
        <v>0.05</v>
      </c>
      <c r="M19" s="258">
        <f>ROUND(((H19+I19+J19)*(K19)),2)</f>
        <v>6562.86</v>
      </c>
      <c r="P19" s="44" t="s">
        <v>356</v>
      </c>
    </row>
    <row r="20" spans="1:19" s="198" customFormat="1" ht="25.5" customHeight="1" x14ac:dyDescent="0.2">
      <c r="A20" s="197"/>
      <c r="B20" s="259">
        <v>2</v>
      </c>
      <c r="C20" s="246"/>
      <c r="D20" s="447" t="s">
        <v>368</v>
      </c>
      <c r="E20" s="447"/>
      <c r="F20" s="447"/>
      <c r="G20" s="447"/>
      <c r="H20" s="248">
        <v>6</v>
      </c>
      <c r="I20" s="248">
        <v>0.45</v>
      </c>
      <c r="J20" s="248">
        <v>0.45</v>
      </c>
      <c r="K20" s="249">
        <f>18*5</f>
        <v>90</v>
      </c>
      <c r="L20" s="248">
        <v>0.05</v>
      </c>
      <c r="M20" s="260">
        <f>ROUND(((H20+I20+J20)*(K20)),2)</f>
        <v>621</v>
      </c>
      <c r="P20" s="198">
        <v>37</v>
      </c>
      <c r="Q20" s="198">
        <v>13.69</v>
      </c>
      <c r="S20" s="198">
        <f>P20*20</f>
        <v>740</v>
      </c>
    </row>
    <row r="21" spans="1:19" s="198" customFormat="1" ht="15.6" customHeight="1" x14ac:dyDescent="0.2">
      <c r="A21" s="197"/>
      <c r="B21" s="259"/>
      <c r="C21" s="246"/>
      <c r="D21" s="247"/>
      <c r="E21" s="247"/>
      <c r="F21" s="247"/>
      <c r="G21" s="247"/>
      <c r="H21" s="248"/>
      <c r="I21" s="248"/>
      <c r="J21" s="248"/>
      <c r="K21" s="249"/>
      <c r="L21" s="248"/>
      <c r="M21" s="260"/>
      <c r="S21" s="198">
        <f>S20-2.6</f>
        <v>737.4</v>
      </c>
    </row>
    <row r="22" spans="1:19" s="198" customFormat="1" ht="15.6" customHeight="1" x14ac:dyDescent="0.2">
      <c r="A22" s="197"/>
      <c r="B22" s="259"/>
      <c r="C22" s="246"/>
      <c r="D22" s="247"/>
      <c r="E22" s="247"/>
      <c r="F22" s="247"/>
      <c r="G22" s="247"/>
      <c r="H22" s="248"/>
      <c r="I22" s="248"/>
      <c r="J22" s="248"/>
      <c r="K22" s="249"/>
      <c r="L22" s="248"/>
      <c r="M22" s="260"/>
    </row>
    <row r="23" spans="1:19" s="198" customFormat="1" ht="15.6" customHeight="1" x14ac:dyDescent="0.2">
      <c r="A23" s="197"/>
      <c r="B23" s="259"/>
      <c r="C23" s="246"/>
      <c r="D23" s="247"/>
      <c r="E23" s="247"/>
      <c r="F23" s="247"/>
      <c r="G23" s="247"/>
      <c r="H23" s="248"/>
      <c r="I23" s="248"/>
      <c r="J23" s="248"/>
      <c r="K23" s="249"/>
      <c r="L23" s="248"/>
      <c r="M23" s="260"/>
      <c r="N23" s="329">
        <f>M33*0.05</f>
        <v>359.19299999999998</v>
      </c>
    </row>
    <row r="24" spans="1:19" s="198" customFormat="1" ht="15.6" customHeight="1" x14ac:dyDescent="0.2">
      <c r="A24" s="197"/>
      <c r="B24" s="259"/>
      <c r="C24" s="246"/>
      <c r="D24" s="247"/>
      <c r="E24" s="247"/>
      <c r="F24" s="247"/>
      <c r="G24" s="247"/>
      <c r="H24" s="248"/>
      <c r="I24" s="248"/>
      <c r="J24" s="248"/>
      <c r="K24" s="249"/>
      <c r="L24" s="248"/>
      <c r="M24" s="260"/>
    </row>
    <row r="25" spans="1:19" s="198" customFormat="1" ht="15.6" customHeight="1" x14ac:dyDescent="0.2">
      <c r="A25" s="197"/>
      <c r="B25" s="259"/>
      <c r="C25" s="246"/>
      <c r="D25" s="247"/>
      <c r="E25" s="247"/>
      <c r="F25" s="247"/>
      <c r="G25" s="247"/>
      <c r="H25" s="248"/>
      <c r="I25" s="248"/>
      <c r="J25" s="248"/>
      <c r="K25" s="249"/>
      <c r="L25" s="248"/>
      <c r="M25" s="260"/>
    </row>
    <row r="26" spans="1:19" s="198" customFormat="1" ht="15.6" customHeight="1" x14ac:dyDescent="0.2">
      <c r="A26" s="197"/>
      <c r="B26" s="259"/>
      <c r="C26" s="246"/>
      <c r="D26" s="247"/>
      <c r="E26" s="247"/>
      <c r="F26" s="247"/>
      <c r="G26" s="247"/>
      <c r="H26" s="248"/>
      <c r="I26" s="248"/>
      <c r="J26" s="248"/>
      <c r="K26" s="249"/>
      <c r="L26" s="248"/>
      <c r="M26" s="260"/>
    </row>
    <row r="27" spans="1:19" s="198" customFormat="1" ht="15.6" customHeight="1" x14ac:dyDescent="0.2">
      <c r="A27" s="197"/>
      <c r="B27" s="259"/>
      <c r="C27" s="246"/>
      <c r="D27" s="247"/>
      <c r="E27" s="247"/>
      <c r="F27" s="247"/>
      <c r="G27" s="247"/>
      <c r="H27" s="248"/>
      <c r="I27" s="248"/>
      <c r="J27" s="248"/>
      <c r="K27" s="249"/>
      <c r="L27" s="248"/>
      <c r="M27" s="260"/>
    </row>
    <row r="28" spans="1:19" s="198" customFormat="1" ht="15.6" customHeight="1" x14ac:dyDescent="0.2">
      <c r="A28" s="197"/>
      <c r="B28" s="259"/>
      <c r="C28" s="246"/>
      <c r="D28" s="247"/>
      <c r="E28" s="247"/>
      <c r="F28" s="247"/>
      <c r="G28" s="247"/>
      <c r="H28" s="248"/>
      <c r="I28" s="248"/>
      <c r="J28" s="248"/>
      <c r="K28" s="249"/>
      <c r="L28" s="248"/>
      <c r="M28" s="260"/>
    </row>
    <row r="29" spans="1:19" s="198" customFormat="1" ht="15.6" customHeight="1" x14ac:dyDescent="0.2">
      <c r="A29" s="197"/>
      <c r="B29" s="259"/>
      <c r="C29" s="246"/>
      <c r="D29" s="247"/>
      <c r="E29" s="247"/>
      <c r="F29" s="247"/>
      <c r="G29" s="311" t="s">
        <v>319</v>
      </c>
      <c r="H29" s="303">
        <f>(M19*L19)+(L20*M20)</f>
        <v>359.19300000000004</v>
      </c>
      <c r="I29" s="248"/>
      <c r="J29" s="248"/>
      <c r="K29" s="249"/>
      <c r="L29" s="248"/>
      <c r="M29" s="260"/>
    </row>
    <row r="30" spans="1:19" s="198" customFormat="1" ht="13.9" customHeight="1" x14ac:dyDescent="0.2">
      <c r="A30" s="197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>
        <f t="shared" ref="M30:M32" si="0">ROUND((H30*I30*J30),2)</f>
        <v>0</v>
      </c>
    </row>
    <row r="31" spans="1:19" s="198" customFormat="1" ht="13.9" customHeight="1" x14ac:dyDescent="0.2">
      <c r="A31" s="197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>
        <f t="shared" si="0"/>
        <v>0</v>
      </c>
      <c r="N31" s="199"/>
    </row>
    <row r="32" spans="1:19" s="198" customFormat="1" ht="13.9" customHeight="1" x14ac:dyDescent="0.2">
      <c r="A32" s="197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>
        <f t="shared" si="0"/>
        <v>0</v>
      </c>
      <c r="N32" s="199"/>
    </row>
    <row r="33" spans="1:16" s="44" customFormat="1" ht="16.5" customHeight="1" x14ac:dyDescent="0.2">
      <c r="A33" s="43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ROUND((SUM(M19:M32)),2)</f>
        <v>7183.86</v>
      </c>
      <c r="N33" s="200"/>
      <c r="O33" s="200"/>
      <c r="P33" s="200"/>
    </row>
    <row r="34" spans="1:16" s="44" customFormat="1" ht="6.75" customHeight="1" x14ac:dyDescent="0.2">
      <c r="A34" s="43"/>
      <c r="B34" s="43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7183.86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B41:M41"/>
    <mergeCell ref="B42:M42"/>
    <mergeCell ref="B43:M43"/>
    <mergeCell ref="B44:M44"/>
    <mergeCell ref="D19:G19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A59C-2007-45B1-85D2-A73C634D9E58}">
  <sheetPr>
    <tabColor theme="1"/>
  </sheetPr>
  <dimension ref="A1:S62"/>
  <sheetViews>
    <sheetView view="pageBreakPreview" topLeftCell="A13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7109375" style="11" customWidth="1"/>
    <col min="9" max="9" width="8.85546875" style="11" customWidth="1"/>
    <col min="10" max="10" width="9.2851562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9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9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9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9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9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9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9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9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9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9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9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9" ht="20.25" customHeight="1" x14ac:dyDescent="0.2">
      <c r="A12" s="10"/>
      <c r="B12" s="371" t="s">
        <v>9</v>
      </c>
      <c r="C12" s="372"/>
      <c r="D12" s="372"/>
      <c r="E12" s="373" t="s">
        <v>380</v>
      </c>
      <c r="F12" s="355"/>
      <c r="G12" s="355"/>
      <c r="H12" s="355"/>
      <c r="I12" s="355"/>
      <c r="J12" s="355"/>
      <c r="K12" s="374" t="s">
        <v>10</v>
      </c>
      <c r="L12" s="375"/>
      <c r="M12" s="194" t="s">
        <v>474</v>
      </c>
    </row>
    <row r="13" spans="1:19" s="14" customFormat="1" ht="37.15" customHeight="1" x14ac:dyDescent="0.25">
      <c r="A13" s="13"/>
      <c r="B13" s="371" t="s">
        <v>11</v>
      </c>
      <c r="C13" s="372"/>
      <c r="D13" s="372"/>
      <c r="E13" s="373" t="s">
        <v>495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393</v>
      </c>
      <c r="O13" s="14" t="s">
        <v>403</v>
      </c>
    </row>
    <row r="14" spans="1:19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9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9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  <c r="O16" s="448"/>
      <c r="P16" s="449"/>
      <c r="Q16" s="449"/>
      <c r="R16" s="449"/>
      <c r="S16" s="449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330" t="s">
        <v>369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40" t="s">
        <v>317</v>
      </c>
      <c r="I18" s="240" t="s">
        <v>185</v>
      </c>
      <c r="J18" s="240" t="s">
        <v>320</v>
      </c>
      <c r="K18" s="239"/>
      <c r="L18" s="269"/>
      <c r="M18" s="304"/>
    </row>
    <row r="19" spans="1:14" ht="25.15" customHeight="1" x14ac:dyDescent="0.2">
      <c r="A19" s="10"/>
      <c r="B19" s="254">
        <v>1</v>
      </c>
      <c r="C19" s="255"/>
      <c r="D19" s="450" t="s">
        <v>327</v>
      </c>
      <c r="E19" s="450"/>
      <c r="F19" s="450"/>
      <c r="G19" s="450"/>
      <c r="H19" s="315">
        <f>'1.9.1'!M33</f>
        <v>7183.86</v>
      </c>
      <c r="I19" s="315">
        <v>0.05</v>
      </c>
      <c r="J19" s="316">
        <v>1.25</v>
      </c>
      <c r="K19" s="257"/>
      <c r="L19" s="256"/>
      <c r="M19" s="258">
        <f>ROUND((H19*I19*J19),2)</f>
        <v>448.99</v>
      </c>
    </row>
    <row r="20" spans="1:14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312"/>
      <c r="I20" s="312"/>
      <c r="J20" s="313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247"/>
      <c r="E21" s="247"/>
      <c r="F21" s="247"/>
      <c r="G21" s="247"/>
      <c r="H21" s="248"/>
      <c r="I21" s="248"/>
      <c r="J21" s="313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247"/>
      <c r="E22" s="247"/>
      <c r="F22" s="247"/>
      <c r="G22" s="247"/>
      <c r="H22" s="248"/>
      <c r="I22" s="248"/>
      <c r="J22" s="313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247"/>
      <c r="E23" s="247"/>
      <c r="F23" s="247"/>
      <c r="G23" s="247"/>
      <c r="H23" s="248"/>
      <c r="I23" s="248"/>
      <c r="J23" s="314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247"/>
      <c r="E24" s="247"/>
      <c r="F24" s="247"/>
      <c r="G24" s="247"/>
      <c r="H24" s="248"/>
      <c r="I24" s="248"/>
      <c r="J24" s="314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247"/>
      <c r="E25" s="247"/>
      <c r="F25" s="247"/>
      <c r="G25" s="247"/>
      <c r="H25" s="248"/>
      <c r="I25" s="248"/>
      <c r="J25" s="314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247"/>
      <c r="E26" s="247"/>
      <c r="F26" s="247"/>
      <c r="G26" s="247"/>
      <c r="H26" s="248"/>
      <c r="I26" s="248"/>
      <c r="J26" s="314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247"/>
      <c r="E27" s="247"/>
      <c r="F27" s="247"/>
      <c r="G27" s="247"/>
      <c r="H27" s="248"/>
      <c r="I27" s="248"/>
      <c r="J27" s="314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247"/>
      <c r="E28" s="247"/>
      <c r="F28" s="247"/>
      <c r="G28" s="247"/>
      <c r="H28" s="248"/>
      <c r="I28" s="248"/>
      <c r="J28" s="314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311"/>
      <c r="H29" s="303"/>
      <c r="I29" s="248"/>
      <c r="J29" s="314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314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448.99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448.99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D19:G19"/>
    <mergeCell ref="B41:M41"/>
    <mergeCell ref="B42:M42"/>
    <mergeCell ref="B43:M43"/>
    <mergeCell ref="B44:M44"/>
    <mergeCell ref="C14:D14"/>
    <mergeCell ref="G14:M14"/>
    <mergeCell ref="B15:M15"/>
    <mergeCell ref="B17:B18"/>
    <mergeCell ref="C17:C18"/>
    <mergeCell ref="D17:G18"/>
    <mergeCell ref="H17:L17"/>
    <mergeCell ref="E10:M10"/>
    <mergeCell ref="B12:D12"/>
    <mergeCell ref="E12:J12"/>
    <mergeCell ref="K12:L12"/>
    <mergeCell ref="B13:D13"/>
    <mergeCell ref="E13:J13"/>
    <mergeCell ref="K13:L13"/>
    <mergeCell ref="O16:S16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</mergeCells>
  <conditionalFormatting sqref="O16">
    <cfRule type="cellIs" dxfId="5" priority="1" operator="equal">
      <formula>"(digite a descrição aqui)"</formula>
    </cfRule>
    <cfRule type="expression" dxfId="4" priority="2" stopIfTrue="1">
      <formula>$C16=1</formula>
    </cfRule>
    <cfRule type="expression" dxfId="3" priority="3" stopIfTrue="1">
      <formula>OR($C16=0,$C16=2,$C16=3,$C16=4)</formula>
    </cfRule>
  </conditionalFormatting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EB217-A636-4484-95D8-82293D3355AE}">
  <sheetPr>
    <tabColor theme="1"/>
  </sheetPr>
  <dimension ref="A1:P62"/>
  <sheetViews>
    <sheetView view="pageBreakPreview" topLeftCell="A18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5703125" style="11" customWidth="1"/>
    <col min="9" max="9" width="10.28515625" style="11" customWidth="1"/>
    <col min="10" max="10" width="8.7109375" style="11" customWidth="1"/>
    <col min="11" max="11" width="10.7109375" style="11" customWidth="1"/>
    <col min="12" max="12" width="8.7109375" style="11" customWidth="1"/>
    <col min="13" max="13" width="17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400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474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">
        <v>313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476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40" t="s">
        <v>317</v>
      </c>
      <c r="I18" s="240" t="s">
        <v>185</v>
      </c>
      <c r="J18" s="240" t="s">
        <v>320</v>
      </c>
      <c r="K18" s="239" t="s">
        <v>184</v>
      </c>
      <c r="L18" s="269"/>
      <c r="M18" s="304"/>
    </row>
    <row r="19" spans="1:14" ht="25.15" customHeight="1" x14ac:dyDescent="0.2">
      <c r="A19" s="10"/>
      <c r="B19" s="254">
        <v>1</v>
      </c>
      <c r="C19" s="255"/>
      <c r="D19" s="446" t="s">
        <v>322</v>
      </c>
      <c r="E19" s="446"/>
      <c r="F19" s="446"/>
      <c r="G19" s="446"/>
      <c r="H19" s="315">
        <f>'1.9.2'!H19</f>
        <v>7183.86</v>
      </c>
      <c r="I19" s="315">
        <v>0.05</v>
      </c>
      <c r="J19" s="316">
        <v>1.25</v>
      </c>
      <c r="K19" s="257">
        <v>7.7</v>
      </c>
      <c r="L19" s="256"/>
      <c r="M19" s="258">
        <f>ROUND((H19*I19*J19*K19),2)</f>
        <v>3457.23</v>
      </c>
    </row>
    <row r="20" spans="1:14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312"/>
      <c r="I20" s="312"/>
      <c r="J20" s="313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247"/>
      <c r="E21" s="247"/>
      <c r="F21" s="247"/>
      <c r="G21" s="247"/>
      <c r="H21" s="248"/>
      <c r="I21" s="248"/>
      <c r="J21" s="313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247"/>
      <c r="E22" s="247"/>
      <c r="F22" s="247"/>
      <c r="G22" s="247"/>
      <c r="H22" s="248"/>
      <c r="I22" s="248"/>
      <c r="J22" s="313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247"/>
      <c r="E23" s="247"/>
      <c r="F23" s="247"/>
      <c r="G23" s="247"/>
      <c r="H23" s="248"/>
      <c r="I23" s="248"/>
      <c r="J23" s="314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247"/>
      <c r="E24" s="247"/>
      <c r="F24" s="247"/>
      <c r="G24" s="247"/>
      <c r="H24" s="248"/>
      <c r="I24" s="248"/>
      <c r="J24" s="314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247"/>
      <c r="E25" s="247"/>
      <c r="F25" s="247"/>
      <c r="G25" s="247"/>
      <c r="H25" s="248"/>
      <c r="I25" s="248"/>
      <c r="J25" s="314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247"/>
      <c r="E26" s="247"/>
      <c r="F26" s="247"/>
      <c r="G26" s="247"/>
      <c r="H26" s="248"/>
      <c r="I26" s="248"/>
      <c r="J26" s="314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247"/>
      <c r="E27" s="247"/>
      <c r="F27" s="247"/>
      <c r="G27" s="247"/>
      <c r="H27" s="248"/>
      <c r="I27" s="248"/>
      <c r="J27" s="314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247"/>
      <c r="E28" s="247"/>
      <c r="F28" s="247"/>
      <c r="G28" s="247"/>
      <c r="H28" s="248"/>
      <c r="I28" s="248"/>
      <c r="J28" s="314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311"/>
      <c r="H29" s="303"/>
      <c r="I29" s="248"/>
      <c r="J29" s="314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314"/>
      <c r="K30" s="251"/>
      <c r="L30" s="251"/>
      <c r="M30" s="260">
        <f t="shared" ref="M30:M32" si="0">ROUND((H30*I30*J30),2)</f>
        <v>0</v>
      </c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>
        <f t="shared" si="0"/>
        <v>0</v>
      </c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>
        <f t="shared" si="0"/>
        <v>0</v>
      </c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317"/>
      <c r="M33" s="245">
        <f>SUM(M19:M32)</f>
        <v>3457.23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3457.23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4">
    <mergeCell ref="D19:G19"/>
    <mergeCell ref="B41:M41"/>
    <mergeCell ref="B42:M42"/>
    <mergeCell ref="B43:M43"/>
    <mergeCell ref="B44:M44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BDC8-201B-4D58-B8AA-EB5A00203FC1}">
  <sheetPr>
    <tabColor theme="1"/>
  </sheetPr>
  <dimension ref="A1:P62"/>
  <sheetViews>
    <sheetView view="pageBreakPreview" topLeftCell="A18" zoomScaleNormal="100" zoomScaleSheetLayoutView="100" workbookViewId="0">
      <selection activeCell="M13" sqref="M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29.5703125" style="11" customWidth="1"/>
    <col min="8" max="8" width="11.42578125" style="11" customWidth="1"/>
    <col min="9" max="9" width="13.5703125" style="11" customWidth="1"/>
    <col min="10" max="10" width="10.140625" style="11" customWidth="1"/>
    <col min="11" max="11" width="10.28515625" style="11" customWidth="1"/>
    <col min="12" max="12" width="9.57031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400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474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">
        <v>343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477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5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5" ht="27.6" customHeight="1" x14ac:dyDescent="0.2">
      <c r="A18" s="10"/>
      <c r="B18" s="361"/>
      <c r="C18" s="361"/>
      <c r="D18" s="365"/>
      <c r="E18" s="366"/>
      <c r="F18" s="366"/>
      <c r="G18" s="367"/>
      <c r="H18" s="240" t="s">
        <v>317</v>
      </c>
      <c r="I18" s="240" t="s">
        <v>324</v>
      </c>
      <c r="J18" s="240" t="s">
        <v>323</v>
      </c>
      <c r="K18" s="239" t="s">
        <v>325</v>
      </c>
      <c r="L18" s="269"/>
      <c r="M18" s="304"/>
    </row>
    <row r="19" spans="1:15" ht="25.15" customHeight="1" x14ac:dyDescent="0.2">
      <c r="A19" s="10"/>
      <c r="B19" s="254">
        <v>1</v>
      </c>
      <c r="C19" s="255"/>
      <c r="D19" s="446" t="s">
        <v>326</v>
      </c>
      <c r="E19" s="446"/>
      <c r="F19" s="446"/>
      <c r="G19" s="446"/>
      <c r="H19" s="315">
        <f>'1.9.3'!H19</f>
        <v>7183.86</v>
      </c>
      <c r="I19" s="315">
        <v>0.15</v>
      </c>
      <c r="J19" s="316">
        <v>0.1</v>
      </c>
      <c r="K19" s="318">
        <v>3.5000000000000003E-2</v>
      </c>
      <c r="L19" s="256"/>
      <c r="M19" s="258">
        <f>ROUND(((H19)*(I19+J19+K19)),2)</f>
        <v>2047.4</v>
      </c>
      <c r="O19" s="192">
        <f>I19+J19+K19</f>
        <v>0.28500000000000003</v>
      </c>
    </row>
    <row r="20" spans="1:15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312"/>
      <c r="I20" s="312"/>
      <c r="J20" s="313"/>
      <c r="K20" s="249"/>
      <c r="L20" s="248"/>
      <c r="M20" s="260"/>
      <c r="O20" s="28">
        <f>O19*H19</f>
        <v>2047.4001000000001</v>
      </c>
    </row>
    <row r="21" spans="1:15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313"/>
      <c r="K21" s="249"/>
      <c r="L21" s="248"/>
      <c r="M21" s="260"/>
    </row>
    <row r="22" spans="1:15" s="28" customFormat="1" ht="15.6" customHeight="1" x14ac:dyDescent="0.2">
      <c r="A22" s="24"/>
      <c r="B22" s="259"/>
      <c r="C22" s="246"/>
      <c r="D22" s="247"/>
      <c r="E22" s="247"/>
      <c r="F22" s="247"/>
      <c r="G22" s="247"/>
      <c r="H22" s="248"/>
      <c r="I22" s="248"/>
      <c r="J22" s="313"/>
      <c r="K22" s="249"/>
      <c r="L22" s="248"/>
      <c r="M22" s="260"/>
    </row>
    <row r="23" spans="1:15" s="28" customFormat="1" ht="15.6" customHeight="1" x14ac:dyDescent="0.2">
      <c r="A23" s="24"/>
      <c r="B23" s="259"/>
      <c r="C23" s="246"/>
      <c r="D23" s="247"/>
      <c r="E23" s="247"/>
      <c r="F23" s="247"/>
      <c r="G23" s="247"/>
      <c r="H23" s="248"/>
      <c r="I23" s="248"/>
      <c r="J23" s="314"/>
      <c r="K23" s="249"/>
      <c r="L23" s="248"/>
      <c r="M23" s="260"/>
    </row>
    <row r="24" spans="1:15" s="28" customFormat="1" ht="15.6" customHeight="1" x14ac:dyDescent="0.2">
      <c r="A24" s="24"/>
      <c r="B24" s="259"/>
      <c r="C24" s="246"/>
      <c r="D24" s="247"/>
      <c r="E24" s="247"/>
      <c r="F24" s="247"/>
      <c r="G24" s="247"/>
      <c r="H24" s="248"/>
      <c r="I24" s="248"/>
      <c r="J24" s="314"/>
      <c r="K24" s="249"/>
      <c r="L24" s="248"/>
      <c r="M24" s="260"/>
    </row>
    <row r="25" spans="1:15" s="28" customFormat="1" ht="15.6" customHeight="1" x14ac:dyDescent="0.2">
      <c r="A25" s="24"/>
      <c r="B25" s="259"/>
      <c r="C25" s="246"/>
      <c r="D25" s="247"/>
      <c r="E25" s="247"/>
      <c r="F25" s="247"/>
      <c r="G25" s="247"/>
      <c r="H25" s="248"/>
      <c r="I25" s="248"/>
      <c r="J25" s="314"/>
      <c r="K25" s="249"/>
      <c r="L25" s="248"/>
      <c r="M25" s="260"/>
    </row>
    <row r="26" spans="1:15" s="28" customFormat="1" ht="15.6" customHeight="1" x14ac:dyDescent="0.2">
      <c r="A26" s="24"/>
      <c r="B26" s="259"/>
      <c r="C26" s="246"/>
      <c r="D26" s="247"/>
      <c r="E26" s="247"/>
      <c r="F26" s="247"/>
      <c r="G26" s="247"/>
      <c r="H26" s="248"/>
      <c r="I26" s="248"/>
      <c r="J26" s="314"/>
      <c r="K26" s="249"/>
      <c r="L26" s="248"/>
      <c r="M26" s="260"/>
    </row>
    <row r="27" spans="1:15" s="28" customFormat="1" ht="15.6" customHeight="1" x14ac:dyDescent="0.2">
      <c r="A27" s="24"/>
      <c r="B27" s="259"/>
      <c r="C27" s="246"/>
      <c r="D27" s="247"/>
      <c r="E27" s="247"/>
      <c r="F27" s="247"/>
      <c r="G27" s="247"/>
      <c r="H27" s="248"/>
      <c r="I27" s="248"/>
      <c r="J27" s="314"/>
      <c r="K27" s="249"/>
      <c r="L27" s="248"/>
      <c r="M27" s="260"/>
    </row>
    <row r="28" spans="1:15" s="28" customFormat="1" ht="15.6" customHeight="1" x14ac:dyDescent="0.2">
      <c r="A28" s="24"/>
      <c r="B28" s="259"/>
      <c r="C28" s="246"/>
      <c r="D28" s="247"/>
      <c r="E28" s="247"/>
      <c r="F28" s="247"/>
      <c r="G28" s="247"/>
      <c r="H28" s="248"/>
      <c r="I28" s="248"/>
      <c r="J28" s="314"/>
      <c r="K28" s="249"/>
      <c r="L28" s="248"/>
      <c r="M28" s="260"/>
    </row>
    <row r="29" spans="1:15" s="28" customFormat="1" ht="15.6" customHeight="1" x14ac:dyDescent="0.2">
      <c r="A29" s="24"/>
      <c r="B29" s="259"/>
      <c r="C29" s="246"/>
      <c r="D29" s="247"/>
      <c r="E29" s="247"/>
      <c r="F29" s="247"/>
      <c r="G29" s="311"/>
      <c r="H29" s="303"/>
      <c r="I29" s="248"/>
      <c r="J29" s="314"/>
      <c r="K29" s="249"/>
      <c r="L29" s="248"/>
      <c r="M29" s="260"/>
    </row>
    <row r="30" spans="1:15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314"/>
      <c r="K30" s="251"/>
      <c r="L30" s="251"/>
      <c r="M30" s="260">
        <f t="shared" ref="M30:M32" si="0">ROUND((H30*I30*J30),2)</f>
        <v>0</v>
      </c>
    </row>
    <row r="31" spans="1:15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>
        <f t="shared" si="0"/>
        <v>0</v>
      </c>
      <c r="N31" s="34"/>
    </row>
    <row r="32" spans="1:15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>
        <f t="shared" si="0"/>
        <v>0</v>
      </c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2047.4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2047.4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4">
    <mergeCell ref="B41:M41"/>
    <mergeCell ref="B42:M42"/>
    <mergeCell ref="B43:M43"/>
    <mergeCell ref="B44:M44"/>
    <mergeCell ref="D19:G21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2A303-EAD0-43CD-8210-D45F4FD45D2E}">
  <sheetPr>
    <tabColor theme="1"/>
  </sheetPr>
  <dimension ref="A1:P62"/>
  <sheetViews>
    <sheetView view="pageBreakPreview" topLeftCell="A22" zoomScale="130" zoomScaleNormal="100" zoomScaleSheetLayoutView="13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17.7109375" style="11" customWidth="1"/>
    <col min="8" max="8" width="12.7109375" style="11" customWidth="1"/>
    <col min="9" max="9" width="14" style="11" customWidth="1"/>
    <col min="10" max="10" width="11.140625" style="11" customWidth="1"/>
    <col min="11" max="11" width="9.7109375" style="11" customWidth="1"/>
    <col min="12" max="12" width="9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400</v>
      </c>
      <c r="F12" s="355"/>
      <c r="G12" s="355"/>
      <c r="H12" s="355"/>
      <c r="I12" s="355"/>
      <c r="J12" s="355"/>
      <c r="K12" s="374" t="s">
        <v>10</v>
      </c>
      <c r="L12" s="375"/>
      <c r="M12" s="194" t="s">
        <v>474</v>
      </c>
    </row>
    <row r="13" spans="1:13" s="14" customFormat="1" ht="42.6" customHeight="1" x14ac:dyDescent="0.25">
      <c r="A13" s="13"/>
      <c r="B13" s="371" t="s">
        <v>11</v>
      </c>
      <c r="C13" s="372"/>
      <c r="D13" s="372"/>
      <c r="E13" s="373" t="s">
        <v>496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374</v>
      </c>
    </row>
    <row r="18" spans="1:16" ht="18" customHeight="1" x14ac:dyDescent="0.2">
      <c r="A18" s="10"/>
      <c r="B18" s="361"/>
      <c r="C18" s="361"/>
      <c r="D18" s="365"/>
      <c r="E18" s="366"/>
      <c r="F18" s="366"/>
      <c r="G18" s="367"/>
      <c r="H18" s="240" t="s">
        <v>317</v>
      </c>
      <c r="I18" s="240" t="s">
        <v>324</v>
      </c>
      <c r="J18" s="240" t="s">
        <v>323</v>
      </c>
      <c r="K18" s="239" t="s">
        <v>325</v>
      </c>
      <c r="L18" s="269" t="s">
        <v>320</v>
      </c>
      <c r="M18" s="304"/>
    </row>
    <row r="19" spans="1:16" ht="25.15" customHeight="1" x14ac:dyDescent="0.2">
      <c r="A19" s="10"/>
      <c r="B19" s="451">
        <v>1</v>
      </c>
      <c r="C19" s="255"/>
      <c r="D19" s="446" t="s">
        <v>329</v>
      </c>
      <c r="E19" s="446"/>
      <c r="F19" s="446"/>
      <c r="G19" s="446"/>
      <c r="H19" s="315">
        <f>'1.9.4'!H19</f>
        <v>7183.86</v>
      </c>
      <c r="I19" s="315">
        <f>'1.9.4'!I19</f>
        <v>0.15</v>
      </c>
      <c r="J19" s="316">
        <f>'1.9.4'!J19</f>
        <v>0.1</v>
      </c>
      <c r="K19" s="318">
        <f>'1.9.4'!K19</f>
        <v>3.5000000000000003E-2</v>
      </c>
      <c r="L19" s="256">
        <v>1.25</v>
      </c>
      <c r="M19" s="258">
        <f>ROUND((((H19)*(I19+J19+K19))*L19),2)</f>
        <v>2559.25</v>
      </c>
      <c r="O19" s="192">
        <f>I19+J19+K19</f>
        <v>0.28500000000000003</v>
      </c>
    </row>
    <row r="20" spans="1:16" s="28" customFormat="1" ht="15" customHeight="1" x14ac:dyDescent="0.2">
      <c r="A20" s="24"/>
      <c r="B20" s="452"/>
      <c r="C20" s="246"/>
      <c r="D20" s="447"/>
      <c r="E20" s="447"/>
      <c r="F20" s="447"/>
      <c r="G20" s="447"/>
      <c r="H20" s="312"/>
      <c r="I20" s="312"/>
      <c r="J20" s="313"/>
      <c r="K20" s="249"/>
      <c r="L20" s="248"/>
      <c r="M20" s="260"/>
      <c r="O20" s="28">
        <f>O19*H19</f>
        <v>2047.4001000000001</v>
      </c>
    </row>
    <row r="21" spans="1:16" s="28" customFormat="1" ht="33.6" customHeight="1" x14ac:dyDescent="0.2">
      <c r="A21" s="24"/>
      <c r="B21" s="452"/>
      <c r="C21" s="246"/>
      <c r="D21" s="447"/>
      <c r="E21" s="447"/>
      <c r="F21" s="447"/>
      <c r="G21" s="447"/>
      <c r="H21" s="248"/>
      <c r="I21" s="248"/>
      <c r="J21" s="313"/>
      <c r="K21" s="249"/>
      <c r="L21" s="248"/>
      <c r="M21" s="260"/>
    </row>
    <row r="22" spans="1:16" s="28" customFormat="1" ht="15.6" customHeight="1" x14ac:dyDescent="0.2">
      <c r="A22" s="24"/>
      <c r="B22" s="259"/>
      <c r="C22" s="246"/>
      <c r="D22" s="247"/>
      <c r="E22" s="247"/>
      <c r="F22" s="247"/>
      <c r="G22" s="247"/>
      <c r="H22" s="248"/>
      <c r="I22" s="248"/>
      <c r="J22" s="313"/>
      <c r="K22" s="249"/>
      <c r="L22" s="248"/>
      <c r="M22" s="260"/>
      <c r="P22" s="28">
        <f>O20*1.25</f>
        <v>2559.250125</v>
      </c>
    </row>
    <row r="23" spans="1:16" s="28" customFormat="1" ht="15.6" customHeight="1" x14ac:dyDescent="0.2">
      <c r="A23" s="24"/>
      <c r="B23" s="259"/>
      <c r="C23" s="246"/>
      <c r="D23" s="247"/>
      <c r="E23" s="247"/>
      <c r="F23" s="247"/>
      <c r="G23" s="247"/>
      <c r="H23" s="248"/>
      <c r="I23" s="248"/>
      <c r="J23" s="314"/>
      <c r="K23" s="249"/>
      <c r="L23" s="248"/>
      <c r="M23" s="260"/>
    </row>
    <row r="24" spans="1:16" s="28" customFormat="1" ht="15.6" customHeight="1" x14ac:dyDescent="0.2">
      <c r="A24" s="24"/>
      <c r="B24" s="259"/>
      <c r="C24" s="246"/>
      <c r="D24" s="247"/>
      <c r="E24" s="247"/>
      <c r="F24" s="247"/>
      <c r="G24" s="247"/>
      <c r="H24" s="248"/>
      <c r="I24" s="248"/>
      <c r="J24" s="314"/>
      <c r="K24" s="249"/>
      <c r="L24" s="248"/>
      <c r="M24" s="260"/>
    </row>
    <row r="25" spans="1:16" s="28" customFormat="1" ht="15.6" customHeight="1" x14ac:dyDescent="0.2">
      <c r="A25" s="24"/>
      <c r="B25" s="259"/>
      <c r="C25" s="246"/>
      <c r="D25" s="247"/>
      <c r="E25" s="247"/>
      <c r="F25" s="247"/>
      <c r="G25" s="247"/>
      <c r="H25" s="248"/>
      <c r="I25" s="248"/>
      <c r="J25" s="314"/>
      <c r="K25" s="249"/>
      <c r="L25" s="248"/>
      <c r="M25" s="260"/>
    </row>
    <row r="26" spans="1:16" s="28" customFormat="1" ht="15.6" customHeight="1" x14ac:dyDescent="0.2">
      <c r="A26" s="24"/>
      <c r="B26" s="259"/>
      <c r="C26" s="246"/>
      <c r="D26" s="247"/>
      <c r="E26" s="247"/>
      <c r="F26" s="247"/>
      <c r="G26" s="247"/>
      <c r="H26" s="248"/>
      <c r="I26" s="248"/>
      <c r="J26" s="314"/>
      <c r="K26" s="249"/>
      <c r="L26" s="248"/>
      <c r="M26" s="260"/>
    </row>
    <row r="27" spans="1:16" s="28" customFormat="1" ht="15.6" customHeight="1" x14ac:dyDescent="0.2">
      <c r="A27" s="24"/>
      <c r="B27" s="259"/>
      <c r="C27" s="246"/>
      <c r="D27" s="247"/>
      <c r="E27" s="247"/>
      <c r="F27" s="247"/>
      <c r="G27" s="247"/>
      <c r="H27" s="248"/>
      <c r="I27" s="248"/>
      <c r="J27" s="314"/>
      <c r="K27" s="249"/>
      <c r="L27" s="248"/>
      <c r="M27" s="260"/>
    </row>
    <row r="28" spans="1:16" s="28" customFormat="1" ht="15.6" customHeight="1" x14ac:dyDescent="0.2">
      <c r="A28" s="24"/>
      <c r="B28" s="259"/>
      <c r="C28" s="246"/>
      <c r="D28" s="247"/>
      <c r="E28" s="247"/>
      <c r="F28" s="247"/>
      <c r="G28" s="247"/>
      <c r="H28" s="248"/>
      <c r="I28" s="248"/>
      <c r="J28" s="314"/>
      <c r="K28" s="249"/>
      <c r="L28" s="248"/>
      <c r="M28" s="260"/>
    </row>
    <row r="29" spans="1:16" s="28" customFormat="1" ht="15.6" customHeight="1" x14ac:dyDescent="0.2">
      <c r="A29" s="24"/>
      <c r="B29" s="259"/>
      <c r="C29" s="246"/>
      <c r="D29" s="247"/>
      <c r="E29" s="247"/>
      <c r="F29" s="247"/>
      <c r="G29" s="311"/>
      <c r="H29" s="303"/>
      <c r="I29" s="248"/>
      <c r="J29" s="314"/>
      <c r="K29" s="249"/>
      <c r="L29" s="248"/>
      <c r="M29" s="260"/>
    </row>
    <row r="30" spans="1:16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314"/>
      <c r="K30" s="251"/>
      <c r="L30" s="251"/>
      <c r="M30" s="260">
        <f t="shared" ref="M30:M32" si="0">ROUND((H30*I30*J30),2)</f>
        <v>0</v>
      </c>
    </row>
    <row r="31" spans="1:16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>
        <f t="shared" si="0"/>
        <v>0</v>
      </c>
      <c r="N31" s="34"/>
    </row>
    <row r="32" spans="1:16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>
        <f t="shared" si="0"/>
        <v>0</v>
      </c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2559.25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2559.25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D19:G21"/>
    <mergeCell ref="B41:M41"/>
    <mergeCell ref="B42:M42"/>
    <mergeCell ref="B43:M43"/>
    <mergeCell ref="B44:M44"/>
    <mergeCell ref="B19:B21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D0B5D-C7BC-45DA-8425-813A4897AD88}">
  <sheetPr>
    <tabColor theme="1"/>
  </sheetPr>
  <dimension ref="A1:P62"/>
  <sheetViews>
    <sheetView view="pageBreakPreview" topLeftCell="A16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39.140625" style="11" customWidth="1"/>
    <col min="8" max="8" width="15.5703125" style="11" customWidth="1"/>
    <col min="9" max="9" width="11.42578125" style="11" customWidth="1"/>
    <col min="10" max="10" width="4" style="11" customWidth="1"/>
    <col min="11" max="11" width="8.85546875" style="11" customWidth="1"/>
    <col min="12" max="12" width="10.140625" style="11" customWidth="1"/>
    <col min="13" max="13" width="17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400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474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">
        <v>313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479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5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152</v>
      </c>
      <c r="I17" s="369"/>
      <c r="J17" s="369"/>
      <c r="K17" s="369"/>
      <c r="L17" s="370"/>
      <c r="M17" s="111" t="s">
        <v>362</v>
      </c>
    </row>
    <row r="18" spans="1:15" ht="18" customHeight="1" x14ac:dyDescent="0.2">
      <c r="A18" s="10"/>
      <c r="B18" s="361"/>
      <c r="C18" s="361"/>
      <c r="D18" s="365"/>
      <c r="E18" s="366"/>
      <c r="F18" s="366"/>
      <c r="G18" s="367"/>
      <c r="H18" s="240" t="s">
        <v>321</v>
      </c>
      <c r="I18" s="239" t="s">
        <v>184</v>
      </c>
      <c r="J18" s="240"/>
      <c r="K18" s="239"/>
      <c r="L18" s="269"/>
      <c r="M18" s="304"/>
    </row>
    <row r="19" spans="1:15" ht="25.15" customHeight="1" x14ac:dyDescent="0.2">
      <c r="A19" s="10"/>
      <c r="B19" s="254">
        <v>1</v>
      </c>
      <c r="C19" s="255"/>
      <c r="D19" s="446" t="s">
        <v>328</v>
      </c>
      <c r="E19" s="446"/>
      <c r="F19" s="446"/>
      <c r="G19" s="446"/>
      <c r="H19" s="315">
        <f>'1.9.5'!M19</f>
        <v>2559.25</v>
      </c>
      <c r="I19" s="315">
        <v>7.7</v>
      </c>
      <c r="J19" s="316"/>
      <c r="K19" s="318"/>
      <c r="L19" s="256"/>
      <c r="M19" s="258">
        <f>H19*I19</f>
        <v>19706.225000000002</v>
      </c>
      <c r="O19" s="192"/>
    </row>
    <row r="20" spans="1:15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312"/>
      <c r="I20" s="312"/>
      <c r="J20" s="313"/>
      <c r="K20" s="249"/>
      <c r="L20" s="248"/>
      <c r="M20" s="260"/>
    </row>
    <row r="21" spans="1:15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313"/>
      <c r="K21" s="249"/>
      <c r="L21" s="248"/>
      <c r="M21" s="260"/>
    </row>
    <row r="22" spans="1:15" s="28" customFormat="1" ht="15.6" customHeight="1" x14ac:dyDescent="0.2">
      <c r="A22" s="24"/>
      <c r="B22" s="259"/>
      <c r="C22" s="246"/>
      <c r="D22" s="247"/>
      <c r="E22" s="247"/>
      <c r="F22" s="247"/>
      <c r="G22" s="247"/>
      <c r="H22" s="248"/>
      <c r="I22" s="248"/>
      <c r="J22" s="313"/>
      <c r="K22" s="249"/>
      <c r="L22" s="248"/>
      <c r="M22" s="260"/>
    </row>
    <row r="23" spans="1:15" s="28" customFormat="1" ht="15.6" customHeight="1" x14ac:dyDescent="0.2">
      <c r="A23" s="24"/>
      <c r="B23" s="259"/>
      <c r="C23" s="246"/>
      <c r="D23" s="247"/>
      <c r="E23" s="247"/>
      <c r="F23" s="247"/>
      <c r="G23" s="247"/>
      <c r="H23" s="248"/>
      <c r="I23" s="248"/>
      <c r="J23" s="314"/>
      <c r="K23" s="249"/>
      <c r="L23" s="248"/>
      <c r="M23" s="260"/>
    </row>
    <row r="24" spans="1:15" s="28" customFormat="1" ht="15.6" customHeight="1" x14ac:dyDescent="0.2">
      <c r="A24" s="24"/>
      <c r="B24" s="259"/>
      <c r="C24" s="246"/>
      <c r="D24" s="247"/>
      <c r="E24" s="247"/>
      <c r="F24" s="247"/>
      <c r="G24" s="247"/>
      <c r="H24" s="248"/>
      <c r="I24" s="248"/>
      <c r="J24" s="314"/>
      <c r="K24" s="249"/>
      <c r="L24" s="248"/>
      <c r="M24" s="260"/>
    </row>
    <row r="25" spans="1:15" s="28" customFormat="1" ht="15.6" customHeight="1" x14ac:dyDescent="0.2">
      <c r="A25" s="24"/>
      <c r="B25" s="259"/>
      <c r="C25" s="246"/>
      <c r="D25" s="247"/>
      <c r="E25" s="247"/>
      <c r="F25" s="247"/>
      <c r="G25" s="247"/>
      <c r="H25" s="248"/>
      <c r="I25" s="248"/>
      <c r="J25" s="314"/>
      <c r="K25" s="249"/>
      <c r="L25" s="248"/>
      <c r="M25" s="260"/>
    </row>
    <row r="26" spans="1:15" s="28" customFormat="1" ht="15.6" customHeight="1" x14ac:dyDescent="0.2">
      <c r="A26" s="24"/>
      <c r="B26" s="259"/>
      <c r="C26" s="246"/>
      <c r="D26" s="247"/>
      <c r="E26" s="247"/>
      <c r="F26" s="247"/>
      <c r="G26" s="247"/>
      <c r="H26" s="248"/>
      <c r="I26" s="248"/>
      <c r="J26" s="314"/>
      <c r="K26" s="249"/>
      <c r="L26" s="248"/>
      <c r="M26" s="260"/>
    </row>
    <row r="27" spans="1:15" s="28" customFormat="1" ht="15.6" customHeight="1" x14ac:dyDescent="0.2">
      <c r="A27" s="24"/>
      <c r="B27" s="259"/>
      <c r="C27" s="246"/>
      <c r="D27" s="247"/>
      <c r="E27" s="247"/>
      <c r="F27" s="247"/>
      <c r="G27" s="247"/>
      <c r="H27" s="248"/>
      <c r="I27" s="248"/>
      <c r="J27" s="314"/>
      <c r="K27" s="249"/>
      <c r="L27" s="248"/>
      <c r="M27" s="260"/>
    </row>
    <row r="28" spans="1:15" s="28" customFormat="1" ht="15.6" customHeight="1" x14ac:dyDescent="0.2">
      <c r="A28" s="24"/>
      <c r="B28" s="259"/>
      <c r="C28" s="246"/>
      <c r="D28" s="247"/>
      <c r="E28" s="247"/>
      <c r="F28" s="247"/>
      <c r="G28" s="247"/>
      <c r="H28" s="248"/>
      <c r="I28" s="248"/>
      <c r="J28" s="314"/>
      <c r="K28" s="249"/>
      <c r="L28" s="248"/>
      <c r="M28" s="260"/>
    </row>
    <row r="29" spans="1:15" s="28" customFormat="1" ht="15.6" customHeight="1" x14ac:dyDescent="0.2">
      <c r="A29" s="24"/>
      <c r="B29" s="259"/>
      <c r="C29" s="246"/>
      <c r="D29" s="247"/>
      <c r="E29" s="247"/>
      <c r="F29" s="247"/>
      <c r="G29" s="311"/>
      <c r="H29" s="303"/>
      <c r="I29" s="248"/>
      <c r="J29" s="314"/>
      <c r="K29" s="249"/>
      <c r="L29" s="248"/>
      <c r="M29" s="260"/>
    </row>
    <row r="30" spans="1:15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314"/>
      <c r="K30" s="251"/>
      <c r="L30" s="251"/>
      <c r="M30" s="260">
        <f t="shared" ref="M30:M32" si="0">ROUND((H30*I30*J30),2)</f>
        <v>0</v>
      </c>
    </row>
    <row r="31" spans="1:15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>
        <f t="shared" si="0"/>
        <v>0</v>
      </c>
      <c r="N31" s="34"/>
    </row>
    <row r="32" spans="1:15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>
        <f t="shared" si="0"/>
        <v>0</v>
      </c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19706.225000000002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19706.225000000002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4">
    <mergeCell ref="D19:G21"/>
    <mergeCell ref="B41:M41"/>
    <mergeCell ref="B42:M42"/>
    <mergeCell ref="B43:M43"/>
    <mergeCell ref="B44:M44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76FB9-5D36-462B-8AD3-24D06B2839A9}">
  <sheetPr>
    <tabColor theme="1"/>
  </sheetPr>
  <dimension ref="A1:P62"/>
  <sheetViews>
    <sheetView view="pageBreakPreview" topLeftCell="A20" zoomScaleNormal="100" zoomScaleSheetLayoutView="100" workbookViewId="0">
      <selection activeCell="R9" sqref="R9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8.7109375" style="11" customWidth="1"/>
    <col min="9" max="10" width="10.2851562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474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400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474</v>
      </c>
    </row>
    <row r="13" spans="1:13" s="14" customFormat="1" ht="27.75" customHeight="1" x14ac:dyDescent="0.25">
      <c r="A13" s="13"/>
      <c r="B13" s="371" t="s">
        <v>11</v>
      </c>
      <c r="C13" s="372"/>
      <c r="D13" s="372"/>
      <c r="E13" s="373" t="s">
        <v>405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480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177</v>
      </c>
      <c r="I18" s="239" t="s">
        <v>346</v>
      </c>
      <c r="J18" s="239" t="s">
        <v>346</v>
      </c>
      <c r="K18" s="239" t="s">
        <v>160</v>
      </c>
      <c r="L18" s="269"/>
      <c r="M18" s="304"/>
    </row>
    <row r="19" spans="1:14" ht="25.15" customHeight="1" x14ac:dyDescent="0.2">
      <c r="A19" s="10"/>
      <c r="B19" s="254">
        <v>1</v>
      </c>
      <c r="C19" s="255"/>
      <c r="D19" s="446" t="s">
        <v>330</v>
      </c>
      <c r="E19" s="446"/>
      <c r="F19" s="446"/>
      <c r="G19" s="446"/>
      <c r="H19" s="256">
        <f>'1.9.1'!H19</f>
        <v>8</v>
      </c>
      <c r="I19" s="256">
        <v>0.45</v>
      </c>
      <c r="J19" s="256">
        <v>0.45</v>
      </c>
      <c r="K19" s="257">
        <f>'1.9.1'!K19</f>
        <v>737.4</v>
      </c>
      <c r="L19" s="256"/>
      <c r="M19" s="258">
        <f>ROUND(((H19+I19+J19)*(K19)),2)</f>
        <v>6562.86</v>
      </c>
    </row>
    <row r="20" spans="1:14" s="28" customFormat="1" ht="28.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v>6</v>
      </c>
      <c r="I20" s="248">
        <v>0.45</v>
      </c>
      <c r="J20" s="248">
        <v>0.45</v>
      </c>
      <c r="K20" s="249">
        <f>'1.9.1'!K20</f>
        <v>90</v>
      </c>
      <c r="L20" s="248"/>
      <c r="M20" s="260">
        <f>ROUND(((H20+I20+J20)*(K20)),2)</f>
        <v>621</v>
      </c>
    </row>
    <row r="21" spans="1:14" s="28" customFormat="1" ht="15.6" customHeight="1" x14ac:dyDescent="0.2">
      <c r="A21" s="24"/>
      <c r="B21" s="259"/>
      <c r="C21" s="246"/>
      <c r="D21" s="247"/>
      <c r="E21" s="247"/>
      <c r="F21" s="247"/>
      <c r="G21" s="247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247"/>
      <c r="E22" s="247"/>
      <c r="F22" s="247"/>
      <c r="G22" s="247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247"/>
      <c r="E23" s="247"/>
      <c r="F23" s="247"/>
      <c r="G23" s="247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247"/>
      <c r="E24" s="247"/>
      <c r="F24" s="247"/>
      <c r="G24" s="247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247"/>
      <c r="E25" s="247"/>
      <c r="F25" s="247"/>
      <c r="G25" s="247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247"/>
      <c r="E26" s="247"/>
      <c r="F26" s="247"/>
      <c r="G26" s="247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247"/>
      <c r="E27" s="247"/>
      <c r="F27" s="247"/>
      <c r="G27" s="247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247"/>
      <c r="E28" s="247"/>
      <c r="F28" s="247"/>
      <c r="G28" s="247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311"/>
      <c r="H29" s="303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>
        <f t="shared" ref="M30:M32" si="0">ROUND((H30*I30*J30),2)</f>
        <v>0</v>
      </c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>
        <f t="shared" si="0"/>
        <v>0</v>
      </c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>
        <f t="shared" si="0"/>
        <v>0</v>
      </c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7183.86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7183.86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6028-2379-4DA9-851F-77366541A092}">
  <sheetPr codeName="Planilha19">
    <tabColor rgb="FF92D050"/>
  </sheetPr>
  <dimension ref="A1:P62"/>
  <sheetViews>
    <sheetView view="pageBreakPreview" zoomScaleNormal="100" zoomScaleSheetLayoutView="100" workbookViewId="0">
      <selection activeCell="K24" sqref="K24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146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1.13.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2</v>
      </c>
      <c r="L5" s="399"/>
      <c r="M5" s="7">
        <v>44958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</v>
      </c>
      <c r="L6" s="399"/>
      <c r="M6" s="8">
        <v>45103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tr">
        <f>PLANILHA!F28</f>
        <v>REGULARIZAÇÃO E SUBLEITO (TRECHO I, II E II)</v>
      </c>
      <c r="F12" s="355"/>
      <c r="G12" s="355"/>
      <c r="H12" s="355"/>
      <c r="I12" s="355"/>
      <c r="J12" s="355"/>
      <c r="K12" s="374" t="s">
        <v>10</v>
      </c>
      <c r="L12" s="375"/>
      <c r="M12" s="12" t="str">
        <f>PLANILHA!C28</f>
        <v>1.13.</v>
      </c>
    </row>
    <row r="13" spans="1:13" s="14" customFormat="1" ht="40.9" customHeight="1" x14ac:dyDescent="0.25">
      <c r="A13" s="13"/>
      <c r="B13" s="371" t="s">
        <v>11</v>
      </c>
      <c r="C13" s="372"/>
      <c r="D13" s="372"/>
      <c r="E13" s="373" t="str">
        <f>PLANILHA!F33</f>
        <v>CARGA, MANOBRA E DESCARGA DE SOLOS E MATERIAIS GRANULARES EM CAMINHÃO BASCULANTE 10 M³ - CARGA COM PÁ CARREGADEIRA (CAÇAMBA DE 1,7 A 2,8 M³ / 128 HP) E DESCARGA LIVRE (UNIDADE: M3). AF_07/2020</v>
      </c>
      <c r="F13" s="355"/>
      <c r="G13" s="355"/>
      <c r="H13" s="355"/>
      <c r="I13" s="355"/>
      <c r="J13" s="355"/>
      <c r="K13" s="374" t="s">
        <v>10</v>
      </c>
      <c r="L13" s="375"/>
      <c r="M13" s="12" t="str">
        <f>PLANILHA!C33</f>
        <v>1.13.5.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152</v>
      </c>
      <c r="I17" s="369"/>
      <c r="J17" s="369"/>
      <c r="K17" s="369"/>
      <c r="L17" s="370"/>
      <c r="M17" s="111" t="s">
        <v>16</v>
      </c>
    </row>
    <row r="18" spans="1:14" ht="18" customHeight="1" x14ac:dyDescent="0.2">
      <c r="A18" s="10"/>
      <c r="B18" s="421"/>
      <c r="C18" s="421"/>
      <c r="D18" s="422"/>
      <c r="E18" s="423"/>
      <c r="F18" s="423"/>
      <c r="G18" s="424"/>
      <c r="H18" s="155" t="s">
        <v>180</v>
      </c>
      <c r="I18" s="153" t="s">
        <v>181</v>
      </c>
      <c r="J18" s="116"/>
      <c r="K18" s="153"/>
      <c r="L18" s="112"/>
      <c r="M18" s="156" t="s">
        <v>182</v>
      </c>
    </row>
    <row r="19" spans="1:14" ht="13.9" customHeight="1" x14ac:dyDescent="0.2">
      <c r="A19" s="10"/>
      <c r="B19" s="21">
        <v>1</v>
      </c>
      <c r="C19" s="22"/>
      <c r="D19" s="453" t="s">
        <v>179</v>
      </c>
      <c r="E19" s="454"/>
      <c r="F19" s="454"/>
      <c r="G19" s="455"/>
      <c r="H19" s="23">
        <v>104.92</v>
      </c>
      <c r="I19" s="23">
        <v>1.25</v>
      </c>
      <c r="J19" s="23"/>
      <c r="K19" s="26"/>
      <c r="L19" s="23"/>
      <c r="M19" s="154">
        <f>ROUND((H19*I19),2)</f>
        <v>131.15</v>
      </c>
    </row>
    <row r="20" spans="1:14" s="28" customFormat="1" ht="15" customHeight="1" x14ac:dyDescent="0.2">
      <c r="A20" s="24"/>
      <c r="B20" s="21"/>
      <c r="C20" s="25"/>
      <c r="D20" s="127"/>
      <c r="E20" s="128"/>
      <c r="F20" s="128"/>
      <c r="G20" s="129"/>
      <c r="H20" s="23"/>
      <c r="I20" s="23"/>
      <c r="J20" s="23"/>
      <c r="K20" s="26"/>
      <c r="L20" s="27"/>
      <c r="M20" s="23"/>
    </row>
    <row r="21" spans="1:14" s="28" customFormat="1" ht="15.6" customHeight="1" x14ac:dyDescent="0.2">
      <c r="A21" s="24"/>
      <c r="B21" s="21"/>
      <c r="C21" s="25"/>
      <c r="D21" s="131"/>
      <c r="E21" s="132"/>
      <c r="F21" s="132"/>
      <c r="G21" s="133"/>
      <c r="H21" s="23"/>
      <c r="I21" s="23"/>
      <c r="J21" s="23"/>
      <c r="K21" s="26"/>
      <c r="L21" s="149"/>
      <c r="M21" s="23"/>
    </row>
    <row r="22" spans="1:14" s="28" customFormat="1" ht="15.6" customHeight="1" x14ac:dyDescent="0.2">
      <c r="A22" s="24"/>
      <c r="B22" s="21"/>
      <c r="C22" s="25"/>
      <c r="D22" s="134"/>
      <c r="E22" s="135"/>
      <c r="F22" s="135"/>
      <c r="G22" s="136"/>
      <c r="H22" s="23"/>
      <c r="I22" s="23"/>
      <c r="J22" s="23"/>
      <c r="K22" s="26"/>
      <c r="L22" s="149"/>
      <c r="M22" s="23"/>
    </row>
    <row r="23" spans="1:14" s="28" customFormat="1" ht="15.6" customHeight="1" x14ac:dyDescent="0.2">
      <c r="A23" s="24"/>
      <c r="B23" s="21"/>
      <c r="C23" s="25"/>
      <c r="D23" s="134"/>
      <c r="E23" s="135"/>
      <c r="F23" s="135"/>
      <c r="G23" s="136"/>
      <c r="H23" s="23"/>
      <c r="I23" s="23"/>
      <c r="J23" s="23"/>
      <c r="K23" s="26"/>
      <c r="L23" s="149"/>
      <c r="M23" s="23"/>
    </row>
    <row r="24" spans="1:14" s="28" customFormat="1" ht="15.6" customHeight="1" x14ac:dyDescent="0.2">
      <c r="A24" s="24"/>
      <c r="B24" s="21"/>
      <c r="C24" s="25"/>
      <c r="D24" s="134"/>
      <c r="E24" s="135"/>
      <c r="F24" s="135"/>
      <c r="G24" s="136"/>
      <c r="H24" s="23"/>
      <c r="I24" s="23"/>
      <c r="J24" s="23"/>
      <c r="K24" s="26"/>
      <c r="L24" s="149"/>
      <c r="M24" s="23"/>
    </row>
    <row r="25" spans="1:14" s="28" customFormat="1" ht="15.6" customHeight="1" x14ac:dyDescent="0.2">
      <c r="A25" s="24"/>
      <c r="B25" s="21"/>
      <c r="C25" s="25"/>
      <c r="D25" s="134"/>
      <c r="E25" s="135"/>
      <c r="F25" s="135"/>
      <c r="G25" s="136"/>
      <c r="H25" s="23"/>
      <c r="I25" s="23"/>
      <c r="J25" s="23"/>
      <c r="K25" s="26"/>
      <c r="L25" s="149"/>
      <c r="M25" s="23"/>
    </row>
    <row r="26" spans="1:14" s="28" customFormat="1" ht="15.6" customHeight="1" x14ac:dyDescent="0.2">
      <c r="A26" s="24"/>
      <c r="B26" s="21"/>
      <c r="C26" s="25"/>
      <c r="D26" s="134"/>
      <c r="E26" s="135"/>
      <c r="F26" s="135"/>
      <c r="G26" s="136"/>
      <c r="H26" s="23"/>
      <c r="I26" s="23"/>
      <c r="J26" s="23"/>
      <c r="K26" s="26"/>
      <c r="L26" s="149"/>
      <c r="M26" s="23"/>
    </row>
    <row r="27" spans="1:14" s="28" customFormat="1" ht="15.6" customHeight="1" x14ac:dyDescent="0.2">
      <c r="A27" s="24"/>
      <c r="B27" s="21"/>
      <c r="C27" s="25"/>
      <c r="D27" s="134"/>
      <c r="E27" s="135"/>
      <c r="F27" s="135"/>
      <c r="G27" s="136"/>
      <c r="H27" s="23"/>
      <c r="I27" s="23"/>
      <c r="J27" s="23"/>
      <c r="K27" s="26"/>
      <c r="L27" s="149"/>
      <c r="M27" s="23"/>
    </row>
    <row r="28" spans="1:14" s="28" customFormat="1" ht="15.6" customHeight="1" x14ac:dyDescent="0.2">
      <c r="A28" s="24"/>
      <c r="B28" s="21"/>
      <c r="C28" s="25"/>
      <c r="D28" s="137"/>
      <c r="E28" s="138"/>
      <c r="F28" s="138"/>
      <c r="G28" s="139"/>
      <c r="H28" s="23"/>
      <c r="I28" s="23"/>
      <c r="J28" s="23"/>
      <c r="K28" s="26"/>
      <c r="L28" s="149"/>
      <c r="M28" s="23"/>
    </row>
    <row r="29" spans="1:14" s="28" customFormat="1" ht="15.6" customHeight="1" x14ac:dyDescent="0.2">
      <c r="A29" s="24"/>
      <c r="B29" s="21"/>
      <c r="C29" s="25"/>
      <c r="D29" s="127"/>
      <c r="E29" s="128"/>
      <c r="F29" s="128"/>
      <c r="G29" s="129"/>
      <c r="H29" s="23"/>
      <c r="I29" s="23"/>
      <c r="J29" s="23"/>
      <c r="K29" s="26"/>
      <c r="L29" s="149"/>
      <c r="M29" s="23"/>
    </row>
    <row r="30" spans="1:14" s="28" customFormat="1" ht="13.9" customHeight="1" x14ac:dyDescent="0.2">
      <c r="A30" s="24"/>
      <c r="B30" s="21"/>
      <c r="C30" s="29"/>
      <c r="D30" s="150"/>
      <c r="E30" s="151"/>
      <c r="F30" s="151"/>
      <c r="G30" s="152"/>
      <c r="H30" s="23"/>
      <c r="I30" s="23"/>
      <c r="J30" s="23"/>
      <c r="K30" s="30"/>
      <c r="L30" s="31"/>
      <c r="M30" s="23"/>
    </row>
    <row r="31" spans="1:14" s="28" customFormat="1" ht="13.9" customHeight="1" x14ac:dyDescent="0.2">
      <c r="A31" s="24"/>
      <c r="B31" s="21"/>
      <c r="C31" s="29"/>
      <c r="D31" s="150"/>
      <c r="E31" s="151"/>
      <c r="F31" s="151"/>
      <c r="G31" s="152"/>
      <c r="H31" s="23"/>
      <c r="I31" s="23"/>
      <c r="J31" s="23"/>
      <c r="K31" s="32"/>
      <c r="L31" s="33"/>
      <c r="M31" s="23"/>
      <c r="N31" s="34"/>
    </row>
    <row r="32" spans="1:14" s="28" customFormat="1" ht="13.9" customHeight="1" x14ac:dyDescent="0.2">
      <c r="A32" s="24"/>
      <c r="B32" s="21"/>
      <c r="C32" s="29"/>
      <c r="D32" s="150"/>
      <c r="E32" s="151"/>
      <c r="F32" s="151"/>
      <c r="G32" s="152"/>
      <c r="H32" s="23"/>
      <c r="I32" s="23"/>
      <c r="J32" s="23"/>
      <c r="K32" s="32"/>
      <c r="L32" s="33"/>
      <c r="M32" s="23"/>
      <c r="N32" s="34"/>
    </row>
    <row r="33" spans="1:16" ht="16.5" customHeight="1" x14ac:dyDescent="0.2">
      <c r="A33" s="10"/>
      <c r="B33" s="38" t="s">
        <v>158</v>
      </c>
      <c r="C33" s="39"/>
      <c r="D33" s="39"/>
      <c r="E33" s="39"/>
      <c r="F33" s="39"/>
      <c r="G33" s="39"/>
      <c r="H33" s="39"/>
      <c r="I33" s="39"/>
      <c r="J33" s="39"/>
      <c r="K33" s="39"/>
      <c r="L33" s="40" t="s">
        <v>13</v>
      </c>
      <c r="M33" s="41">
        <f>SUM(M19:M32)</f>
        <v>131.15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131.15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4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3202-DA6F-4218-B4EF-0F03FE473259}">
  <sheetPr codeName="Planilha22">
    <tabColor rgb="FFFF0000"/>
  </sheetPr>
  <dimension ref="A1:S62"/>
  <sheetViews>
    <sheetView view="pageBreakPreview" topLeftCell="A19" zoomScaleNormal="100" zoomScaleSheetLayoutView="100" workbookViewId="0">
      <selection activeCell="N19" sqref="N19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9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9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9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471</v>
      </c>
    </row>
    <row r="4" spans="1:19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9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9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9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9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9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9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9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9" ht="20.25" customHeight="1" x14ac:dyDescent="0.2">
      <c r="A12" s="10"/>
      <c r="B12" s="371" t="s">
        <v>9</v>
      </c>
      <c r="C12" s="372"/>
      <c r="D12" s="372"/>
      <c r="E12" s="373" t="s">
        <v>391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471</v>
      </c>
    </row>
    <row r="13" spans="1:19" s="14" customFormat="1" ht="40.15" customHeight="1" x14ac:dyDescent="0.25">
      <c r="A13" s="13"/>
      <c r="B13" s="371" t="s">
        <v>11</v>
      </c>
      <c r="C13" s="372"/>
      <c r="D13" s="372"/>
      <c r="E13" s="373" t="s">
        <v>84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394</v>
      </c>
      <c r="O13" s="456" t="s">
        <v>84</v>
      </c>
      <c r="P13" s="456"/>
      <c r="Q13" s="456"/>
      <c r="R13" s="456"/>
      <c r="S13" s="456"/>
    </row>
    <row r="14" spans="1:19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9" ht="4.1500000000000004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9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360</v>
      </c>
      <c r="C17" s="360" t="s">
        <v>24</v>
      </c>
      <c r="D17" s="362" t="s">
        <v>359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374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159</v>
      </c>
      <c r="I18" s="239" t="s">
        <v>310</v>
      </c>
      <c r="J18" s="240" t="s">
        <v>310</v>
      </c>
      <c r="K18" s="239" t="s">
        <v>311</v>
      </c>
      <c r="L18" s="241" t="s">
        <v>185</v>
      </c>
      <c r="M18" s="242"/>
    </row>
    <row r="19" spans="1:14" ht="31.15" customHeight="1" x14ac:dyDescent="0.2">
      <c r="A19" s="10"/>
      <c r="B19" s="254">
        <v>1</v>
      </c>
      <c r="C19" s="255"/>
      <c r="D19" s="446" t="s">
        <v>348</v>
      </c>
      <c r="E19" s="446"/>
      <c r="F19" s="446"/>
      <c r="G19" s="446"/>
      <c r="H19" s="256">
        <f>'1.9.7'!H19</f>
        <v>8</v>
      </c>
      <c r="I19" s="256">
        <v>0.45</v>
      </c>
      <c r="J19" s="256">
        <v>0.45</v>
      </c>
      <c r="K19" s="257">
        <f>'1.9.7'!K19</f>
        <v>737.4</v>
      </c>
      <c r="L19" s="256">
        <v>0.1</v>
      </c>
      <c r="M19" s="258">
        <f>ROUND(((H19+I19+J19)*(K19*L19)),2)</f>
        <v>656.29</v>
      </c>
    </row>
    <row r="20" spans="1:14" s="28" customFormat="1" ht="33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v>6</v>
      </c>
      <c r="I20" s="248">
        <v>0.45</v>
      </c>
      <c r="J20" s="248">
        <v>0.45</v>
      </c>
      <c r="K20" s="249">
        <f>'1.9.7'!K20</f>
        <v>90</v>
      </c>
      <c r="L20" s="248">
        <v>0.1</v>
      </c>
      <c r="M20" s="260">
        <f>ROUND(((H20+I20+J20)*(K20*L20)),2)</f>
        <v>62.1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718.39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718.39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6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D20:G20"/>
    <mergeCell ref="C14:D14"/>
    <mergeCell ref="G14:M14"/>
    <mergeCell ref="B15:M15"/>
    <mergeCell ref="B17:B18"/>
    <mergeCell ref="C17:C18"/>
    <mergeCell ref="D17:G18"/>
    <mergeCell ref="H17:L17"/>
    <mergeCell ref="O13:S13"/>
    <mergeCell ref="D19:G19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A3A7C-100C-486F-B2DB-B417C5645C50}">
  <sheetPr codeName="Planilha23">
    <tabColor theme="1"/>
  </sheetPr>
  <dimension ref="A1:S62"/>
  <sheetViews>
    <sheetView view="pageBreakPreview" topLeftCell="A20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9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9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9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471</v>
      </c>
    </row>
    <row r="4" spans="1:19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9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9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9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9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9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9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9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9" ht="20.25" customHeight="1" x14ac:dyDescent="0.2">
      <c r="A12" s="10"/>
      <c r="B12" s="371" t="s">
        <v>9</v>
      </c>
      <c r="C12" s="372"/>
      <c r="D12" s="372"/>
      <c r="E12" s="373" t="s">
        <v>392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471</v>
      </c>
    </row>
    <row r="13" spans="1:19" s="14" customFormat="1" ht="42.6" customHeight="1" x14ac:dyDescent="0.25">
      <c r="A13" s="13"/>
      <c r="B13" s="371" t="s">
        <v>11</v>
      </c>
      <c r="C13" s="372"/>
      <c r="D13" s="372"/>
      <c r="E13" s="373" t="s">
        <v>496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472</v>
      </c>
      <c r="O13" s="456" t="s">
        <v>406</v>
      </c>
      <c r="P13" s="456"/>
      <c r="Q13" s="456"/>
      <c r="R13" s="456"/>
      <c r="S13" s="456"/>
    </row>
    <row r="14" spans="1:19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9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9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370</v>
      </c>
      <c r="I18" s="239" t="s">
        <v>181</v>
      </c>
      <c r="J18" s="240"/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179</v>
      </c>
      <c r="E19" s="446"/>
      <c r="F19" s="446"/>
      <c r="G19" s="446"/>
      <c r="H19" s="256">
        <f>'1.10.1'!M33</f>
        <v>718.39</v>
      </c>
      <c r="I19" s="256">
        <v>1.25</v>
      </c>
      <c r="J19" s="256"/>
      <c r="K19" s="257"/>
      <c r="L19" s="256"/>
      <c r="M19" s="258">
        <f>ROUND(((H19*I19)),2)</f>
        <v>897.99</v>
      </c>
    </row>
    <row r="20" spans="1:14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897.99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897.99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C14:D14"/>
    <mergeCell ref="G14:M14"/>
    <mergeCell ref="B15:M15"/>
    <mergeCell ref="B17:B18"/>
    <mergeCell ref="C17:C18"/>
    <mergeCell ref="D17:G18"/>
    <mergeCell ref="H17:L17"/>
    <mergeCell ref="O13:S13"/>
    <mergeCell ref="D19:G19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7907F-639D-4065-8DC0-F36F13373EEB}">
  <sheetPr codeName="Planilha24">
    <tabColor theme="1"/>
  </sheetPr>
  <dimension ref="A1:T65"/>
  <sheetViews>
    <sheetView view="pageBreakPreview" topLeftCell="A18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10.140625" style="11" customWidth="1"/>
    <col min="11" max="11" width="8.140625" style="11" customWidth="1"/>
    <col min="12" max="12" width="10.28515625" style="11" customWidth="1"/>
    <col min="13" max="13" width="16.710937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20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20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20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471</v>
      </c>
    </row>
    <row r="4" spans="1:20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20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20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20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20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20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20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20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20" ht="20.25" customHeight="1" x14ac:dyDescent="0.2">
      <c r="A12" s="10"/>
      <c r="B12" s="371" t="s">
        <v>9</v>
      </c>
      <c r="C12" s="372"/>
      <c r="D12" s="372"/>
      <c r="E12" s="373" t="s">
        <v>392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471</v>
      </c>
    </row>
    <row r="13" spans="1:20" s="14" customFormat="1" ht="42.6" customHeight="1" x14ac:dyDescent="0.25">
      <c r="A13" s="13"/>
      <c r="B13" s="371" t="s">
        <v>11</v>
      </c>
      <c r="C13" s="372"/>
      <c r="D13" s="372"/>
      <c r="E13" s="373" t="s">
        <v>313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473</v>
      </c>
      <c r="O13" s="456" t="s">
        <v>404</v>
      </c>
      <c r="P13" s="456"/>
      <c r="Q13" s="456"/>
      <c r="R13" s="456"/>
      <c r="S13" s="456"/>
      <c r="T13" s="456"/>
    </row>
    <row r="14" spans="1:20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20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20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181</v>
      </c>
      <c r="J18" s="240" t="s">
        <v>184</v>
      </c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183</v>
      </c>
      <c r="E19" s="446"/>
      <c r="F19" s="446"/>
      <c r="G19" s="446"/>
      <c r="H19" s="256">
        <f>'1.10.2'!H19</f>
        <v>718.39</v>
      </c>
      <c r="I19" s="256">
        <v>1.25</v>
      </c>
      <c r="J19" s="256">
        <v>12.15</v>
      </c>
      <c r="K19" s="257"/>
      <c r="L19" s="256"/>
      <c r="M19" s="258">
        <f>ROUND((H19*I19*J19),2)</f>
        <v>10910.55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10910.55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10910.55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6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7:M47"/>
    <mergeCell ref="D21:G34"/>
    <mergeCell ref="C14:D14"/>
    <mergeCell ref="G14:M14"/>
    <mergeCell ref="B15:M15"/>
    <mergeCell ref="B17:B18"/>
    <mergeCell ref="C17:C18"/>
    <mergeCell ref="D17:G18"/>
    <mergeCell ref="H17:L17"/>
    <mergeCell ref="O13:T13"/>
    <mergeCell ref="D19:G19"/>
    <mergeCell ref="B44:M44"/>
    <mergeCell ref="B45:M45"/>
    <mergeCell ref="B46:M46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79790-A0C0-4D9A-9A72-0D27E61F7C4F}">
  <sheetPr codeName="Planilha25">
    <tabColor theme="1"/>
  </sheetPr>
  <dimension ref="A1:P62"/>
  <sheetViews>
    <sheetView view="pageBreakPreview" topLeftCell="A2" zoomScaleNormal="100" zoomScaleSheetLayoutView="100" workbookViewId="0">
      <selection activeCell="L24" sqref="L24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" style="11" customWidth="1"/>
    <col min="10" max="10" width="10.5703125" style="11" customWidth="1"/>
    <col min="11" max="11" width="8.5703125" style="11" customWidth="1"/>
    <col min="12" max="12" width="10.28515625" style="11" customWidth="1"/>
    <col min="13" max="13" width="17.285156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471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392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471</v>
      </c>
    </row>
    <row r="13" spans="1:15" s="14" customFormat="1" ht="30" customHeight="1" x14ac:dyDescent="0.25">
      <c r="A13" s="13"/>
      <c r="B13" s="371" t="s">
        <v>11</v>
      </c>
      <c r="C13" s="372"/>
      <c r="D13" s="372"/>
      <c r="E13" s="373" t="s">
        <v>407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396</v>
      </c>
      <c r="O13" s="14" t="s">
        <v>407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177</v>
      </c>
      <c r="I18" s="239" t="s">
        <v>346</v>
      </c>
      <c r="J18" s="240" t="s">
        <v>346</v>
      </c>
      <c r="K18" s="239" t="s">
        <v>160</v>
      </c>
      <c r="L18" s="241" t="s">
        <v>185</v>
      </c>
      <c r="M18" s="242"/>
    </row>
    <row r="19" spans="1:14" ht="29.45" customHeight="1" x14ac:dyDescent="0.2">
      <c r="A19" s="10"/>
      <c r="B19" s="254">
        <v>1</v>
      </c>
      <c r="C19" s="255"/>
      <c r="D19" s="446" t="s">
        <v>348</v>
      </c>
      <c r="E19" s="446"/>
      <c r="F19" s="446"/>
      <c r="G19" s="446"/>
      <c r="H19" s="333">
        <f>'1.10.1'!H19</f>
        <v>8</v>
      </c>
      <c r="I19" s="256">
        <v>0.45</v>
      </c>
      <c r="J19" s="256">
        <v>0.45</v>
      </c>
      <c r="K19" s="333">
        <f>'1.10.1'!K19</f>
        <v>737.4</v>
      </c>
      <c r="L19" s="256">
        <v>0.1</v>
      </c>
      <c r="M19" s="258">
        <f>ROUND(((H19+I19+J19)*(K19*L19)),2)</f>
        <v>656.29</v>
      </c>
    </row>
    <row r="20" spans="1:14" s="28" customFormat="1" ht="33.7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'1.10.1'!H20</f>
        <v>6</v>
      </c>
      <c r="I20" s="248">
        <f>'1.10.1'!I20</f>
        <v>0.45</v>
      </c>
      <c r="J20" s="248">
        <f>'1.10.1'!J20</f>
        <v>0.45</v>
      </c>
      <c r="K20" s="248">
        <f>'1.10.1'!K20</f>
        <v>90</v>
      </c>
      <c r="L20" s="248">
        <f>'1.10.1'!L20</f>
        <v>0.1</v>
      </c>
      <c r="M20" s="260">
        <f>ROUND(((H20+I20+J20)*(K20*L20)),2)</f>
        <v>62.1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135"/>
      <c r="E29" s="135"/>
      <c r="F29" s="135"/>
      <c r="G29" s="135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718.39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718.39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BDBB7-3570-4B10-B8E2-46EC987ABCD6}">
  <sheetPr codeName="Planilha26">
    <tabColor theme="1"/>
  </sheetPr>
  <dimension ref="A1:P62"/>
  <sheetViews>
    <sheetView view="pageBreakPreview" topLeftCell="A22" zoomScaleNormal="100" zoomScaleSheetLayoutView="100" workbookViewId="0">
      <selection activeCell="I20" sqref="I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10" width="10.28515625" style="11" customWidth="1"/>
    <col min="11" max="11" width="9.140625" style="11" customWidth="1"/>
    <col min="12" max="12" width="10.28515625" style="11" customWidth="1"/>
    <col min="13" max="13" width="16.710937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471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392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471</v>
      </c>
    </row>
    <row r="13" spans="1:15" s="14" customFormat="1" ht="40.15" customHeight="1" x14ac:dyDescent="0.25">
      <c r="A13" s="13"/>
      <c r="B13" s="371" t="s">
        <v>11</v>
      </c>
      <c r="C13" s="372"/>
      <c r="D13" s="372"/>
      <c r="E13" s="373" t="s">
        <v>408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396</v>
      </c>
      <c r="O13" s="14" t="s">
        <v>408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358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177</v>
      </c>
      <c r="I18" s="239" t="s">
        <v>346</v>
      </c>
      <c r="J18" s="240" t="s">
        <v>346</v>
      </c>
      <c r="K18" s="239" t="s">
        <v>160</v>
      </c>
      <c r="L18" s="241" t="s">
        <v>185</v>
      </c>
      <c r="M18" s="111" t="s">
        <v>390</v>
      </c>
    </row>
    <row r="19" spans="1:14" ht="29.45" customHeight="1" x14ac:dyDescent="0.2">
      <c r="A19" s="10"/>
      <c r="B19" s="254">
        <v>1</v>
      </c>
      <c r="C19" s="255"/>
      <c r="D19" s="446" t="s">
        <v>348</v>
      </c>
      <c r="E19" s="446"/>
      <c r="F19" s="446"/>
      <c r="G19" s="446"/>
      <c r="H19" s="333">
        <f>'1.10.4.'!H19</f>
        <v>8</v>
      </c>
      <c r="I19" s="256">
        <v>0.45</v>
      </c>
      <c r="J19" s="256">
        <v>0.45</v>
      </c>
      <c r="K19" s="333">
        <f>'1.10.4.'!K19</f>
        <v>737.4</v>
      </c>
      <c r="L19" s="256">
        <f>'1.10.4.'!L19</f>
        <v>0.1</v>
      </c>
      <c r="M19" s="258">
        <f>ROUND(((H19+I19+J19)*(K19*L19)),2)</f>
        <v>656.29</v>
      </c>
    </row>
    <row r="20" spans="1:14" s="28" customFormat="1" ht="33.7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'1.10.4.'!H20</f>
        <v>6</v>
      </c>
      <c r="I20" s="248">
        <f>'1.10.4.'!I20</f>
        <v>0.45</v>
      </c>
      <c r="J20" s="248">
        <f>'1.10.4.'!J20</f>
        <v>0.45</v>
      </c>
      <c r="K20" s="248">
        <f>'1.10.4.'!K20</f>
        <v>90</v>
      </c>
      <c r="L20" s="248">
        <f>'1.10.4.'!L20</f>
        <v>0.1</v>
      </c>
      <c r="M20" s="260">
        <f>ROUND(((H20+I20+J20)*(K20*L20)),2)</f>
        <v>62.1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135"/>
      <c r="E29" s="135"/>
      <c r="F29" s="135"/>
      <c r="G29" s="135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718.39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718.39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7119-8289-42A8-9D3D-14E369B55AB0}">
  <sheetPr codeName="Planilha45">
    <tabColor rgb="FFFF0000"/>
  </sheetPr>
  <dimension ref="A1:R62"/>
  <sheetViews>
    <sheetView view="pageBreakPreview" topLeftCell="A18" zoomScaleNormal="100" zoomScaleSheetLayoutView="100" workbookViewId="0">
      <selection activeCell="L26" sqref="L26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8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8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8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466</v>
      </c>
    </row>
    <row r="4" spans="1:18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8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8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8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8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8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8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8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8" ht="20.25" customHeight="1" x14ac:dyDescent="0.2">
      <c r="A12" s="10"/>
      <c r="B12" s="371" t="s">
        <v>9</v>
      </c>
      <c r="C12" s="372"/>
      <c r="D12" s="372"/>
      <c r="E12" s="373" t="s">
        <v>401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466</v>
      </c>
    </row>
    <row r="13" spans="1:18" s="14" customFormat="1" ht="42.6" customHeight="1" x14ac:dyDescent="0.25">
      <c r="A13" s="13"/>
      <c r="B13" s="371" t="s">
        <v>11</v>
      </c>
      <c r="C13" s="372"/>
      <c r="D13" s="372"/>
      <c r="E13" s="373" t="s">
        <v>84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467</v>
      </c>
      <c r="O13" s="458" t="s">
        <v>84</v>
      </c>
      <c r="P13" s="459"/>
      <c r="Q13" s="459"/>
      <c r="R13" s="459"/>
    </row>
    <row r="14" spans="1:18" ht="6.6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8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8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185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186</v>
      </c>
      <c r="E19" s="446"/>
      <c r="F19" s="446"/>
      <c r="G19" s="446"/>
      <c r="H19" s="256">
        <f>'1.10.4'!K19</f>
        <v>737.4</v>
      </c>
      <c r="I19" s="256">
        <v>8</v>
      </c>
      <c r="J19" s="256">
        <v>0.1</v>
      </c>
      <c r="K19" s="257"/>
      <c r="L19" s="256"/>
      <c r="M19" s="258">
        <f>ROUND((H19*I19*J19),2)</f>
        <v>589.91999999999996</v>
      </c>
    </row>
    <row r="20" spans="1:14" s="28" customFormat="1" ht="29.2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'1.10.4'!K20</f>
        <v>90</v>
      </c>
      <c r="I20" s="248">
        <f>'1.10.4'!H20</f>
        <v>6</v>
      </c>
      <c r="J20" s="248">
        <f>J19</f>
        <v>0.1</v>
      </c>
      <c r="K20" s="249"/>
      <c r="L20" s="248"/>
      <c r="M20" s="260">
        <f>ROUND((H20*I20*J20),2)</f>
        <v>54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643.91999999999996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643.91999999999996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6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D20:G20"/>
    <mergeCell ref="C14:D14"/>
    <mergeCell ref="G14:M14"/>
    <mergeCell ref="B15:M15"/>
    <mergeCell ref="B17:B18"/>
    <mergeCell ref="C17:C18"/>
    <mergeCell ref="D17:G18"/>
    <mergeCell ref="H17:L17"/>
    <mergeCell ref="O13:R13"/>
    <mergeCell ref="D19:G19"/>
    <mergeCell ref="B41:M41"/>
    <mergeCell ref="B42:M42"/>
    <mergeCell ref="B43:M43"/>
  </mergeCells>
  <conditionalFormatting sqref="O13">
    <cfRule type="cellIs" dxfId="2" priority="1" operator="equal">
      <formula>"(digite a descrição aqui)"</formula>
    </cfRule>
    <cfRule type="expression" dxfId="1" priority="2" stopIfTrue="1">
      <formula>$C13=1</formula>
    </cfRule>
    <cfRule type="expression" dxfId="0" priority="3" stopIfTrue="1">
      <formula>OR($C13=0,$C13=2,$C13=3,$C13=4)</formula>
    </cfRule>
  </conditionalFormatting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02EB7-A8EA-47B3-BD83-B5C9BE87344D}">
  <sheetPr codeName="Planilha46">
    <tabColor theme="1"/>
  </sheetPr>
  <dimension ref="A1:P62"/>
  <sheetViews>
    <sheetView view="pageBreakPreview" topLeftCell="B17" zoomScaleNormal="100" zoomScaleSheetLayoutView="100" workbookViewId="0">
      <selection activeCell="P19" sqref="P19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466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401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466</v>
      </c>
    </row>
    <row r="13" spans="1:15" s="14" customFormat="1" ht="43.15" customHeight="1" x14ac:dyDescent="0.25">
      <c r="A13" s="13"/>
      <c r="B13" s="371" t="s">
        <v>11</v>
      </c>
      <c r="C13" s="372"/>
      <c r="D13" s="372"/>
      <c r="E13" s="373" t="s">
        <v>496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468</v>
      </c>
      <c r="O13" s="14" t="s">
        <v>406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395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181</v>
      </c>
      <c r="J18" s="239"/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179</v>
      </c>
      <c r="E19" s="446"/>
      <c r="F19" s="446"/>
      <c r="G19" s="446"/>
      <c r="H19" s="256">
        <f>'1.11.1'!M33</f>
        <v>643.91999999999996</v>
      </c>
      <c r="I19" s="256">
        <v>1.25</v>
      </c>
      <c r="J19" s="256"/>
      <c r="K19" s="257"/>
      <c r="L19" s="256"/>
      <c r="M19" s="258">
        <f>ROUND((H19*I19),2)</f>
        <v>804.9</v>
      </c>
    </row>
    <row r="20" spans="1:14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457"/>
      <c r="E30" s="457"/>
      <c r="F30" s="457"/>
      <c r="G30" s="457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457"/>
      <c r="E31" s="457"/>
      <c r="F31" s="457"/>
      <c r="G31" s="457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804.9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804.9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2:G31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D7D7A-4C7D-4FA0-BB62-5AD2983F2C40}">
  <sheetPr codeName="Planilha47">
    <tabColor theme="1"/>
  </sheetPr>
  <dimension ref="A1:P65"/>
  <sheetViews>
    <sheetView view="pageBreakPreview" topLeftCell="A23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10.140625" style="11" customWidth="1"/>
    <col min="11" max="11" width="8.140625" style="11" customWidth="1"/>
    <col min="12" max="12" width="10.28515625" style="11" customWidth="1"/>
    <col min="13" max="13" width="17.285156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466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401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466</v>
      </c>
    </row>
    <row r="13" spans="1:15" s="14" customFormat="1" ht="35.450000000000003" customHeight="1" x14ac:dyDescent="0.25">
      <c r="A13" s="13"/>
      <c r="B13" s="371" t="s">
        <v>11</v>
      </c>
      <c r="C13" s="372"/>
      <c r="D13" s="372"/>
      <c r="E13" s="373" t="s">
        <v>313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469</v>
      </c>
      <c r="O13" s="14" t="s">
        <v>404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395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181</v>
      </c>
      <c r="J18" s="239" t="s">
        <v>184</v>
      </c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183</v>
      </c>
      <c r="E19" s="446"/>
      <c r="F19" s="446"/>
      <c r="G19" s="446"/>
      <c r="H19" s="256">
        <f>'1.11.2'!H19</f>
        <v>643.91999999999996</v>
      </c>
      <c r="I19" s="256">
        <v>1.25</v>
      </c>
      <c r="J19" s="256">
        <v>12.15</v>
      </c>
      <c r="K19" s="257"/>
      <c r="L19" s="256"/>
      <c r="M19" s="258">
        <f>ROUND((H19*I19*J19),2)</f>
        <v>9779.5400000000009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/>
      <c r="M36" s="245">
        <f>SUM(M19:M35)</f>
        <v>9779.5400000000009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9779.5400000000009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7:M47"/>
    <mergeCell ref="C14:D14"/>
    <mergeCell ref="G14:M14"/>
    <mergeCell ref="B15:M15"/>
    <mergeCell ref="B17:B18"/>
    <mergeCell ref="C17:C18"/>
    <mergeCell ref="D17:G18"/>
    <mergeCell ref="H17:L17"/>
    <mergeCell ref="D19:G19"/>
    <mergeCell ref="D22:G34"/>
    <mergeCell ref="B44:M44"/>
    <mergeCell ref="B45:M45"/>
    <mergeCell ref="B46:M46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02C3-F1AA-46B4-B2C0-6CC4C1F59810}">
  <sheetPr codeName="Planilha48">
    <tabColor theme="1"/>
  </sheetPr>
  <dimension ref="A1:P62"/>
  <sheetViews>
    <sheetView view="pageBreakPreview" zoomScaleNormal="100" zoomScaleSheetLayoutView="100" workbookViewId="0">
      <selection activeCell="I22" sqref="I22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6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6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6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466</v>
      </c>
    </row>
    <row r="4" spans="1:16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6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6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6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6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6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6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6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6" ht="20.25" customHeight="1" x14ac:dyDescent="0.2">
      <c r="A12" s="10"/>
      <c r="B12" s="371" t="s">
        <v>9</v>
      </c>
      <c r="C12" s="372"/>
      <c r="D12" s="372"/>
      <c r="E12" s="373" t="s">
        <v>401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466</v>
      </c>
    </row>
    <row r="13" spans="1:16" s="14" customFormat="1" ht="35.450000000000003" customHeight="1" x14ac:dyDescent="0.25">
      <c r="A13" s="13"/>
      <c r="B13" s="371" t="s">
        <v>11</v>
      </c>
      <c r="C13" s="372"/>
      <c r="D13" s="372"/>
      <c r="E13" s="373" t="s">
        <v>407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470</v>
      </c>
      <c r="P13" s="14" t="s">
        <v>407</v>
      </c>
    </row>
    <row r="14" spans="1:16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6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6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185</v>
      </c>
      <c r="K18" s="239"/>
      <c r="L18" s="241"/>
      <c r="M18" s="242"/>
    </row>
    <row r="19" spans="1:14" ht="19.5" customHeight="1" x14ac:dyDescent="0.2">
      <c r="A19" s="10"/>
      <c r="B19" s="254">
        <v>1</v>
      </c>
      <c r="C19" s="255"/>
      <c r="D19" s="446" t="s">
        <v>186</v>
      </c>
      <c r="E19" s="446"/>
      <c r="F19" s="446"/>
      <c r="G19" s="446"/>
      <c r="H19" s="256">
        <f>'1.11.1'!H19</f>
        <v>737.4</v>
      </c>
      <c r="I19" s="256">
        <v>8</v>
      </c>
      <c r="J19" s="256">
        <v>0.1</v>
      </c>
      <c r="K19" s="257"/>
      <c r="L19" s="256"/>
      <c r="M19" s="258">
        <f>ROUND((H19*I19*J19),2)</f>
        <v>589.91999999999996</v>
      </c>
    </row>
    <row r="20" spans="1:14" s="28" customFormat="1" ht="26.2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'1.10.4.'!K20</f>
        <v>90</v>
      </c>
      <c r="I20" s="248">
        <f>'1.10.4.'!H20</f>
        <v>6</v>
      </c>
      <c r="J20" s="248">
        <f>J19</f>
        <v>0.1</v>
      </c>
      <c r="K20" s="249"/>
      <c r="L20" s="248"/>
      <c r="M20" s="260">
        <f>ROUND((H20*I20*J20),2)</f>
        <v>54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135"/>
      <c r="E29" s="135"/>
      <c r="F29" s="135"/>
      <c r="G29" s="135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643.91999999999996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643.91999999999996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195E1-7903-4AED-8824-CEE22422184C}">
  <sheetPr codeName="Planilha49">
    <tabColor theme="1"/>
  </sheetPr>
  <dimension ref="A1:P62"/>
  <sheetViews>
    <sheetView view="pageBreakPreview" topLeftCell="A22" zoomScaleNormal="100" zoomScaleSheetLayoutView="100" workbookViewId="0">
      <selection activeCell="L20" sqref="L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285156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6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6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6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466</v>
      </c>
    </row>
    <row r="4" spans="1:16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6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6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6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6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6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6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6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6" ht="20.25" customHeight="1" x14ac:dyDescent="0.2">
      <c r="A12" s="10"/>
      <c r="B12" s="371" t="s">
        <v>9</v>
      </c>
      <c r="C12" s="372"/>
      <c r="D12" s="372"/>
      <c r="E12" s="373" t="s">
        <v>401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466</v>
      </c>
    </row>
    <row r="13" spans="1:16" s="14" customFormat="1" ht="44.45" customHeight="1" x14ac:dyDescent="0.25">
      <c r="A13" s="13"/>
      <c r="B13" s="371" t="s">
        <v>11</v>
      </c>
      <c r="C13" s="372"/>
      <c r="D13" s="372"/>
      <c r="E13" s="373" t="s">
        <v>408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470</v>
      </c>
      <c r="P13" s="14" t="s">
        <v>408</v>
      </c>
    </row>
    <row r="14" spans="1:16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6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6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395</v>
      </c>
      <c r="I17" s="369"/>
      <c r="J17" s="369"/>
      <c r="K17" s="369"/>
      <c r="L17" s="370"/>
      <c r="M17" s="111" t="s">
        <v>397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185</v>
      </c>
      <c r="K18" s="239"/>
      <c r="L18" s="241"/>
      <c r="M18" s="242"/>
    </row>
    <row r="19" spans="1:14" ht="26.25" customHeight="1" x14ac:dyDescent="0.2">
      <c r="A19" s="10"/>
      <c r="B19" s="254">
        <v>1</v>
      </c>
      <c r="C19" s="255"/>
      <c r="D19" s="446" t="s">
        <v>186</v>
      </c>
      <c r="E19" s="446"/>
      <c r="F19" s="446"/>
      <c r="G19" s="446"/>
      <c r="H19" s="256">
        <f>'1.11.4.'!H19</f>
        <v>737.4</v>
      </c>
      <c r="I19" s="256">
        <f>'1.11.4.'!I19</f>
        <v>8</v>
      </c>
      <c r="J19" s="256">
        <v>0.1</v>
      </c>
      <c r="K19" s="257"/>
      <c r="L19" s="256"/>
      <c r="M19" s="258">
        <f>ROUND((H19*I19*J19),2)</f>
        <v>589.91999999999996</v>
      </c>
    </row>
    <row r="20" spans="1:14" s="28" customFormat="1" ht="33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'1.10.4.'!K20</f>
        <v>90</v>
      </c>
      <c r="I20" s="248">
        <f>'1.10.4.'!H20</f>
        <v>6</v>
      </c>
      <c r="J20" s="248">
        <f>J19</f>
        <v>0.1</v>
      </c>
      <c r="K20" s="249"/>
      <c r="L20" s="248"/>
      <c r="M20" s="260">
        <f>ROUND((H20*I20*J20),2)</f>
        <v>54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135"/>
      <c r="E29" s="135"/>
      <c r="F29" s="135"/>
      <c r="G29" s="135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643.91999999999996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643.91999999999996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66D4-398B-4BCC-9C24-7746DEEEFBBD}">
  <sheetPr codeName="Planilha68">
    <tabColor rgb="FFFF0000"/>
  </sheetPr>
  <dimension ref="A1:R62"/>
  <sheetViews>
    <sheetView view="pageBreakPreview" topLeftCell="A19" zoomScaleNormal="100" zoomScaleSheetLayoutView="100" workbookViewId="0">
      <selection activeCell="M13" sqref="M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8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8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8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459</v>
      </c>
    </row>
    <row r="4" spans="1:18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8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8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8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8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8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8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8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8" ht="20.25" customHeight="1" x14ac:dyDescent="0.2">
      <c r="A12" s="10"/>
      <c r="B12" s="371" t="s">
        <v>9</v>
      </c>
      <c r="C12" s="372"/>
      <c r="D12" s="372"/>
      <c r="E12" s="373" t="s">
        <v>402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459</v>
      </c>
    </row>
    <row r="13" spans="1:18" s="14" customFormat="1" ht="26.45" customHeight="1" x14ac:dyDescent="0.25">
      <c r="A13" s="13"/>
      <c r="B13" s="371" t="s">
        <v>11</v>
      </c>
      <c r="C13" s="372"/>
      <c r="D13" s="372"/>
      <c r="E13" s="373" t="str">
        <f>PLANILHA!F91</f>
        <v>EXECUÇÃO DE IMPRIMAÇÃO COM ASFALTO DILUÍDO CM-30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460</v>
      </c>
      <c r="O13" s="14">
        <v>65.92</v>
      </c>
      <c r="P13" s="14">
        <f>32.96*0.2</f>
        <v>6.5920000000000005</v>
      </c>
    </row>
    <row r="14" spans="1:18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8" ht="29.45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  <c r="P15" s="11">
        <f>O13+P13</f>
        <v>72.512</v>
      </c>
      <c r="R15" s="11">
        <f>11.78*1.2</f>
        <v>14.135999999999999</v>
      </c>
    </row>
    <row r="16" spans="1:18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8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  <c r="Q17" s="11">
        <f>11.78*2</f>
        <v>23.56</v>
      </c>
    </row>
    <row r="18" spans="1:18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40"/>
      <c r="K18" s="239"/>
      <c r="L18" s="241"/>
      <c r="M18" s="242"/>
      <c r="R18" s="11">
        <f>Q17+R15</f>
        <v>37.695999999999998</v>
      </c>
    </row>
    <row r="19" spans="1:18" ht="13.9" customHeight="1" x14ac:dyDescent="0.2">
      <c r="A19" s="10"/>
      <c r="B19" s="254">
        <v>1</v>
      </c>
      <c r="C19" s="255"/>
      <c r="D19" s="446" t="s">
        <v>178</v>
      </c>
      <c r="E19" s="446"/>
      <c r="F19" s="446"/>
      <c r="G19" s="446"/>
      <c r="H19" s="256">
        <v>350</v>
      </c>
      <c r="I19" s="256">
        <f>'1.11.4'!I19</f>
        <v>8</v>
      </c>
      <c r="J19" s="256"/>
      <c r="K19" s="257"/>
      <c r="L19" s="256"/>
      <c r="M19" s="258">
        <f>ROUND((H19*I19),2)</f>
        <v>2800</v>
      </c>
      <c r="R19" s="11">
        <f>R18*2</f>
        <v>75.391999999999996</v>
      </c>
    </row>
    <row r="20" spans="1:18" s="28" customFormat="1" ht="1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12*5</f>
        <v>60</v>
      </c>
      <c r="I20" s="248">
        <f>'1.11.4'!I20</f>
        <v>6</v>
      </c>
      <c r="J20" s="248"/>
      <c r="K20" s="249"/>
      <c r="L20" s="248"/>
      <c r="M20" s="260">
        <f>ROUND((H20*I20),2)</f>
        <v>360</v>
      </c>
    </row>
    <row r="21" spans="1:18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  <c r="O21" s="28">
        <f>340*7</f>
        <v>2380</v>
      </c>
    </row>
    <row r="22" spans="1:18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  <c r="O22" s="28">
        <f>195*7</f>
        <v>1365</v>
      </c>
    </row>
    <row r="23" spans="1:18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  <c r="O23" s="28">
        <f>O22+O21</f>
        <v>3745</v>
      </c>
    </row>
    <row r="24" spans="1:18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8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8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8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8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  <c r="O28" s="191">
        <f>I19+0.9+2.4</f>
        <v>11.3</v>
      </c>
      <c r="P28" s="28">
        <f>H19*O28</f>
        <v>3955.0000000000005</v>
      </c>
    </row>
    <row r="29" spans="1:18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8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8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8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3160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3160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C594B-70E3-46B0-89D0-2796A9505A35}">
  <sheetPr codeName="Planilha69">
    <tabColor theme="1"/>
  </sheetPr>
  <dimension ref="A1:P62"/>
  <sheetViews>
    <sheetView view="pageBreakPreview" topLeftCell="A18" zoomScaleNormal="100" zoomScaleSheetLayoutView="100" workbookViewId="0">
      <selection activeCell="M13" sqref="M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402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459</v>
      </c>
    </row>
    <row r="13" spans="1:15" s="14" customFormat="1" ht="26.45" customHeight="1" x14ac:dyDescent="0.25">
      <c r="A13" s="13"/>
      <c r="B13" s="371" t="s">
        <v>11</v>
      </c>
      <c r="C13" s="372"/>
      <c r="D13" s="372"/>
      <c r="E13" s="373" t="str">
        <f>PLANILHA!F92</f>
        <v>EXECUÇÃO DE PINTURA DE LIGAÇÃO COM EMULSÃO ASFÁLTICA RR-2C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461</v>
      </c>
      <c r="O13" s="14" t="s">
        <v>107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40"/>
      <c r="K18" s="239"/>
      <c r="L18" s="241"/>
      <c r="M18" s="242"/>
    </row>
    <row r="19" spans="1:14" ht="19.5" customHeight="1" x14ac:dyDescent="0.2">
      <c r="A19" s="10"/>
      <c r="B19" s="254">
        <v>1</v>
      </c>
      <c r="C19" s="255"/>
      <c r="D19" s="450" t="s">
        <v>178</v>
      </c>
      <c r="E19" s="450"/>
      <c r="F19" s="450"/>
      <c r="G19" s="450"/>
      <c r="H19" s="256">
        <f>'1.12.1'!H19</f>
        <v>350</v>
      </c>
      <c r="I19" s="256">
        <v>8</v>
      </c>
      <c r="J19" s="256"/>
      <c r="K19" s="257"/>
      <c r="L19" s="256"/>
      <c r="M19" s="258">
        <f>ROUND((H19*I19),2)</f>
        <v>2800</v>
      </c>
    </row>
    <row r="20" spans="1:14" s="28" customFormat="1" ht="28.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'1.12.1'!H20</f>
        <v>60</v>
      </c>
      <c r="I20" s="248">
        <f>'1.12.1'!I20</f>
        <v>6</v>
      </c>
      <c r="J20" s="248"/>
      <c r="K20" s="249"/>
      <c r="L20" s="248"/>
      <c r="M20" s="260">
        <f>ROUND((H20*I20),2)</f>
        <v>360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3160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3160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8CCB-FAA5-4F10-AF1E-3B3FC9FFAFE9}">
  <sheetPr codeName="Planilha70">
    <tabColor theme="1"/>
  </sheetPr>
  <dimension ref="A1:P62"/>
  <sheetViews>
    <sheetView view="pageBreakPreview" topLeftCell="A18" zoomScaleNormal="100" zoomScaleSheetLayoutView="100" workbookViewId="0">
      <selection activeCell="Q25" sqref="Q25:Q26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402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459</v>
      </c>
    </row>
    <row r="13" spans="1:15" s="14" customFormat="1" ht="33.6" customHeight="1" x14ac:dyDescent="0.25">
      <c r="A13" s="13"/>
      <c r="B13" s="371" t="s">
        <v>11</v>
      </c>
      <c r="C13" s="372"/>
      <c r="D13" s="372"/>
      <c r="E13" s="373" t="str">
        <f>PLANILHA!F93</f>
        <v>EXECUÇÃO DE PAVIMENTO COM APLICAÇÃO DE CONCRETO ASFÁLTICO, CAMADA DE ROLAMENTO - EXCLUSIVE CARGA E TRANSPORTE. AF_11/2019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462</v>
      </c>
      <c r="O13" s="14" t="s">
        <v>108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188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187</v>
      </c>
      <c r="E19" s="446"/>
      <c r="F19" s="446"/>
      <c r="G19" s="446"/>
      <c r="H19" s="256">
        <f>'1.12.1'!H19</f>
        <v>350</v>
      </c>
      <c r="I19" s="256">
        <f>'1.12.2'!I19</f>
        <v>8</v>
      </c>
      <c r="J19" s="319">
        <v>3.5000000000000003E-2</v>
      </c>
      <c r="K19" s="257"/>
      <c r="L19" s="256"/>
      <c r="M19" s="258">
        <f>ROUND((H19*I19*J19),2)</f>
        <v>98</v>
      </c>
    </row>
    <row r="20" spans="1:14" s="28" customFormat="1" ht="1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'1.12.2'!H20</f>
        <v>60</v>
      </c>
      <c r="I20" s="248">
        <f>'1.12.2'!I20</f>
        <v>6</v>
      </c>
      <c r="J20" s="334">
        <v>3.5000000000000003E-2</v>
      </c>
      <c r="K20" s="249"/>
      <c r="L20" s="248"/>
      <c r="M20" s="260">
        <f>ROUND((H20*I20*J20),2)</f>
        <v>12.6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110.6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110.6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DBF0-F9BB-48CB-8A10-49F42C1D39F9}">
  <sheetPr codeName="Planilha71">
    <tabColor theme="1"/>
  </sheetPr>
  <dimension ref="A1:P62"/>
  <sheetViews>
    <sheetView view="pageBreakPreview" topLeftCell="A18" zoomScaleNormal="100" zoomScaleSheetLayoutView="100" workbookViewId="0">
      <selection activeCell="K23" sqref="K2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402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459</v>
      </c>
    </row>
    <row r="13" spans="1:15" s="14" customFormat="1" ht="21.6" customHeight="1" x14ac:dyDescent="0.25">
      <c r="A13" s="13"/>
      <c r="B13" s="371" t="s">
        <v>11</v>
      </c>
      <c r="C13" s="372"/>
      <c r="D13" s="372"/>
      <c r="E13" s="373" t="str">
        <f>PLANILHA!F94</f>
        <v>CARGA DE MISTURA ASFÁLTICA EM CAMINHÃO BASCULANTE 10 M³ (UNIDADE: M3). AF_07/2020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463</v>
      </c>
      <c r="O13" s="14" t="s">
        <v>109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188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187</v>
      </c>
      <c r="E19" s="446"/>
      <c r="F19" s="446"/>
      <c r="G19" s="446"/>
      <c r="H19" s="256">
        <f>'1.12.1'!H19</f>
        <v>350</v>
      </c>
      <c r="I19" s="256">
        <f>'1.12.3'!I19</f>
        <v>8</v>
      </c>
      <c r="J19" s="319">
        <v>3.5000000000000003E-2</v>
      </c>
      <c r="K19" s="257"/>
      <c r="L19" s="256"/>
      <c r="M19" s="258">
        <f>ROUND((H19*I19*J19),2)</f>
        <v>98</v>
      </c>
    </row>
    <row r="20" spans="1:14" s="28" customFormat="1" ht="27.7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'1.12.3'!H20</f>
        <v>60</v>
      </c>
      <c r="I20" s="248">
        <f>'1.12.3'!I20</f>
        <v>6</v>
      </c>
      <c r="J20" s="334">
        <f>'1.12.3'!J20</f>
        <v>3.5000000000000003E-2</v>
      </c>
      <c r="K20" s="249"/>
      <c r="L20" s="248"/>
      <c r="M20" s="260">
        <f>ROUND((H20*I20*J20),2)</f>
        <v>12.6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110.6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110.6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1:M41"/>
    <mergeCell ref="B42:M42"/>
    <mergeCell ref="B43:M43"/>
    <mergeCell ref="B44:M44"/>
    <mergeCell ref="D20:G2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D1EBE-DB0D-44AB-BF9C-735E48DBFB70}">
  <sheetPr codeName="Planilha72">
    <tabColor theme="1"/>
  </sheetPr>
  <dimension ref="A1:P65"/>
  <sheetViews>
    <sheetView view="pageBreakPreview" topLeftCell="A23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402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459</v>
      </c>
    </row>
    <row r="13" spans="1:15" s="14" customFormat="1" ht="28.15" customHeight="1" x14ac:dyDescent="0.25">
      <c r="A13" s="13"/>
      <c r="B13" s="371" t="s">
        <v>11</v>
      </c>
      <c r="C13" s="372"/>
      <c r="D13" s="372"/>
      <c r="E13" s="373" t="s">
        <v>497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464</v>
      </c>
      <c r="O13" s="14" t="s">
        <v>409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184</v>
      </c>
      <c r="J18" s="239"/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189</v>
      </c>
      <c r="E19" s="446"/>
      <c r="F19" s="446"/>
      <c r="G19" s="446"/>
      <c r="H19" s="256">
        <f>ROUND(('1.12.4'!M33),2)</f>
        <v>110.6</v>
      </c>
      <c r="I19" s="256">
        <v>30</v>
      </c>
      <c r="J19" s="320"/>
      <c r="K19" s="257"/>
      <c r="L19" s="256"/>
      <c r="M19" s="258">
        <f>ROUND((H19*I19),2)</f>
        <v>3318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3318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3318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19"/>
    <mergeCell ref="B44:M44"/>
    <mergeCell ref="B45:M45"/>
    <mergeCell ref="B46:M46"/>
    <mergeCell ref="B47:M47"/>
    <mergeCell ref="D21:G34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72B70-2E76-427A-8FC1-5176F2D9757E}">
  <sheetPr>
    <tabColor theme="1"/>
  </sheetPr>
  <dimension ref="A1:P65"/>
  <sheetViews>
    <sheetView view="pageBreakPreview" topLeftCell="A20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4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4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4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459</v>
      </c>
    </row>
    <row r="4" spans="1:14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4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4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4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4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4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4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4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4" ht="20.25" customHeight="1" x14ac:dyDescent="0.2">
      <c r="A12" s="10"/>
      <c r="B12" s="371" t="s">
        <v>9</v>
      </c>
      <c r="C12" s="372"/>
      <c r="D12" s="372"/>
      <c r="E12" s="373" t="s">
        <v>402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459</v>
      </c>
    </row>
    <row r="13" spans="1:14" s="14" customFormat="1" ht="28.15" customHeight="1" x14ac:dyDescent="0.25">
      <c r="A13" s="13"/>
      <c r="B13" s="371" t="s">
        <v>11</v>
      </c>
      <c r="C13" s="372"/>
      <c r="D13" s="372"/>
      <c r="E13" s="373" t="s">
        <v>498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465</v>
      </c>
      <c r="N13" s="14" t="s">
        <v>410</v>
      </c>
    </row>
    <row r="14" spans="1:14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4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4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184</v>
      </c>
      <c r="J18" s="239"/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189</v>
      </c>
      <c r="E19" s="446"/>
      <c r="F19" s="446"/>
      <c r="G19" s="446"/>
      <c r="H19" s="256">
        <f>'1.12.5'!H19</f>
        <v>110.6</v>
      </c>
      <c r="I19" s="256">
        <f>189.5-30</f>
        <v>159.5</v>
      </c>
      <c r="J19" s="320"/>
      <c r="K19" s="257"/>
      <c r="L19" s="256"/>
      <c r="M19" s="258">
        <f>ROUND((H19*I19),2)</f>
        <v>17640.7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17640.7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17640.7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7:M47"/>
    <mergeCell ref="C14:D14"/>
    <mergeCell ref="G14:M14"/>
    <mergeCell ref="B15:M15"/>
    <mergeCell ref="B17:B18"/>
    <mergeCell ref="C17:C18"/>
    <mergeCell ref="D17:G18"/>
    <mergeCell ref="H17:L17"/>
    <mergeCell ref="D19:G19"/>
    <mergeCell ref="D21:G34"/>
    <mergeCell ref="B44:M44"/>
    <mergeCell ref="B45:M45"/>
    <mergeCell ref="B46:M46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2E8-06EF-4EF0-A40E-F4A2017318AB}">
  <sheetPr>
    <tabColor rgb="FFFF0000"/>
  </sheetPr>
  <dimension ref="A1:R62"/>
  <sheetViews>
    <sheetView view="pageBreakPreview" topLeftCell="A16" zoomScaleNormal="100" zoomScaleSheetLayoutView="100" workbookViewId="0">
      <selection activeCell="B15" sqref="B15:M15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8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8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8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452</v>
      </c>
    </row>
    <row r="4" spans="1:18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8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8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8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8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8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8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8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8" ht="20.25" customHeight="1" x14ac:dyDescent="0.2">
      <c r="A12" s="10"/>
      <c r="B12" s="371" t="s">
        <v>9</v>
      </c>
      <c r="C12" s="372"/>
      <c r="D12" s="372"/>
      <c r="E12" s="373" t="s">
        <v>411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452</v>
      </c>
    </row>
    <row r="13" spans="1:18" s="14" customFormat="1" ht="26.45" customHeight="1" x14ac:dyDescent="0.25">
      <c r="A13" s="13"/>
      <c r="B13" s="371" t="s">
        <v>11</v>
      </c>
      <c r="C13" s="372"/>
      <c r="D13" s="372"/>
      <c r="E13" s="373" t="str">
        <f>PLANILHA!F91</f>
        <v>EXECUÇÃO DE IMPRIMAÇÃO COM ASFALTO DILUÍDO CM-30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453</v>
      </c>
      <c r="O13" s="14">
        <v>65.92</v>
      </c>
      <c r="P13" s="14">
        <f>32.96*0.2</f>
        <v>6.5920000000000005</v>
      </c>
    </row>
    <row r="14" spans="1:18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8" ht="29.45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  <c r="P15" s="11">
        <f>O13+P13</f>
        <v>72.512</v>
      </c>
      <c r="R15" s="11">
        <f>11.78*1.2</f>
        <v>14.135999999999999</v>
      </c>
    </row>
    <row r="16" spans="1:18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8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  <c r="Q17" s="11">
        <f>11.78*2</f>
        <v>23.56</v>
      </c>
    </row>
    <row r="18" spans="1:18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40"/>
      <c r="K18" s="239"/>
      <c r="L18" s="241"/>
      <c r="M18" s="242"/>
      <c r="R18" s="11">
        <f>Q17+R15</f>
        <v>37.695999999999998</v>
      </c>
    </row>
    <row r="19" spans="1:18" ht="13.9" customHeight="1" x14ac:dyDescent="0.2">
      <c r="A19" s="10"/>
      <c r="B19" s="254">
        <v>1</v>
      </c>
      <c r="C19" s="255"/>
      <c r="D19" s="446" t="s">
        <v>178</v>
      </c>
      <c r="E19" s="446"/>
      <c r="F19" s="446"/>
      <c r="G19" s="446"/>
      <c r="H19" s="256">
        <f>737.4-350</f>
        <v>387.4</v>
      </c>
      <c r="I19" s="256">
        <f>'1.11.4'!I19</f>
        <v>8</v>
      </c>
      <c r="J19" s="256"/>
      <c r="K19" s="257"/>
      <c r="L19" s="256"/>
      <c r="M19" s="258">
        <f>ROUND((H19*I19),2)</f>
        <v>3099.2</v>
      </c>
      <c r="R19" s="11">
        <f>R18*2</f>
        <v>75.391999999999996</v>
      </c>
    </row>
    <row r="20" spans="1:18" s="28" customFormat="1" ht="1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6*5</f>
        <v>30</v>
      </c>
      <c r="I20" s="248">
        <f>'1.11.4'!I20</f>
        <v>6</v>
      </c>
      <c r="J20" s="248"/>
      <c r="K20" s="249"/>
      <c r="L20" s="248"/>
      <c r="M20" s="260">
        <f>ROUND((H20*I20),2)</f>
        <v>180</v>
      </c>
    </row>
    <row r="21" spans="1:18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  <c r="O21" s="28">
        <f>340*7</f>
        <v>2380</v>
      </c>
    </row>
    <row r="22" spans="1:18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  <c r="O22" s="28">
        <f>195*7</f>
        <v>1365</v>
      </c>
    </row>
    <row r="23" spans="1:18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  <c r="O23" s="28">
        <f>O22+O21</f>
        <v>3745</v>
      </c>
    </row>
    <row r="24" spans="1:18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8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8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8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8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  <c r="O28" s="191">
        <f>I19+0.9+2.4</f>
        <v>11.3</v>
      </c>
      <c r="P28" s="28">
        <f>H19*O28</f>
        <v>4377.62</v>
      </c>
    </row>
    <row r="29" spans="1:18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8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8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8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3279.2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3279.2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DB24F-51F2-4EEC-9293-DBD67936014C}">
  <sheetPr>
    <tabColor theme="1"/>
  </sheetPr>
  <dimension ref="A1:P62"/>
  <sheetViews>
    <sheetView view="pageBreakPreview" topLeftCell="A18" zoomScaleNormal="100" zoomScaleSheetLayoutView="100" workbookViewId="0">
      <selection activeCell="Q17" sqref="Q17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452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411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452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tr">
        <f>PLANILHA!F92</f>
        <v>EXECUÇÃO DE PINTURA DE LIGAÇÃO COM EMULSÃO ASFÁLTICA RR-2C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454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40"/>
      <c r="K18" s="239"/>
      <c r="L18" s="241"/>
      <c r="M18" s="242"/>
    </row>
    <row r="19" spans="1:14" ht="19.5" customHeight="1" x14ac:dyDescent="0.2">
      <c r="A19" s="10"/>
      <c r="B19" s="254">
        <v>1</v>
      </c>
      <c r="C19" s="255"/>
      <c r="D19" s="450" t="s">
        <v>178</v>
      </c>
      <c r="E19" s="450"/>
      <c r="F19" s="450"/>
      <c r="G19" s="450"/>
      <c r="H19" s="256">
        <f>'1.13.1'!H19</f>
        <v>387.4</v>
      </c>
      <c r="I19" s="256">
        <v>8</v>
      </c>
      <c r="J19" s="256"/>
      <c r="K19" s="257"/>
      <c r="L19" s="256"/>
      <c r="M19" s="258">
        <f>ROUND((H19*I19),2)</f>
        <v>3099.2</v>
      </c>
    </row>
    <row r="20" spans="1:14" s="28" customFormat="1" ht="28.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'1.13.1'!H20</f>
        <v>30</v>
      </c>
      <c r="I20" s="248">
        <f>'1.12.1'!I20</f>
        <v>6</v>
      </c>
      <c r="J20" s="248"/>
      <c r="K20" s="249"/>
      <c r="L20" s="248"/>
      <c r="M20" s="260">
        <f>ROUND((H20*I20),2)</f>
        <v>180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3279.2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3279.2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3BCD4-AC6D-4902-850F-13E811505E29}">
  <sheetPr>
    <tabColor theme="1"/>
  </sheetPr>
  <dimension ref="A1:P62"/>
  <sheetViews>
    <sheetView view="pageBreakPreview" topLeftCell="A13" zoomScaleNormal="100" zoomScaleSheetLayoutView="100" workbookViewId="0">
      <selection activeCell="M13" sqref="M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452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411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452</v>
      </c>
    </row>
    <row r="13" spans="1:15" s="14" customFormat="1" ht="33.6" customHeight="1" x14ac:dyDescent="0.25">
      <c r="A13" s="13"/>
      <c r="B13" s="371" t="s">
        <v>11</v>
      </c>
      <c r="C13" s="372"/>
      <c r="D13" s="372"/>
      <c r="E13" s="373" t="str">
        <f>PLANILHA!F93</f>
        <v>EXECUÇÃO DE PAVIMENTO COM APLICAÇÃO DE CONCRETO ASFÁLTICO, CAMADA DE ROLAMENTO - EXCLUSIVE CARGA E TRANSPORTE. AF_11/2019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455</v>
      </c>
      <c r="O13" s="14" t="s">
        <v>108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188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187</v>
      </c>
      <c r="E19" s="446"/>
      <c r="F19" s="446"/>
      <c r="G19" s="446"/>
      <c r="H19" s="256">
        <f>'1.13.2'!H19</f>
        <v>387.4</v>
      </c>
      <c r="I19" s="256">
        <f>'1.12.2'!I19</f>
        <v>8</v>
      </c>
      <c r="J19" s="319">
        <v>3.5000000000000003E-2</v>
      </c>
      <c r="K19" s="257"/>
      <c r="L19" s="256"/>
      <c r="M19" s="258">
        <f>ROUND((H19*I19*J19),2)</f>
        <v>108.47</v>
      </c>
    </row>
    <row r="20" spans="1:14" s="28" customFormat="1" ht="1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'1.13.2'!H20</f>
        <v>30</v>
      </c>
      <c r="I20" s="248">
        <f>'1.12.2'!I20</f>
        <v>6</v>
      </c>
      <c r="J20" s="334">
        <v>3.5000000000000003E-2</v>
      </c>
      <c r="K20" s="249"/>
      <c r="L20" s="248"/>
      <c r="M20" s="260">
        <f>ROUND((H20*I20*J20),2)</f>
        <v>6.3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114.77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114.77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F4975-4340-47A9-864A-0B65EB5B597C}">
  <sheetPr>
    <tabColor theme="1"/>
  </sheetPr>
  <dimension ref="A1:P62"/>
  <sheetViews>
    <sheetView view="pageBreakPreview" topLeftCell="A20" zoomScaleNormal="100" zoomScaleSheetLayoutView="100" workbookViewId="0">
      <selection activeCell="O25" sqref="O25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452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411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452</v>
      </c>
    </row>
    <row r="13" spans="1:15" s="14" customFormat="1" ht="21.6" customHeight="1" x14ac:dyDescent="0.25">
      <c r="A13" s="13"/>
      <c r="B13" s="371" t="s">
        <v>11</v>
      </c>
      <c r="C13" s="372"/>
      <c r="D13" s="372"/>
      <c r="E13" s="373" t="str">
        <f>PLANILHA!F94</f>
        <v>CARGA DE MISTURA ASFÁLTICA EM CAMINHÃO BASCULANTE 10 M³ (UNIDADE: M3). AF_07/2020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456</v>
      </c>
      <c r="O13" s="14" t="s">
        <v>109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188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46" t="s">
        <v>187</v>
      </c>
      <c r="E19" s="446"/>
      <c r="F19" s="446"/>
      <c r="G19" s="446"/>
      <c r="H19" s="256">
        <f>'1.13.3'!H19</f>
        <v>387.4</v>
      </c>
      <c r="I19" s="256">
        <f>'1.12.3'!I19</f>
        <v>8</v>
      </c>
      <c r="J19" s="319">
        <v>3.5000000000000003E-2</v>
      </c>
      <c r="K19" s="257"/>
      <c r="L19" s="256"/>
      <c r="M19" s="258">
        <f>ROUND((H19*I19*J19),2)</f>
        <v>108.47</v>
      </c>
    </row>
    <row r="20" spans="1:14" s="28" customFormat="1" ht="27.75" customHeight="1" x14ac:dyDescent="0.2">
      <c r="A20" s="24"/>
      <c r="B20" s="259">
        <v>2</v>
      </c>
      <c r="C20" s="246"/>
      <c r="D20" s="447" t="s">
        <v>368</v>
      </c>
      <c r="E20" s="447"/>
      <c r="F20" s="447"/>
      <c r="G20" s="447"/>
      <c r="H20" s="248">
        <f>'1.13.3'!H20</f>
        <v>30</v>
      </c>
      <c r="I20" s="248">
        <f>'1.12.3'!I20</f>
        <v>6</v>
      </c>
      <c r="J20" s="334">
        <f>'1.12.3'!J20</f>
        <v>3.5000000000000003E-2</v>
      </c>
      <c r="K20" s="249"/>
      <c r="L20" s="248"/>
      <c r="M20" s="260">
        <f>ROUND((H20*I20*J20),2)</f>
        <v>6.3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114.77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114.77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5EE6C-938D-4152-8E14-62AA0BA445F4}">
  <sheetPr>
    <tabColor theme="1"/>
  </sheetPr>
  <dimension ref="A1:P65"/>
  <sheetViews>
    <sheetView view="pageBreakPreview" topLeftCell="A28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452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411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452</v>
      </c>
    </row>
    <row r="13" spans="1:15" s="14" customFormat="1" ht="28.15" customHeight="1" x14ac:dyDescent="0.25">
      <c r="A13" s="13"/>
      <c r="B13" s="371" t="s">
        <v>11</v>
      </c>
      <c r="C13" s="372"/>
      <c r="D13" s="372"/>
      <c r="E13" s="373" t="s">
        <v>497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457</v>
      </c>
      <c r="O13" s="14" t="s">
        <v>409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184</v>
      </c>
      <c r="J18" s="239"/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189</v>
      </c>
      <c r="E19" s="446"/>
      <c r="F19" s="446"/>
      <c r="G19" s="446"/>
      <c r="H19" s="256">
        <f>'1.13.4'!M33</f>
        <v>114.77</v>
      </c>
      <c r="I19" s="256">
        <v>30</v>
      </c>
      <c r="J19" s="320"/>
      <c r="K19" s="257"/>
      <c r="L19" s="256"/>
      <c r="M19" s="258">
        <f>ROUND((H19*I19),2)</f>
        <v>3443.1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3443.1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3443.1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47:M47"/>
    <mergeCell ref="C14:D14"/>
    <mergeCell ref="G14:M14"/>
    <mergeCell ref="B15:M15"/>
    <mergeCell ref="B17:B18"/>
    <mergeCell ref="C17:C18"/>
    <mergeCell ref="D17:G18"/>
    <mergeCell ref="H17:L17"/>
    <mergeCell ref="D19:G19"/>
    <mergeCell ref="D21:G34"/>
    <mergeCell ref="B44:M44"/>
    <mergeCell ref="B45:M45"/>
    <mergeCell ref="B46:M46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3542A-D310-4086-BE5F-3B841D732ED0}">
  <sheetPr>
    <tabColor theme="1"/>
  </sheetPr>
  <dimension ref="A1:P65"/>
  <sheetViews>
    <sheetView view="pageBreakPreview" topLeftCell="A26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4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4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4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452</v>
      </c>
    </row>
    <row r="4" spans="1:14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4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4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4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4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4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4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4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4" ht="20.25" customHeight="1" x14ac:dyDescent="0.2">
      <c r="A12" s="10"/>
      <c r="B12" s="371" t="s">
        <v>9</v>
      </c>
      <c r="C12" s="372"/>
      <c r="D12" s="372"/>
      <c r="E12" s="373" t="s">
        <v>411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452</v>
      </c>
    </row>
    <row r="13" spans="1:14" s="14" customFormat="1" ht="28.15" customHeight="1" x14ac:dyDescent="0.25">
      <c r="A13" s="13"/>
      <c r="B13" s="371" t="s">
        <v>11</v>
      </c>
      <c r="C13" s="372"/>
      <c r="D13" s="372"/>
      <c r="E13" s="373" t="s">
        <v>498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458</v>
      </c>
      <c r="N13" s="14" t="s">
        <v>410</v>
      </c>
    </row>
    <row r="14" spans="1:14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4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4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184</v>
      </c>
      <c r="J18" s="239"/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189</v>
      </c>
      <c r="E19" s="446"/>
      <c r="F19" s="446"/>
      <c r="G19" s="446"/>
      <c r="H19" s="256">
        <f>'1.13.4'!M33</f>
        <v>114.77</v>
      </c>
      <c r="I19" s="256">
        <f>189.5-30</f>
        <v>159.5</v>
      </c>
      <c r="J19" s="320"/>
      <c r="K19" s="257"/>
      <c r="L19" s="256"/>
      <c r="M19" s="258">
        <f>ROUND((H19*I19),2)</f>
        <v>18305.82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18305.82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18305.82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47:M47"/>
    <mergeCell ref="C14:D14"/>
    <mergeCell ref="G14:M14"/>
    <mergeCell ref="B15:M15"/>
    <mergeCell ref="B17:B18"/>
    <mergeCell ref="C17:C18"/>
    <mergeCell ref="D17:G18"/>
    <mergeCell ref="H17:L17"/>
    <mergeCell ref="D19:G19"/>
    <mergeCell ref="D21:G34"/>
    <mergeCell ref="B44:M44"/>
    <mergeCell ref="B45:M45"/>
    <mergeCell ref="B46:M46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E591-191B-4B4C-84DD-F6CBD9192406}">
  <sheetPr>
    <tabColor rgb="FFFFFF00"/>
  </sheetPr>
  <dimension ref="A1:P62"/>
  <sheetViews>
    <sheetView view="pageBreakPreview" topLeftCell="A16" zoomScaleNormal="100" zoomScaleSheetLayoutView="100" workbookViewId="0">
      <selection activeCell="H20" sqref="H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28515625" style="11" customWidth="1"/>
    <col min="9" max="9" width="11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7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413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449</v>
      </c>
    </row>
    <row r="13" spans="1:15" s="14" customFormat="1" ht="26.45" customHeight="1" x14ac:dyDescent="0.25">
      <c r="A13" s="13"/>
      <c r="B13" s="371" t="s">
        <v>11</v>
      </c>
      <c r="C13" s="372"/>
      <c r="D13" s="372"/>
      <c r="E13" s="373" t="s">
        <v>312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451</v>
      </c>
      <c r="O13" s="14" t="s">
        <v>312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412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159</v>
      </c>
      <c r="I18" s="239" t="s">
        <v>316</v>
      </c>
      <c r="J18" s="240"/>
      <c r="K18" s="239"/>
      <c r="L18" s="241"/>
      <c r="M18" s="321"/>
    </row>
    <row r="19" spans="1:14" ht="13.9" customHeight="1" x14ac:dyDescent="0.2">
      <c r="A19" s="10"/>
      <c r="B19" s="254">
        <v>1</v>
      </c>
      <c r="C19" s="255"/>
      <c r="D19" s="446" t="s">
        <v>312</v>
      </c>
      <c r="E19" s="446"/>
      <c r="F19" s="446"/>
      <c r="G19" s="446"/>
      <c r="H19" s="256">
        <f>'1.11.4'!H19-(18*11)</f>
        <v>539.4</v>
      </c>
      <c r="I19" s="256">
        <v>2</v>
      </c>
      <c r="J19" s="256"/>
      <c r="K19" s="257"/>
      <c r="L19" s="256"/>
      <c r="M19" s="258">
        <f>H19*I19</f>
        <v>1078.8</v>
      </c>
    </row>
    <row r="20" spans="1:14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260"/>
    </row>
    <row r="23" spans="1:14" s="28" customFormat="1" ht="27" customHeight="1" x14ac:dyDescent="0.2">
      <c r="A23" s="24"/>
      <c r="B23" s="259">
        <v>2</v>
      </c>
      <c r="C23" s="246"/>
      <c r="D23" s="447" t="s">
        <v>368</v>
      </c>
      <c r="E23" s="447"/>
      <c r="F23" s="447"/>
      <c r="G23" s="447"/>
      <c r="H23" s="248">
        <v>6</v>
      </c>
      <c r="I23" s="248">
        <v>36</v>
      </c>
      <c r="J23" s="248"/>
      <c r="K23" s="249"/>
      <c r="L23" s="248"/>
      <c r="M23" s="260">
        <f>H23*I23</f>
        <v>216</v>
      </c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1294.8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1294.8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41:M41"/>
    <mergeCell ref="B42:M42"/>
    <mergeCell ref="B43:M43"/>
    <mergeCell ref="B44:M44"/>
    <mergeCell ref="D19:G22"/>
    <mergeCell ref="D23:G23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4165-7B16-4BF2-BBF9-F2B6F6FE217D}">
  <sheetPr>
    <tabColor rgb="FFFFFF00"/>
  </sheetPr>
  <dimension ref="A1:P62"/>
  <sheetViews>
    <sheetView view="pageBreakPreview" topLeftCell="A27" zoomScaleNormal="100" zoomScaleSheetLayoutView="100" workbookViewId="0">
      <selection activeCell="J20" sqref="J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39.42578125" style="11" customWidth="1"/>
    <col min="8" max="8" width="9.7109375" style="11" customWidth="1"/>
    <col min="9" max="9" width="14.7109375" style="11" customWidth="1"/>
    <col min="10" max="10" width="11.42578125" style="11" customWidth="1"/>
    <col min="11" max="11" width="12.42578125" style="11" customWidth="1"/>
    <col min="12" max="12" width="5.7109375" style="11" customWidth="1"/>
    <col min="13" max="13" width="14.710937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6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6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6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449</v>
      </c>
    </row>
    <row r="4" spans="1:16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6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6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6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6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6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6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6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6" ht="20.25" customHeight="1" x14ac:dyDescent="0.2">
      <c r="A12" s="10"/>
      <c r="B12" s="371" t="s">
        <v>9</v>
      </c>
      <c r="C12" s="372"/>
      <c r="D12" s="372"/>
      <c r="E12" s="373" t="s">
        <v>414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449</v>
      </c>
    </row>
    <row r="13" spans="1:16" s="14" customFormat="1" ht="26.45" customHeight="1" x14ac:dyDescent="0.25">
      <c r="A13" s="13"/>
      <c r="B13" s="371" t="s">
        <v>11</v>
      </c>
      <c r="C13" s="372"/>
      <c r="D13" s="372"/>
      <c r="E13" s="373" t="s">
        <v>313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450</v>
      </c>
      <c r="P13" s="14" t="s">
        <v>313</v>
      </c>
    </row>
    <row r="14" spans="1:16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6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6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24.6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4" ht="22.15" customHeight="1" x14ac:dyDescent="0.2">
      <c r="A18" s="10"/>
      <c r="B18" s="361"/>
      <c r="C18" s="361"/>
      <c r="D18" s="365"/>
      <c r="E18" s="366"/>
      <c r="F18" s="366"/>
      <c r="G18" s="367"/>
      <c r="H18" s="238" t="s">
        <v>159</v>
      </c>
      <c r="I18" s="239" t="s">
        <v>314</v>
      </c>
      <c r="J18" s="240" t="s">
        <v>315</v>
      </c>
      <c r="K18" s="268" t="s">
        <v>316</v>
      </c>
      <c r="L18" s="241"/>
      <c r="M18" s="321"/>
    </row>
    <row r="19" spans="1:14" ht="13.9" customHeight="1" x14ac:dyDescent="0.2">
      <c r="A19" s="10"/>
      <c r="B19" s="254">
        <v>1</v>
      </c>
      <c r="C19" s="255"/>
      <c r="D19" s="446" t="s">
        <v>331</v>
      </c>
      <c r="E19" s="446"/>
      <c r="F19" s="446"/>
      <c r="G19" s="446"/>
      <c r="H19" s="256">
        <f>'1.14.1'!H19</f>
        <v>539.4</v>
      </c>
      <c r="I19" s="319">
        <v>1.4999999999999999E-2</v>
      </c>
      <c r="J19" s="256">
        <v>3</v>
      </c>
      <c r="K19" s="257">
        <v>2</v>
      </c>
      <c r="L19" s="256"/>
      <c r="M19" s="258">
        <f>ROUND((H19*I19*J19*K19),2)</f>
        <v>48.55</v>
      </c>
    </row>
    <row r="20" spans="1:14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2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2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48.55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48.55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4">
    <mergeCell ref="D19:G19"/>
    <mergeCell ref="B41:M41"/>
    <mergeCell ref="B42:M42"/>
    <mergeCell ref="B43:M43"/>
    <mergeCell ref="B44:M44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320AF-B4C1-4468-A11D-724FB63D128E}">
  <sheetPr>
    <tabColor rgb="FFFFFF00"/>
  </sheetPr>
  <dimension ref="A1:P62"/>
  <sheetViews>
    <sheetView view="pageBreakPreview" topLeftCell="A18" zoomScaleNormal="100" zoomScaleSheetLayoutView="100" workbookViewId="0">
      <selection activeCell="H24" sqref="H24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28515625" style="11" customWidth="1"/>
    <col min="9" max="9" width="11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6.710937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445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415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445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">
        <v>332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446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5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374</v>
      </c>
    </row>
    <row r="18" spans="1:15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316</v>
      </c>
      <c r="J18" s="239" t="s">
        <v>159</v>
      </c>
      <c r="K18" s="239" t="s">
        <v>185</v>
      </c>
      <c r="L18" s="241"/>
      <c r="M18" s="321"/>
    </row>
    <row r="19" spans="1:15" ht="13.9" customHeight="1" x14ac:dyDescent="0.2">
      <c r="A19" s="10"/>
      <c r="B19" s="254">
        <v>1</v>
      </c>
      <c r="C19" s="255"/>
      <c r="D19" s="446" t="s">
        <v>332</v>
      </c>
      <c r="E19" s="446"/>
      <c r="F19" s="446"/>
      <c r="G19" s="446"/>
      <c r="H19" s="256">
        <f>'1.14.2'!H19</f>
        <v>539.4</v>
      </c>
      <c r="I19" s="256">
        <v>2</v>
      </c>
      <c r="J19" s="256">
        <v>1.5</v>
      </c>
      <c r="K19" s="257">
        <v>0.06</v>
      </c>
      <c r="L19" s="256"/>
      <c r="M19" s="258">
        <f>ROUND((H19*I19*J19*K19),2)</f>
        <v>97.09</v>
      </c>
      <c r="O19" s="11">
        <f>H19*J19</f>
        <v>809.09999999999991</v>
      </c>
    </row>
    <row r="20" spans="1:15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260"/>
    </row>
    <row r="21" spans="1:15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260"/>
    </row>
    <row r="22" spans="1:15" s="28" customFormat="1" ht="15.6" customHeight="1" x14ac:dyDescent="0.2">
      <c r="A22" s="24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260"/>
    </row>
    <row r="23" spans="1:15" s="28" customFormat="1" ht="15.6" customHeight="1" x14ac:dyDescent="0.2">
      <c r="A23" s="24"/>
      <c r="B23" s="259">
        <v>2</v>
      </c>
      <c r="C23" s="246"/>
      <c r="D23" s="447" t="s">
        <v>368</v>
      </c>
      <c r="E23" s="447"/>
      <c r="F23" s="447"/>
      <c r="G23" s="447"/>
      <c r="H23" s="248">
        <v>81</v>
      </c>
      <c r="I23" s="248">
        <v>2</v>
      </c>
      <c r="J23" s="248">
        <v>1.5</v>
      </c>
      <c r="K23" s="249">
        <v>0.06</v>
      </c>
      <c r="L23" s="248"/>
      <c r="M23" s="260">
        <f>ROUND((H23*I23*J23*K23),2)</f>
        <v>14.58</v>
      </c>
      <c r="O23" s="28">
        <f>H23*J23</f>
        <v>121.5</v>
      </c>
    </row>
    <row r="24" spans="1:15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  <c r="O24" s="28">
        <f>O23+O19</f>
        <v>930.59999999999991</v>
      </c>
    </row>
    <row r="25" spans="1:15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5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5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5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5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5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5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5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111.67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111.67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22"/>
    <mergeCell ref="B41:M41"/>
    <mergeCell ref="B42:M42"/>
    <mergeCell ref="B43:M43"/>
    <mergeCell ref="B44:M44"/>
    <mergeCell ref="D23:G2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4B0F2-9EAC-49C1-A623-62691DCF208F}">
  <sheetPr>
    <tabColor rgb="FFFFFF00"/>
  </sheetPr>
  <dimension ref="A1:P62"/>
  <sheetViews>
    <sheetView view="pageBreakPreview" topLeftCell="A16" zoomScaleNormal="100" zoomScaleSheetLayoutView="100" workbookViewId="0">
      <selection activeCell="K24" sqref="K24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0.28515625" style="11" customWidth="1"/>
    <col min="9" max="9" width="11.425781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6.710937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445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416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445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">
        <v>344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447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316</v>
      </c>
      <c r="J18" s="239" t="s">
        <v>159</v>
      </c>
      <c r="K18" s="239" t="s">
        <v>185</v>
      </c>
      <c r="L18" s="241"/>
      <c r="M18" s="321"/>
    </row>
    <row r="19" spans="1:14" ht="13.9" customHeight="1" x14ac:dyDescent="0.2">
      <c r="A19" s="10"/>
      <c r="B19" s="254">
        <v>1</v>
      </c>
      <c r="C19" s="255"/>
      <c r="D19" s="446" t="s">
        <v>333</v>
      </c>
      <c r="E19" s="446"/>
      <c r="F19" s="446"/>
      <c r="G19" s="446"/>
      <c r="H19" s="256">
        <f>'1.15.1'!H19</f>
        <v>539.4</v>
      </c>
      <c r="I19" s="256">
        <v>2</v>
      </c>
      <c r="J19" s="256">
        <f>'1.15.1'!J19</f>
        <v>1.5</v>
      </c>
      <c r="K19" s="257">
        <v>0.12</v>
      </c>
      <c r="L19" s="256"/>
      <c r="M19" s="258">
        <f>ROUND((H19*I19*J19*K19),2)</f>
        <v>194.18</v>
      </c>
    </row>
    <row r="20" spans="1:14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>
        <v>2</v>
      </c>
      <c r="C23" s="246"/>
      <c r="D23" s="447" t="s">
        <v>368</v>
      </c>
      <c r="E23" s="447"/>
      <c r="F23" s="447"/>
      <c r="G23" s="447"/>
      <c r="H23" s="248">
        <v>90</v>
      </c>
      <c r="I23" s="248">
        <v>2</v>
      </c>
      <c r="J23" s="248">
        <v>1.5</v>
      </c>
      <c r="K23" s="249">
        <v>0.12</v>
      </c>
      <c r="L23" s="248"/>
      <c r="M23" s="260">
        <f>ROUND((H23*I23*J23*K23),2)</f>
        <v>32.4</v>
      </c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226.58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226.58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22"/>
    <mergeCell ref="B41:M41"/>
    <mergeCell ref="B42:M42"/>
    <mergeCell ref="B43:M43"/>
    <mergeCell ref="B44:M44"/>
    <mergeCell ref="D23:G2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715DA-DA80-4438-A0F9-E41F04A7F694}">
  <sheetPr>
    <tabColor rgb="FFFFFF00"/>
  </sheetPr>
  <dimension ref="A1:P62"/>
  <sheetViews>
    <sheetView view="pageBreakPreview" topLeftCell="A18" zoomScaleNormal="100" zoomScaleSheetLayoutView="100" workbookViewId="0">
      <selection activeCell="L30" sqref="L3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1.57031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6.285156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445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416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445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">
        <v>313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321</v>
      </c>
      <c r="I18" s="239" t="s">
        <v>334</v>
      </c>
      <c r="J18" s="240" t="s">
        <v>320</v>
      </c>
      <c r="K18" s="239"/>
      <c r="L18" s="241"/>
      <c r="M18" s="321"/>
    </row>
    <row r="19" spans="1:14" ht="13.9" customHeight="1" x14ac:dyDescent="0.2">
      <c r="A19" s="10"/>
      <c r="B19" s="254">
        <v>1</v>
      </c>
      <c r="C19" s="255"/>
      <c r="D19" s="446" t="s">
        <v>333</v>
      </c>
      <c r="E19" s="446"/>
      <c r="F19" s="446"/>
      <c r="G19" s="446"/>
      <c r="H19" s="256">
        <f>'1.15.2'!M19</f>
        <v>194.18</v>
      </c>
      <c r="I19" s="256">
        <v>3</v>
      </c>
      <c r="J19" s="256">
        <v>1.1499999999999999</v>
      </c>
      <c r="K19" s="257"/>
      <c r="L19" s="256"/>
      <c r="M19" s="258">
        <f>ROUND((H19*I19*J19),2)</f>
        <v>669.92</v>
      </c>
    </row>
    <row r="20" spans="1:14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>
        <v>2</v>
      </c>
      <c r="C23" s="246"/>
      <c r="D23" s="447" t="s">
        <v>368</v>
      </c>
      <c r="E23" s="447"/>
      <c r="F23" s="447"/>
      <c r="G23" s="447"/>
      <c r="H23" s="248">
        <f>'1.15.2'!M23</f>
        <v>32.4</v>
      </c>
      <c r="I23" s="248">
        <v>3</v>
      </c>
      <c r="J23" s="248">
        <v>1.1499999999999999</v>
      </c>
      <c r="K23" s="249"/>
      <c r="L23" s="248"/>
      <c r="M23" s="260">
        <f>ROUND((H23*I23*J23),2)</f>
        <v>111.78</v>
      </c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781.69999999999993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781.69999999999993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C14:D14"/>
    <mergeCell ref="G14:M14"/>
    <mergeCell ref="B15:M15"/>
    <mergeCell ref="B17:B18"/>
    <mergeCell ref="C17:C18"/>
    <mergeCell ref="D17:G18"/>
    <mergeCell ref="H17:L17"/>
    <mergeCell ref="D19:G22"/>
    <mergeCell ref="B41:M41"/>
    <mergeCell ref="B42:M42"/>
    <mergeCell ref="B43:M43"/>
    <mergeCell ref="B44:M44"/>
    <mergeCell ref="D23:G2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0284E-7CF0-4B8A-BC77-754AE875D47A}">
  <sheetPr>
    <tabColor rgb="FFFFFF00"/>
  </sheetPr>
  <dimension ref="A1:P62"/>
  <sheetViews>
    <sheetView view="pageBreakPreview" topLeftCell="A18" zoomScaleNormal="100" zoomScaleSheetLayoutView="100" workbookViewId="0">
      <selection activeCell="L20" sqref="L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1.570312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6.285156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445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416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445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">
        <v>499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365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500</v>
      </c>
      <c r="I18" s="239" t="s">
        <v>501</v>
      </c>
      <c r="J18" s="240" t="s">
        <v>502</v>
      </c>
      <c r="K18" s="239" t="s">
        <v>160</v>
      </c>
      <c r="L18" s="241" t="s">
        <v>503</v>
      </c>
      <c r="M18" s="321"/>
    </row>
    <row r="19" spans="1:14" ht="13.9" customHeight="1" x14ac:dyDescent="0.2">
      <c r="A19" s="10"/>
      <c r="B19" s="254">
        <v>1</v>
      </c>
      <c r="C19" s="255"/>
      <c r="D19" s="446" t="s">
        <v>333</v>
      </c>
      <c r="E19" s="446"/>
      <c r="F19" s="446"/>
      <c r="G19" s="446"/>
      <c r="H19" s="256">
        <v>14</v>
      </c>
      <c r="I19" s="256">
        <v>1.5</v>
      </c>
      <c r="J19" s="256">
        <v>1.5</v>
      </c>
      <c r="K19" s="257">
        <v>1.5</v>
      </c>
      <c r="L19" s="256">
        <v>0.25</v>
      </c>
      <c r="M19" s="258">
        <f>L19*(K19+J19+I19)*H19</f>
        <v>15.75</v>
      </c>
    </row>
    <row r="20" spans="1:14" s="28" customFormat="1" ht="15" customHeight="1" x14ac:dyDescent="0.2">
      <c r="A20" s="24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260"/>
    </row>
    <row r="21" spans="1:14" s="28" customFormat="1" ht="15.6" customHeight="1" x14ac:dyDescent="0.2">
      <c r="A21" s="24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447"/>
      <c r="E23" s="447"/>
      <c r="F23" s="447"/>
      <c r="G23" s="447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15.75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15.75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C14:D14"/>
    <mergeCell ref="G14:M14"/>
    <mergeCell ref="B15:M15"/>
    <mergeCell ref="B17:B18"/>
    <mergeCell ref="C17:C18"/>
    <mergeCell ref="D17:G18"/>
    <mergeCell ref="H17:L17"/>
    <mergeCell ref="D19:G22"/>
    <mergeCell ref="D23:G23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32BA-FF44-45B2-9D0D-01A2843B43A1}">
  <sheetPr>
    <tabColor rgb="FFFF0000"/>
  </sheetPr>
  <dimension ref="A1:P59"/>
  <sheetViews>
    <sheetView view="pageBreakPreview" topLeftCell="A21" zoomScaleNormal="100" zoomScaleSheetLayoutView="100" workbookViewId="0">
      <selection activeCell="H21" sqref="H21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2.28515625" style="11" customWidth="1"/>
    <col min="9" max="9" width="10.28515625" style="11" customWidth="1"/>
    <col min="10" max="10" width="9.28515625" style="11" customWidth="1"/>
    <col min="11" max="11" width="8.140625" style="11" customWidth="1"/>
    <col min="12" max="12" width="10.28515625" style="11" customWidth="1"/>
    <col min="13" max="13" width="15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441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tr">
        <f>PLANILHA!F135</f>
        <v>SINALIZAÇÃO VERTICAL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441</v>
      </c>
    </row>
    <row r="13" spans="1:15" s="14" customFormat="1" ht="27" customHeight="1" x14ac:dyDescent="0.25">
      <c r="A13" s="13"/>
      <c r="B13" s="371" t="s">
        <v>11</v>
      </c>
      <c r="C13" s="372"/>
      <c r="D13" s="372"/>
      <c r="E13" s="373" t="s">
        <v>418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444</v>
      </c>
      <c r="O13" s="14" t="s">
        <v>418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4.9000000000000004" hidden="1" customHeight="1" x14ac:dyDescent="0.2">
      <c r="A15" s="10"/>
      <c r="B15" s="357" t="str">
        <f>PLANILHA!C126</f>
        <v>1.30.1.</v>
      </c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66" t="s">
        <v>417</v>
      </c>
    </row>
    <row r="18" spans="1:16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190</v>
      </c>
      <c r="I18" s="239"/>
      <c r="J18" s="240"/>
      <c r="K18" s="239"/>
      <c r="L18" s="241"/>
      <c r="M18" s="321"/>
    </row>
    <row r="19" spans="1:16" ht="13.9" customHeight="1" x14ac:dyDescent="0.2">
      <c r="A19" s="10"/>
      <c r="B19" s="254">
        <v>1</v>
      </c>
      <c r="C19" s="255"/>
      <c r="D19" s="446" t="s">
        <v>335</v>
      </c>
      <c r="E19" s="446"/>
      <c r="F19" s="446"/>
      <c r="G19" s="446"/>
      <c r="H19" s="256">
        <v>7</v>
      </c>
      <c r="I19" s="256"/>
      <c r="J19" s="256"/>
      <c r="K19" s="257"/>
      <c r="L19" s="256"/>
      <c r="M19" s="322">
        <f>H19</f>
        <v>7</v>
      </c>
    </row>
    <row r="20" spans="1:16" ht="13.9" customHeight="1" x14ac:dyDescent="0.2">
      <c r="A20" s="10"/>
      <c r="B20" s="259">
        <v>2</v>
      </c>
      <c r="C20" s="246"/>
      <c r="D20" s="447" t="s">
        <v>336</v>
      </c>
      <c r="E20" s="447"/>
      <c r="F20" s="447"/>
      <c r="G20" s="447"/>
      <c r="H20" s="248">
        <v>23</v>
      </c>
      <c r="I20" s="248"/>
      <c r="J20" s="248"/>
      <c r="K20" s="249"/>
      <c r="L20" s="248"/>
      <c r="M20" s="323">
        <f>H20</f>
        <v>23</v>
      </c>
    </row>
    <row r="21" spans="1:16" ht="13.9" customHeight="1" x14ac:dyDescent="0.2">
      <c r="A21" s="10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323"/>
    </row>
    <row r="22" spans="1:16" ht="13.9" customHeight="1" x14ac:dyDescent="0.2">
      <c r="A22" s="10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323"/>
    </row>
    <row r="23" spans="1:16" ht="13.9" customHeight="1" x14ac:dyDescent="0.2">
      <c r="A23" s="10"/>
      <c r="B23" s="259"/>
      <c r="C23" s="246"/>
      <c r="D23" s="447"/>
      <c r="E23" s="447"/>
      <c r="F23" s="447"/>
      <c r="G23" s="447"/>
      <c r="H23" s="248"/>
      <c r="I23" s="248"/>
      <c r="J23" s="248"/>
      <c r="K23" s="249"/>
      <c r="L23" s="248"/>
      <c r="M23" s="323"/>
    </row>
    <row r="24" spans="1:16" ht="13.9" customHeight="1" x14ac:dyDescent="0.2">
      <c r="A24" s="10"/>
      <c r="B24" s="259"/>
      <c r="C24" s="246"/>
      <c r="D24" s="447"/>
      <c r="E24" s="447"/>
      <c r="F24" s="447"/>
      <c r="G24" s="447"/>
      <c r="H24" s="248"/>
      <c r="I24" s="248"/>
      <c r="J24" s="248"/>
      <c r="K24" s="249"/>
      <c r="L24" s="248"/>
      <c r="M24" s="323"/>
    </row>
    <row r="25" spans="1:16" ht="13.9" customHeight="1" x14ac:dyDescent="0.2">
      <c r="A25" s="10"/>
      <c r="B25" s="259"/>
      <c r="C25" s="246"/>
      <c r="D25" s="447"/>
      <c r="E25" s="447"/>
      <c r="F25" s="447"/>
      <c r="G25" s="447"/>
      <c r="H25" s="248"/>
      <c r="I25" s="248"/>
      <c r="J25" s="248"/>
      <c r="K25" s="249"/>
      <c r="L25" s="248"/>
      <c r="M25" s="323"/>
    </row>
    <row r="26" spans="1:16" s="28" customFormat="1" ht="15.6" customHeight="1" x14ac:dyDescent="0.2">
      <c r="A26" s="24"/>
      <c r="B26" s="259"/>
      <c r="C26" s="246"/>
      <c r="D26" s="447"/>
      <c r="E26" s="447"/>
      <c r="F26" s="447"/>
      <c r="G26" s="447"/>
      <c r="H26" s="248"/>
      <c r="I26" s="248"/>
      <c r="J26" s="248"/>
      <c r="K26" s="249"/>
      <c r="L26" s="248"/>
      <c r="M26" s="260"/>
    </row>
    <row r="27" spans="1:16" s="28" customFormat="1" ht="13.9" customHeight="1" x14ac:dyDescent="0.2">
      <c r="A27" s="24"/>
      <c r="B27" s="259"/>
      <c r="C27" s="250"/>
      <c r="D27" s="447"/>
      <c r="E27" s="447"/>
      <c r="F27" s="447"/>
      <c r="G27" s="447"/>
      <c r="H27" s="248"/>
      <c r="I27" s="248"/>
      <c r="J27" s="248"/>
      <c r="K27" s="251"/>
      <c r="L27" s="251"/>
      <c r="M27" s="260"/>
    </row>
    <row r="28" spans="1:16" s="28" customFormat="1" ht="13.9" customHeight="1" x14ac:dyDescent="0.2">
      <c r="A28" s="24"/>
      <c r="B28" s="259"/>
      <c r="C28" s="250"/>
      <c r="D28" s="447"/>
      <c r="E28" s="447"/>
      <c r="F28" s="447"/>
      <c r="G28" s="447"/>
      <c r="H28" s="248"/>
      <c r="I28" s="248"/>
      <c r="J28" s="248"/>
      <c r="K28" s="252"/>
      <c r="L28" s="253"/>
      <c r="M28" s="260"/>
      <c r="N28" s="34"/>
    </row>
    <row r="29" spans="1:16" s="28" customFormat="1" ht="13.9" customHeight="1" x14ac:dyDescent="0.2">
      <c r="A29" s="24"/>
      <c r="B29" s="261"/>
      <c r="C29" s="262"/>
      <c r="D29" s="460"/>
      <c r="E29" s="460"/>
      <c r="F29" s="460"/>
      <c r="G29" s="460"/>
      <c r="H29" s="264"/>
      <c r="I29" s="264"/>
      <c r="J29" s="264"/>
      <c r="K29" s="265"/>
      <c r="L29" s="266"/>
      <c r="M29" s="267"/>
      <c r="N29" s="34"/>
    </row>
    <row r="30" spans="1:16" ht="16.5" customHeight="1" x14ac:dyDescent="0.2">
      <c r="A30" s="10"/>
      <c r="B30" s="243" t="s">
        <v>158</v>
      </c>
      <c r="C30" s="237"/>
      <c r="D30" s="237"/>
      <c r="E30" s="237"/>
      <c r="F30" s="237"/>
      <c r="G30" s="237"/>
      <c r="H30" s="237"/>
      <c r="I30" s="237"/>
      <c r="J30" s="237"/>
      <c r="K30" s="237"/>
      <c r="L30" s="244" t="s">
        <v>13</v>
      </c>
      <c r="M30" s="245">
        <f>SUM(M19:M29)</f>
        <v>30</v>
      </c>
      <c r="N30" s="42"/>
      <c r="O30" s="42"/>
      <c r="P30" s="42"/>
    </row>
    <row r="31" spans="1:16" ht="6.75" customHeight="1" x14ac:dyDescent="0.2">
      <c r="A31" s="10"/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</row>
    <row r="32" spans="1:16" ht="16.5" hidden="1" customHeight="1" x14ac:dyDescent="0.2">
      <c r="A32" s="10"/>
      <c r="B32" s="46" t="s">
        <v>17</v>
      </c>
      <c r="C32" s="47"/>
      <c r="D32" s="47"/>
      <c r="E32" s="47"/>
      <c r="F32" s="47"/>
      <c r="G32" s="47"/>
      <c r="H32" s="48" t="s">
        <v>18</v>
      </c>
      <c r="I32" s="49"/>
      <c r="J32" s="49"/>
      <c r="K32" s="50"/>
      <c r="L32" s="51"/>
      <c r="M32" s="52">
        <f>M30</f>
        <v>30</v>
      </c>
    </row>
    <row r="33" spans="1:13" ht="16.5" hidden="1" customHeight="1" x14ac:dyDescent="0.2">
      <c r="A33" s="10"/>
      <c r="B33" s="53"/>
      <c r="C33" s="54"/>
      <c r="D33" s="54"/>
      <c r="E33" s="54"/>
      <c r="F33" s="54"/>
      <c r="G33" s="54"/>
      <c r="H33" s="55" t="s">
        <v>19</v>
      </c>
      <c r="I33" s="56"/>
      <c r="J33" s="56"/>
      <c r="K33" s="57"/>
      <c r="L33" s="58"/>
      <c r="M33" s="59" t="e">
        <v>#N/A</v>
      </c>
    </row>
    <row r="34" spans="1:13" ht="16.5" hidden="1" customHeight="1" x14ac:dyDescent="0.2">
      <c r="A34" s="10"/>
      <c r="B34" s="60"/>
      <c r="C34" s="54"/>
      <c r="D34" s="54"/>
      <c r="E34" s="54"/>
      <c r="F34" s="54"/>
      <c r="G34" s="54"/>
      <c r="H34" s="55" t="s">
        <v>20</v>
      </c>
      <c r="I34" s="56"/>
      <c r="J34" s="56"/>
      <c r="K34" s="57"/>
      <c r="L34" s="58"/>
      <c r="M34" s="61" t="e">
        <f>M33+M32</f>
        <v>#N/A</v>
      </c>
    </row>
    <row r="35" spans="1:13" ht="16.5" hidden="1" customHeight="1" x14ac:dyDescent="0.2">
      <c r="A35" s="10"/>
      <c r="B35" s="60"/>
      <c r="C35" s="54"/>
      <c r="D35" s="54"/>
      <c r="E35" s="62"/>
      <c r="F35" s="54"/>
      <c r="G35" s="54"/>
      <c r="H35" s="63" t="s">
        <v>21</v>
      </c>
      <c r="I35" s="64"/>
      <c r="J35" s="64"/>
      <c r="K35" s="65"/>
      <c r="L35" s="66"/>
      <c r="M35" s="67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22</v>
      </c>
      <c r="I36" s="56"/>
      <c r="J36" s="56"/>
      <c r="K36" s="57"/>
      <c r="L36" s="58"/>
      <c r="M36" s="68" t="str">
        <f>IFERROR(IF(M34&gt;M35,0,M35-M34),"")</f>
        <v/>
      </c>
    </row>
    <row r="37" spans="1:13" ht="16.5" hidden="1" customHeight="1" x14ac:dyDescent="0.2">
      <c r="A37" s="10"/>
      <c r="B37" s="69"/>
      <c r="C37" s="70"/>
      <c r="D37" s="70"/>
      <c r="E37" s="70"/>
      <c r="F37" s="70"/>
      <c r="G37" s="70"/>
      <c r="H37" s="71" t="s">
        <v>23</v>
      </c>
      <c r="I37" s="72"/>
      <c r="J37" s="72"/>
      <c r="K37" s="73"/>
      <c r="L37" s="74"/>
      <c r="M37" s="75" t="e">
        <f>IF(M34&gt;M35,M34-M35,0)</f>
        <v>#N/A</v>
      </c>
    </row>
    <row r="38" spans="1:13" ht="36.75" customHeight="1" x14ac:dyDescent="0.2">
      <c r="A38" s="10"/>
      <c r="B38" s="340" t="s">
        <v>148</v>
      </c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2"/>
    </row>
    <row r="39" spans="1:13" s="28" customFormat="1" ht="11.25" customHeight="1" x14ac:dyDescent="0.2">
      <c r="A39" s="10"/>
      <c r="B39" s="343" t="s">
        <v>146</v>
      </c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5"/>
    </row>
    <row r="40" spans="1:13" s="28" customFormat="1" ht="11.25" customHeight="1" x14ac:dyDescent="0.2">
      <c r="A40" s="10"/>
      <c r="B40" s="346" t="s">
        <v>149</v>
      </c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8"/>
    </row>
    <row r="41" spans="1:13" s="28" customFormat="1" ht="12" customHeight="1" x14ac:dyDescent="0.2">
      <c r="A41" s="10"/>
      <c r="B41" s="349" t="s">
        <v>150</v>
      </c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1"/>
    </row>
    <row r="42" spans="1:13" ht="16.5" customHeight="1" x14ac:dyDescent="0.2"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ht="16.5" customHeight="1" x14ac:dyDescent="0.2"/>
    <row r="44" spans="1:13" ht="16.5" customHeight="1" x14ac:dyDescent="0.2"/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5.0999999999999996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s="77" customFormat="1" ht="69.75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spans="2:13" s="77" customFormat="1" ht="25.5" customHeight="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2:13" s="77" customFormat="1" ht="12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12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</sheetData>
  <mergeCells count="44">
    <mergeCell ref="B40:M40"/>
    <mergeCell ref="B41:M41"/>
    <mergeCell ref="D23:G23"/>
    <mergeCell ref="D24:G24"/>
    <mergeCell ref="D25:G25"/>
    <mergeCell ref="D26:G26"/>
    <mergeCell ref="D27:G27"/>
    <mergeCell ref="D28:G28"/>
    <mergeCell ref="D29:G29"/>
    <mergeCell ref="B39:M39"/>
    <mergeCell ref="D19:G19"/>
    <mergeCell ref="D20:G20"/>
    <mergeCell ref="D21:G21"/>
    <mergeCell ref="D22:G22"/>
    <mergeCell ref="B38:M38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56F66-EF80-4A07-951C-591096045006}">
  <sheetPr>
    <tabColor theme="1"/>
  </sheetPr>
  <dimension ref="A1:P59"/>
  <sheetViews>
    <sheetView view="pageBreakPreview" topLeftCell="A13" zoomScaleNormal="100" zoomScaleSheetLayoutView="100" workbookViewId="0">
      <selection activeCell="H20" sqref="H20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2.42578125" style="11" customWidth="1"/>
    <col min="9" max="9" width="10.28515625" style="11" customWidth="1"/>
    <col min="10" max="10" width="9.28515625" style="11" customWidth="1"/>
    <col min="11" max="11" width="8.140625" style="11" customWidth="1"/>
    <col min="12" max="12" width="9.7109375" style="11" customWidth="1"/>
    <col min="13" max="13" width="15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441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tr">
        <f>PLANILHA!F135</f>
        <v>SINALIZAÇÃO VERTICAL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441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tr">
        <f>PLANILHA!F136</f>
        <v>PLACA DE REGULAMENTAÇÃO EM AÇO D = 0,80 M - PELÍCULA RETRORREFLETIVA TIPO I + SI - FORNECIMENTO E IMPLANTAÇÃO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443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4.9000000000000004" hidden="1" customHeight="1" x14ac:dyDescent="0.2">
      <c r="A15" s="10"/>
      <c r="B15" s="357" t="str">
        <f>PLANILHA!C126</f>
        <v>1.30.1.</v>
      </c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66" t="s">
        <v>417</v>
      </c>
    </row>
    <row r="18" spans="1:16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190</v>
      </c>
      <c r="I18" s="239"/>
      <c r="J18" s="240"/>
      <c r="K18" s="239"/>
      <c r="L18" s="241"/>
      <c r="M18" s="321"/>
    </row>
    <row r="19" spans="1:16" ht="13.9" customHeight="1" x14ac:dyDescent="0.2">
      <c r="A19" s="10"/>
      <c r="B19" s="254">
        <v>1</v>
      </c>
      <c r="C19" s="255"/>
      <c r="D19" s="446" t="s">
        <v>419</v>
      </c>
      <c r="E19" s="446"/>
      <c r="F19" s="446"/>
      <c r="G19" s="446"/>
      <c r="H19" s="256">
        <v>23</v>
      </c>
      <c r="I19" s="256"/>
      <c r="J19" s="256"/>
      <c r="K19" s="257"/>
      <c r="L19" s="256"/>
      <c r="M19" s="322">
        <v>23</v>
      </c>
    </row>
    <row r="20" spans="1:16" ht="13.9" customHeight="1" x14ac:dyDescent="0.2">
      <c r="A20" s="10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323"/>
    </row>
    <row r="21" spans="1:16" ht="13.9" customHeight="1" x14ac:dyDescent="0.2">
      <c r="A21" s="10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323"/>
    </row>
    <row r="22" spans="1:16" ht="13.9" customHeight="1" x14ac:dyDescent="0.2">
      <c r="A22" s="10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323"/>
    </row>
    <row r="23" spans="1:16" ht="13.9" customHeight="1" x14ac:dyDescent="0.2">
      <c r="A23" s="10"/>
      <c r="B23" s="259"/>
      <c r="C23" s="246"/>
      <c r="D23" s="447"/>
      <c r="E23" s="447"/>
      <c r="F23" s="447"/>
      <c r="G23" s="447"/>
      <c r="H23" s="248"/>
      <c r="I23" s="248"/>
      <c r="J23" s="248"/>
      <c r="K23" s="249"/>
      <c r="L23" s="248"/>
      <c r="M23" s="323"/>
    </row>
    <row r="24" spans="1:16" ht="13.9" customHeight="1" x14ac:dyDescent="0.2">
      <c r="A24" s="10"/>
      <c r="B24" s="259"/>
      <c r="C24" s="246"/>
      <c r="D24" s="447"/>
      <c r="E24" s="447"/>
      <c r="F24" s="447"/>
      <c r="G24" s="447"/>
      <c r="H24" s="248"/>
      <c r="I24" s="248"/>
      <c r="J24" s="248"/>
      <c r="K24" s="249"/>
      <c r="L24" s="248"/>
      <c r="M24" s="323"/>
    </row>
    <row r="25" spans="1:16" ht="13.9" customHeight="1" x14ac:dyDescent="0.2">
      <c r="A25" s="10"/>
      <c r="B25" s="259"/>
      <c r="C25" s="246"/>
      <c r="D25" s="447"/>
      <c r="E25" s="447"/>
      <c r="F25" s="447"/>
      <c r="G25" s="447"/>
      <c r="H25" s="248"/>
      <c r="I25" s="248"/>
      <c r="J25" s="248"/>
      <c r="K25" s="249"/>
      <c r="L25" s="248"/>
      <c r="M25" s="323"/>
    </row>
    <row r="26" spans="1:16" s="28" customFormat="1" ht="15.6" customHeight="1" x14ac:dyDescent="0.2">
      <c r="A26" s="24"/>
      <c r="B26" s="259"/>
      <c r="C26" s="246"/>
      <c r="D26" s="447"/>
      <c r="E26" s="447"/>
      <c r="F26" s="447"/>
      <c r="G26" s="447"/>
      <c r="H26" s="248"/>
      <c r="I26" s="248"/>
      <c r="J26" s="248"/>
      <c r="K26" s="249"/>
      <c r="L26" s="248"/>
      <c r="M26" s="260"/>
    </row>
    <row r="27" spans="1:16" s="28" customFormat="1" ht="13.9" customHeight="1" x14ac:dyDescent="0.2">
      <c r="A27" s="24"/>
      <c r="B27" s="259"/>
      <c r="C27" s="250"/>
      <c r="D27" s="447"/>
      <c r="E27" s="447"/>
      <c r="F27" s="447"/>
      <c r="G27" s="447"/>
      <c r="H27" s="248"/>
      <c r="I27" s="248"/>
      <c r="J27" s="248"/>
      <c r="K27" s="251"/>
      <c r="L27" s="251"/>
      <c r="M27" s="260"/>
    </row>
    <row r="28" spans="1:16" s="28" customFormat="1" ht="13.9" customHeight="1" x14ac:dyDescent="0.2">
      <c r="A28" s="24"/>
      <c r="B28" s="259"/>
      <c r="C28" s="250"/>
      <c r="D28" s="447"/>
      <c r="E28" s="447"/>
      <c r="F28" s="447"/>
      <c r="G28" s="447"/>
      <c r="H28" s="248"/>
      <c r="I28" s="248"/>
      <c r="J28" s="248"/>
      <c r="K28" s="252"/>
      <c r="L28" s="253"/>
      <c r="M28" s="260"/>
      <c r="N28" s="34"/>
    </row>
    <row r="29" spans="1:16" s="28" customFormat="1" ht="13.9" customHeight="1" x14ac:dyDescent="0.2">
      <c r="A29" s="24"/>
      <c r="B29" s="261"/>
      <c r="C29" s="262"/>
      <c r="D29" s="460"/>
      <c r="E29" s="460"/>
      <c r="F29" s="460"/>
      <c r="G29" s="460"/>
      <c r="H29" s="264"/>
      <c r="I29" s="264"/>
      <c r="J29" s="264"/>
      <c r="K29" s="265"/>
      <c r="L29" s="266"/>
      <c r="M29" s="267"/>
      <c r="N29" s="34"/>
    </row>
    <row r="30" spans="1:16" ht="16.5" customHeight="1" x14ac:dyDescent="0.2">
      <c r="A30" s="10"/>
      <c r="B30" s="243" t="s">
        <v>158</v>
      </c>
      <c r="C30" s="237"/>
      <c r="D30" s="237"/>
      <c r="E30" s="237"/>
      <c r="F30" s="237"/>
      <c r="G30" s="237"/>
      <c r="H30" s="237"/>
      <c r="I30" s="237"/>
      <c r="J30" s="237"/>
      <c r="K30" s="237"/>
      <c r="L30" s="244" t="s">
        <v>13</v>
      </c>
      <c r="M30" s="245">
        <f>SUM(M19:M29)</f>
        <v>23</v>
      </c>
      <c r="N30" s="42"/>
      <c r="O30" s="42"/>
      <c r="P30" s="42"/>
    </row>
    <row r="31" spans="1:16" ht="6.75" customHeight="1" x14ac:dyDescent="0.2">
      <c r="A31" s="10"/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</row>
    <row r="32" spans="1:16" ht="16.5" hidden="1" customHeight="1" x14ac:dyDescent="0.2">
      <c r="A32" s="10"/>
      <c r="B32" s="46" t="s">
        <v>17</v>
      </c>
      <c r="C32" s="47"/>
      <c r="D32" s="47"/>
      <c r="E32" s="47"/>
      <c r="F32" s="47"/>
      <c r="G32" s="47"/>
      <c r="H32" s="48" t="s">
        <v>18</v>
      </c>
      <c r="I32" s="49"/>
      <c r="J32" s="49"/>
      <c r="K32" s="50"/>
      <c r="L32" s="51"/>
      <c r="M32" s="52">
        <f>M30</f>
        <v>23</v>
      </c>
    </row>
    <row r="33" spans="1:13" ht="16.5" hidden="1" customHeight="1" x14ac:dyDescent="0.2">
      <c r="A33" s="10"/>
      <c r="B33" s="53"/>
      <c r="C33" s="54"/>
      <c r="D33" s="54"/>
      <c r="E33" s="54"/>
      <c r="F33" s="54"/>
      <c r="G33" s="54"/>
      <c r="H33" s="55" t="s">
        <v>19</v>
      </c>
      <c r="I33" s="56"/>
      <c r="J33" s="56"/>
      <c r="K33" s="57"/>
      <c r="L33" s="58"/>
      <c r="M33" s="59" t="e">
        <v>#N/A</v>
      </c>
    </row>
    <row r="34" spans="1:13" ht="16.5" hidden="1" customHeight="1" x14ac:dyDescent="0.2">
      <c r="A34" s="10"/>
      <c r="B34" s="60"/>
      <c r="C34" s="54"/>
      <c r="D34" s="54"/>
      <c r="E34" s="54"/>
      <c r="F34" s="54"/>
      <c r="G34" s="54"/>
      <c r="H34" s="55" t="s">
        <v>20</v>
      </c>
      <c r="I34" s="56"/>
      <c r="J34" s="56"/>
      <c r="K34" s="57"/>
      <c r="L34" s="58"/>
      <c r="M34" s="61" t="e">
        <f>M33+M32</f>
        <v>#N/A</v>
      </c>
    </row>
    <row r="35" spans="1:13" ht="16.5" hidden="1" customHeight="1" x14ac:dyDescent="0.2">
      <c r="A35" s="10"/>
      <c r="B35" s="60"/>
      <c r="C35" s="54"/>
      <c r="D35" s="54"/>
      <c r="E35" s="62"/>
      <c r="F35" s="54"/>
      <c r="G35" s="54"/>
      <c r="H35" s="63" t="s">
        <v>21</v>
      </c>
      <c r="I35" s="64"/>
      <c r="J35" s="64"/>
      <c r="K35" s="65"/>
      <c r="L35" s="66"/>
      <c r="M35" s="67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22</v>
      </c>
      <c r="I36" s="56"/>
      <c r="J36" s="56"/>
      <c r="K36" s="57"/>
      <c r="L36" s="58"/>
      <c r="M36" s="68" t="str">
        <f>IFERROR(IF(M34&gt;M35,0,M35-M34),"")</f>
        <v/>
      </c>
    </row>
    <row r="37" spans="1:13" ht="16.5" hidden="1" customHeight="1" x14ac:dyDescent="0.2">
      <c r="A37" s="10"/>
      <c r="B37" s="69"/>
      <c r="C37" s="70"/>
      <c r="D37" s="70"/>
      <c r="E37" s="70"/>
      <c r="F37" s="70"/>
      <c r="G37" s="70"/>
      <c r="H37" s="71" t="s">
        <v>23</v>
      </c>
      <c r="I37" s="72"/>
      <c r="J37" s="72"/>
      <c r="K37" s="73"/>
      <c r="L37" s="74"/>
      <c r="M37" s="75" t="e">
        <f>IF(M34&gt;M35,M34-M35,0)</f>
        <v>#N/A</v>
      </c>
    </row>
    <row r="38" spans="1:13" ht="36.75" customHeight="1" x14ac:dyDescent="0.2">
      <c r="A38" s="10"/>
      <c r="B38" s="340" t="s">
        <v>148</v>
      </c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2"/>
    </row>
    <row r="39" spans="1:13" s="28" customFormat="1" ht="11.25" customHeight="1" x14ac:dyDescent="0.2">
      <c r="A39" s="10"/>
      <c r="B39" s="343" t="s">
        <v>146</v>
      </c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5"/>
    </row>
    <row r="40" spans="1:13" s="28" customFormat="1" ht="11.25" customHeight="1" x14ac:dyDescent="0.2">
      <c r="A40" s="10"/>
      <c r="B40" s="346" t="s">
        <v>149</v>
      </c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8"/>
    </row>
    <row r="41" spans="1:13" s="28" customFormat="1" ht="12" customHeight="1" x14ac:dyDescent="0.2">
      <c r="A41" s="10"/>
      <c r="B41" s="349" t="s">
        <v>150</v>
      </c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1"/>
    </row>
    <row r="42" spans="1:13" ht="16.5" customHeight="1" x14ac:dyDescent="0.2"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ht="16.5" customHeight="1" x14ac:dyDescent="0.2"/>
    <row r="44" spans="1:13" ht="16.5" customHeight="1" x14ac:dyDescent="0.2"/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5.0999999999999996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s="77" customFormat="1" ht="69.75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spans="2:13" s="77" customFormat="1" ht="25.5" customHeight="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2:13" s="77" customFormat="1" ht="12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12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</sheetData>
  <mergeCells count="44">
    <mergeCell ref="D19:G19"/>
    <mergeCell ref="B38:M38"/>
    <mergeCell ref="B39:M39"/>
    <mergeCell ref="B40:M40"/>
    <mergeCell ref="B41:M41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EFDB-C515-42A0-B9BA-D225C2ECD622}">
  <sheetPr>
    <tabColor theme="1"/>
  </sheetPr>
  <dimension ref="A1:P59"/>
  <sheetViews>
    <sheetView view="pageBreakPreview" topLeftCell="A13" zoomScaleNormal="100" zoomScaleSheetLayoutView="100" workbookViewId="0">
      <selection activeCell="M3" sqref="M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2.28515625" style="11" customWidth="1"/>
    <col min="9" max="9" width="8.140625" style="11" customWidth="1"/>
    <col min="10" max="10" width="8.570312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441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tr">
        <f>PLANILHA!F135</f>
        <v>SINALIZAÇÃO VERTICAL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441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tr">
        <f>PLANILHA!F137</f>
        <v>PLACA DE ADVERTÊNCIA EM AÇO, LADO DE 0,80 M - PELÍCULA RETRORREFLETIVA TIPO I + SI - FORNECIMENTO E IMPLANTAÇÃO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442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4.9000000000000004" hidden="1" customHeight="1" x14ac:dyDescent="0.2">
      <c r="A15" s="10"/>
      <c r="B15" s="357" t="str">
        <f>PLANILHA!C126</f>
        <v>1.30.1.</v>
      </c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66" t="s">
        <v>417</v>
      </c>
    </row>
    <row r="18" spans="1:16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190</v>
      </c>
      <c r="I18" s="239"/>
      <c r="J18" s="240"/>
      <c r="K18" s="239"/>
      <c r="L18" s="241"/>
      <c r="M18" s="321"/>
    </row>
    <row r="19" spans="1:16" ht="13.9" customHeight="1" x14ac:dyDescent="0.2">
      <c r="A19" s="10"/>
      <c r="B19" s="254">
        <v>1</v>
      </c>
      <c r="C19" s="255"/>
      <c r="D19" s="446" t="s">
        <v>419</v>
      </c>
      <c r="E19" s="446"/>
      <c r="F19" s="446"/>
      <c r="G19" s="446"/>
      <c r="H19" s="256">
        <v>7</v>
      </c>
      <c r="I19" s="256"/>
      <c r="J19" s="256"/>
      <c r="K19" s="257"/>
      <c r="L19" s="256"/>
      <c r="M19" s="322">
        <v>7</v>
      </c>
    </row>
    <row r="20" spans="1:16" ht="13.9" customHeight="1" x14ac:dyDescent="0.2">
      <c r="A20" s="10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323"/>
    </row>
    <row r="21" spans="1:16" ht="13.9" customHeight="1" x14ac:dyDescent="0.2">
      <c r="A21" s="10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323"/>
    </row>
    <row r="22" spans="1:16" ht="13.9" customHeight="1" x14ac:dyDescent="0.2">
      <c r="A22" s="10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323"/>
    </row>
    <row r="23" spans="1:16" ht="13.9" customHeight="1" x14ac:dyDescent="0.2">
      <c r="A23" s="10"/>
      <c r="B23" s="259"/>
      <c r="C23" s="246"/>
      <c r="D23" s="447"/>
      <c r="E23" s="447"/>
      <c r="F23" s="447"/>
      <c r="G23" s="447"/>
      <c r="H23" s="248"/>
      <c r="I23" s="248"/>
      <c r="J23" s="248"/>
      <c r="K23" s="249"/>
      <c r="L23" s="248"/>
      <c r="M23" s="323"/>
    </row>
    <row r="24" spans="1:16" ht="13.9" customHeight="1" x14ac:dyDescent="0.2">
      <c r="A24" s="10"/>
      <c r="B24" s="259"/>
      <c r="C24" s="246"/>
      <c r="D24" s="447"/>
      <c r="E24" s="447"/>
      <c r="F24" s="447"/>
      <c r="G24" s="447"/>
      <c r="H24" s="248"/>
      <c r="I24" s="248"/>
      <c r="J24" s="248"/>
      <c r="K24" s="249"/>
      <c r="L24" s="248"/>
      <c r="M24" s="323"/>
    </row>
    <row r="25" spans="1:16" ht="13.9" customHeight="1" x14ac:dyDescent="0.2">
      <c r="A25" s="10"/>
      <c r="B25" s="259"/>
      <c r="C25" s="246"/>
      <c r="D25" s="447"/>
      <c r="E25" s="447"/>
      <c r="F25" s="447"/>
      <c r="G25" s="447"/>
      <c r="H25" s="248"/>
      <c r="I25" s="248"/>
      <c r="J25" s="248"/>
      <c r="K25" s="249"/>
      <c r="L25" s="248"/>
      <c r="M25" s="323"/>
    </row>
    <row r="26" spans="1:16" s="28" customFormat="1" ht="15.6" customHeight="1" x14ac:dyDescent="0.2">
      <c r="A26" s="24"/>
      <c r="B26" s="259"/>
      <c r="C26" s="246"/>
      <c r="D26" s="447"/>
      <c r="E26" s="447"/>
      <c r="F26" s="447"/>
      <c r="G26" s="447"/>
      <c r="H26" s="248"/>
      <c r="I26" s="248"/>
      <c r="J26" s="248"/>
      <c r="K26" s="249"/>
      <c r="L26" s="248"/>
      <c r="M26" s="260"/>
    </row>
    <row r="27" spans="1:16" s="28" customFormat="1" ht="13.9" customHeight="1" x14ac:dyDescent="0.2">
      <c r="A27" s="24"/>
      <c r="B27" s="259"/>
      <c r="C27" s="250"/>
      <c r="D27" s="447"/>
      <c r="E27" s="447"/>
      <c r="F27" s="447"/>
      <c r="G27" s="447"/>
      <c r="H27" s="248"/>
      <c r="I27" s="248"/>
      <c r="J27" s="248"/>
      <c r="K27" s="251"/>
      <c r="L27" s="251"/>
      <c r="M27" s="260"/>
    </row>
    <row r="28" spans="1:16" s="28" customFormat="1" ht="13.9" customHeight="1" x14ac:dyDescent="0.2">
      <c r="A28" s="24"/>
      <c r="B28" s="259"/>
      <c r="C28" s="250"/>
      <c r="D28" s="447"/>
      <c r="E28" s="447"/>
      <c r="F28" s="447"/>
      <c r="G28" s="447"/>
      <c r="H28" s="248"/>
      <c r="I28" s="248"/>
      <c r="J28" s="248"/>
      <c r="K28" s="252"/>
      <c r="L28" s="253"/>
      <c r="M28" s="260"/>
      <c r="N28" s="34"/>
    </row>
    <row r="29" spans="1:16" s="28" customFormat="1" ht="13.9" customHeight="1" x14ac:dyDescent="0.2">
      <c r="A29" s="24"/>
      <c r="B29" s="261"/>
      <c r="C29" s="262"/>
      <c r="D29" s="460"/>
      <c r="E29" s="460"/>
      <c r="F29" s="460"/>
      <c r="G29" s="460"/>
      <c r="H29" s="264"/>
      <c r="I29" s="264"/>
      <c r="J29" s="264"/>
      <c r="K29" s="265"/>
      <c r="L29" s="266"/>
      <c r="M29" s="267"/>
      <c r="N29" s="34"/>
    </row>
    <row r="30" spans="1:16" ht="16.5" customHeight="1" x14ac:dyDescent="0.2">
      <c r="A30" s="10"/>
      <c r="B30" s="243" t="s">
        <v>158</v>
      </c>
      <c r="C30" s="237"/>
      <c r="D30" s="237"/>
      <c r="E30" s="237"/>
      <c r="F30" s="237"/>
      <c r="G30" s="237"/>
      <c r="H30" s="237"/>
      <c r="I30" s="237"/>
      <c r="J30" s="237"/>
      <c r="K30" s="237"/>
      <c r="L30" s="244" t="s">
        <v>13</v>
      </c>
      <c r="M30" s="245">
        <f>SUM(M19:M29)</f>
        <v>7</v>
      </c>
      <c r="N30" s="42"/>
      <c r="O30" s="42"/>
      <c r="P30" s="42"/>
    </row>
    <row r="31" spans="1:16" ht="6.75" customHeight="1" x14ac:dyDescent="0.2">
      <c r="A31" s="10"/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</row>
    <row r="32" spans="1:16" ht="16.5" hidden="1" customHeight="1" x14ac:dyDescent="0.2">
      <c r="A32" s="10"/>
      <c r="B32" s="46" t="s">
        <v>17</v>
      </c>
      <c r="C32" s="47"/>
      <c r="D32" s="47"/>
      <c r="E32" s="47"/>
      <c r="F32" s="47"/>
      <c r="G32" s="47"/>
      <c r="H32" s="48" t="s">
        <v>18</v>
      </c>
      <c r="I32" s="49"/>
      <c r="J32" s="49"/>
      <c r="K32" s="50"/>
      <c r="L32" s="51"/>
      <c r="M32" s="52">
        <f>M30</f>
        <v>7</v>
      </c>
    </row>
    <row r="33" spans="1:13" ht="16.5" hidden="1" customHeight="1" x14ac:dyDescent="0.2">
      <c r="A33" s="10"/>
      <c r="B33" s="53"/>
      <c r="C33" s="54"/>
      <c r="D33" s="54"/>
      <c r="E33" s="54"/>
      <c r="F33" s="54"/>
      <c r="G33" s="54"/>
      <c r="H33" s="55" t="s">
        <v>19</v>
      </c>
      <c r="I33" s="56"/>
      <c r="J33" s="56"/>
      <c r="K33" s="57"/>
      <c r="L33" s="58"/>
      <c r="M33" s="59" t="e">
        <v>#N/A</v>
      </c>
    </row>
    <row r="34" spans="1:13" ht="16.5" hidden="1" customHeight="1" x14ac:dyDescent="0.2">
      <c r="A34" s="10"/>
      <c r="B34" s="60"/>
      <c r="C34" s="54"/>
      <c r="D34" s="54"/>
      <c r="E34" s="54"/>
      <c r="F34" s="54"/>
      <c r="G34" s="54"/>
      <c r="H34" s="55" t="s">
        <v>20</v>
      </c>
      <c r="I34" s="56"/>
      <c r="J34" s="56"/>
      <c r="K34" s="57"/>
      <c r="L34" s="58"/>
      <c r="M34" s="61" t="e">
        <f>M33+M32</f>
        <v>#N/A</v>
      </c>
    </row>
    <row r="35" spans="1:13" ht="16.5" hidden="1" customHeight="1" x14ac:dyDescent="0.2">
      <c r="A35" s="10"/>
      <c r="B35" s="60"/>
      <c r="C35" s="54"/>
      <c r="D35" s="54"/>
      <c r="E35" s="62"/>
      <c r="F35" s="54"/>
      <c r="G35" s="54"/>
      <c r="H35" s="63" t="s">
        <v>21</v>
      </c>
      <c r="I35" s="64"/>
      <c r="J35" s="64"/>
      <c r="K35" s="65"/>
      <c r="L35" s="66"/>
      <c r="M35" s="67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22</v>
      </c>
      <c r="I36" s="56"/>
      <c r="J36" s="56"/>
      <c r="K36" s="57"/>
      <c r="L36" s="58"/>
      <c r="M36" s="68" t="str">
        <f>IFERROR(IF(M34&gt;M35,0,M35-M34),"")</f>
        <v/>
      </c>
    </row>
    <row r="37" spans="1:13" ht="16.5" hidden="1" customHeight="1" x14ac:dyDescent="0.2">
      <c r="A37" s="10"/>
      <c r="B37" s="69"/>
      <c r="C37" s="70"/>
      <c r="D37" s="70"/>
      <c r="E37" s="70"/>
      <c r="F37" s="70"/>
      <c r="G37" s="70"/>
      <c r="H37" s="71" t="s">
        <v>23</v>
      </c>
      <c r="I37" s="72"/>
      <c r="J37" s="72"/>
      <c r="K37" s="73"/>
      <c r="L37" s="74"/>
      <c r="M37" s="75" t="e">
        <f>IF(M34&gt;M35,M34-M35,0)</f>
        <v>#N/A</v>
      </c>
    </row>
    <row r="38" spans="1:13" ht="36.75" customHeight="1" x14ac:dyDescent="0.2">
      <c r="A38" s="10"/>
      <c r="B38" s="340" t="s">
        <v>148</v>
      </c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2"/>
    </row>
    <row r="39" spans="1:13" s="28" customFormat="1" ht="11.25" customHeight="1" x14ac:dyDescent="0.2">
      <c r="A39" s="10"/>
      <c r="B39" s="343" t="s">
        <v>146</v>
      </c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5"/>
    </row>
    <row r="40" spans="1:13" s="28" customFormat="1" ht="11.25" customHeight="1" x14ac:dyDescent="0.2">
      <c r="A40" s="10"/>
      <c r="B40" s="346" t="s">
        <v>149</v>
      </c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8"/>
    </row>
    <row r="41" spans="1:13" s="28" customFormat="1" ht="12" customHeight="1" x14ac:dyDescent="0.2">
      <c r="A41" s="10"/>
      <c r="B41" s="349" t="s">
        <v>150</v>
      </c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1"/>
    </row>
    <row r="42" spans="1:13" ht="16.5" customHeight="1" x14ac:dyDescent="0.2"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ht="16.5" customHeight="1" x14ac:dyDescent="0.2"/>
    <row r="44" spans="1:13" ht="16.5" customHeight="1" x14ac:dyDescent="0.2"/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5.0999999999999996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s="77" customFormat="1" ht="69.75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spans="2:13" s="77" customFormat="1" ht="25.5" customHeight="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2:13" s="77" customFormat="1" ht="12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12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</sheetData>
  <mergeCells count="44">
    <mergeCell ref="D19:G19"/>
    <mergeCell ref="D20:G20"/>
    <mergeCell ref="B38:M38"/>
    <mergeCell ref="B39:M39"/>
    <mergeCell ref="B40:M40"/>
    <mergeCell ref="D25:G25"/>
    <mergeCell ref="D26:G26"/>
    <mergeCell ref="D27:G27"/>
    <mergeCell ref="D28:G28"/>
    <mergeCell ref="D29:G29"/>
    <mergeCell ref="B41:M41"/>
    <mergeCell ref="D21:G21"/>
    <mergeCell ref="D22:G22"/>
    <mergeCell ref="D23:G23"/>
    <mergeCell ref="D24:G24"/>
    <mergeCell ref="C14:D14"/>
    <mergeCell ref="G14:M14"/>
    <mergeCell ref="B15:M15"/>
    <mergeCell ref="B17:B18"/>
    <mergeCell ref="C17:C18"/>
    <mergeCell ref="D17:G18"/>
    <mergeCell ref="H17:L17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5E8CF-BAA4-482A-BFAE-ABF6B02B6667}">
  <sheetPr>
    <tabColor rgb="FFFFFF00"/>
  </sheetPr>
  <dimension ref="A1:P62"/>
  <sheetViews>
    <sheetView view="pageBreakPreview" topLeftCell="A16" zoomScaleNormal="100" zoomScaleSheetLayoutView="100" workbookViewId="0">
      <selection activeCell="H22" sqref="H22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2.140625" style="11" customWidth="1"/>
    <col min="9" max="9" width="7.7109375" style="11" customWidth="1"/>
    <col min="10" max="10" width="9.2851562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440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tr">
        <f>PLANILHA!F140</f>
        <v>SINALIZAÇÃO HORIZONTAL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440</v>
      </c>
    </row>
    <row r="13" spans="1:13" s="14" customFormat="1" ht="27" customHeight="1" x14ac:dyDescent="0.25">
      <c r="A13" s="13"/>
      <c r="B13" s="371" t="s">
        <v>11</v>
      </c>
      <c r="C13" s="372"/>
      <c r="D13" s="372"/>
      <c r="E13" s="373" t="str">
        <f>PLANILHA!F141</f>
        <v>SINALIZACAO HORIZONTAL COM TINTA RETRORREFLETIVA A BASE DE RESINA ACRILICA COM MICROESFERAS DE VIDRO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438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4.9000000000000004" hidden="1" customHeight="1" x14ac:dyDescent="0.2">
      <c r="A15" s="10"/>
      <c r="B15" s="357" t="str">
        <f>PLANILHA!C126</f>
        <v>1.30.1.</v>
      </c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66" t="s">
        <v>381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317</v>
      </c>
      <c r="I18" s="239"/>
      <c r="J18" s="240"/>
      <c r="K18" s="239"/>
      <c r="L18" s="241"/>
      <c r="M18" s="321"/>
    </row>
    <row r="19" spans="1:14" ht="18" customHeight="1" x14ac:dyDescent="0.2">
      <c r="A19" s="10"/>
      <c r="B19" s="254">
        <v>1</v>
      </c>
      <c r="C19" s="255"/>
      <c r="D19" s="446" t="s">
        <v>426</v>
      </c>
      <c r="E19" s="446"/>
      <c r="F19" s="446"/>
      <c r="G19" s="446"/>
      <c r="H19" s="256"/>
      <c r="I19" s="256"/>
      <c r="J19" s="256"/>
      <c r="K19" s="257"/>
      <c r="L19" s="256"/>
      <c r="M19" s="322">
        <f>M20+M21+M22+M23</f>
        <v>251.12</v>
      </c>
    </row>
    <row r="20" spans="1:14" ht="13.9" customHeight="1" x14ac:dyDescent="0.2">
      <c r="A20" s="10"/>
      <c r="B20" s="254"/>
      <c r="C20" s="255"/>
      <c r="D20" s="446" t="s">
        <v>420</v>
      </c>
      <c r="E20" s="446"/>
      <c r="F20" s="446"/>
      <c r="G20" s="446"/>
      <c r="H20" s="256">
        <v>83.34</v>
      </c>
      <c r="I20" s="256"/>
      <c r="J20" s="256"/>
      <c r="K20" s="257"/>
      <c r="L20" s="256"/>
      <c r="M20" s="322">
        <f>ROUND((H20),2)</f>
        <v>83.34</v>
      </c>
    </row>
    <row r="21" spans="1:14" ht="13.9" customHeight="1" x14ac:dyDescent="0.2">
      <c r="A21" s="10"/>
      <c r="B21" s="259"/>
      <c r="C21" s="246"/>
      <c r="D21" s="447" t="s">
        <v>421</v>
      </c>
      <c r="E21" s="447"/>
      <c r="F21" s="447"/>
      <c r="G21" s="447"/>
      <c r="H21" s="248">
        <v>147.47999999999999</v>
      </c>
      <c r="I21" s="248"/>
      <c r="J21" s="248"/>
      <c r="K21" s="249"/>
      <c r="L21" s="248"/>
      <c r="M21" s="323">
        <f>ROUND((H21),2)</f>
        <v>147.47999999999999</v>
      </c>
    </row>
    <row r="22" spans="1:14" ht="13.9" customHeight="1" x14ac:dyDescent="0.2">
      <c r="A22" s="10"/>
      <c r="B22" s="259"/>
      <c r="C22" s="246"/>
      <c r="D22" s="447" t="s">
        <v>422</v>
      </c>
      <c r="E22" s="447"/>
      <c r="F22" s="447"/>
      <c r="G22" s="447"/>
      <c r="H22" s="248">
        <v>5.9</v>
      </c>
      <c r="I22" s="248"/>
      <c r="J22" s="248"/>
      <c r="K22" s="249"/>
      <c r="L22" s="248"/>
      <c r="M22" s="323">
        <f t="shared" ref="M22:M29" si="0">ROUND((H22),2)</f>
        <v>5.9</v>
      </c>
    </row>
    <row r="23" spans="1:14" ht="13.9" customHeight="1" x14ac:dyDescent="0.2">
      <c r="A23" s="10"/>
      <c r="B23" s="259"/>
      <c r="C23" s="246"/>
      <c r="D23" s="447" t="s">
        <v>423</v>
      </c>
      <c r="E23" s="447"/>
      <c r="F23" s="447"/>
      <c r="G23" s="447"/>
      <c r="H23" s="248">
        <v>14.4</v>
      </c>
      <c r="I23" s="248"/>
      <c r="J23" s="248"/>
      <c r="K23" s="249"/>
      <c r="L23" s="248"/>
      <c r="M23" s="323">
        <f t="shared" si="0"/>
        <v>14.4</v>
      </c>
    </row>
    <row r="24" spans="1:14" ht="13.9" customHeight="1" x14ac:dyDescent="0.2">
      <c r="A24" s="10"/>
      <c r="B24" s="259"/>
      <c r="C24" s="246"/>
      <c r="D24" s="247"/>
      <c r="E24" s="247"/>
      <c r="F24" s="247"/>
      <c r="G24" s="247"/>
      <c r="H24" s="248"/>
      <c r="I24" s="248"/>
      <c r="J24" s="248"/>
      <c r="K24" s="249"/>
      <c r="L24" s="248"/>
      <c r="M24" s="323"/>
    </row>
    <row r="25" spans="1:14" ht="13.9" customHeight="1" x14ac:dyDescent="0.2">
      <c r="A25" s="10"/>
      <c r="B25" s="261">
        <v>2</v>
      </c>
      <c r="C25" s="292"/>
      <c r="D25" s="460" t="s">
        <v>427</v>
      </c>
      <c r="E25" s="460"/>
      <c r="F25" s="460"/>
      <c r="G25" s="460"/>
      <c r="H25" s="264"/>
      <c r="I25" s="264"/>
      <c r="J25" s="264"/>
      <c r="K25" s="335"/>
      <c r="L25" s="264"/>
      <c r="M25" s="336">
        <f>M28+M29</f>
        <v>87.25</v>
      </c>
    </row>
    <row r="26" spans="1:14" ht="13.9" hidden="1" customHeight="1" x14ac:dyDescent="0.2">
      <c r="A26" s="10"/>
      <c r="B26" s="254">
        <v>2</v>
      </c>
      <c r="C26" s="255"/>
      <c r="D26" s="446" t="s">
        <v>424</v>
      </c>
      <c r="E26" s="446"/>
      <c r="F26" s="446"/>
      <c r="G26" s="446"/>
      <c r="H26" s="248">
        <v>165.25</v>
      </c>
      <c r="I26" s="248"/>
      <c r="J26" s="248"/>
      <c r="K26" s="249"/>
      <c r="L26" s="248"/>
      <c r="M26" s="323">
        <f t="shared" si="0"/>
        <v>165.25</v>
      </c>
    </row>
    <row r="27" spans="1:14" ht="13.9" hidden="1" customHeight="1" x14ac:dyDescent="0.2">
      <c r="A27" s="10"/>
      <c r="B27" s="259">
        <v>6</v>
      </c>
      <c r="C27" s="246"/>
      <c r="D27" s="447" t="s">
        <v>425</v>
      </c>
      <c r="E27" s="447"/>
      <c r="F27" s="447"/>
      <c r="G27" s="447"/>
      <c r="H27" s="248">
        <v>183.75</v>
      </c>
      <c r="I27" s="248"/>
      <c r="J27" s="248"/>
      <c r="K27" s="249"/>
      <c r="L27" s="248"/>
      <c r="M27" s="323">
        <f t="shared" si="0"/>
        <v>183.75</v>
      </c>
    </row>
    <row r="28" spans="1:14" ht="13.9" customHeight="1" x14ac:dyDescent="0.2">
      <c r="A28" s="10"/>
      <c r="B28" s="259"/>
      <c r="C28" s="246"/>
      <c r="D28" s="447" t="s">
        <v>421</v>
      </c>
      <c r="E28" s="447"/>
      <c r="F28" s="447"/>
      <c r="G28" s="447"/>
      <c r="H28" s="248">
        <f>(H27+H26)*2*0.1</f>
        <v>69.8</v>
      </c>
      <c r="I28" s="248"/>
      <c r="J28" s="248"/>
      <c r="K28" s="249"/>
      <c r="L28" s="248"/>
      <c r="M28" s="323">
        <f t="shared" si="0"/>
        <v>69.8</v>
      </c>
    </row>
    <row r="29" spans="1:14" s="28" customFormat="1" ht="15.6" customHeight="1" x14ac:dyDescent="0.2">
      <c r="A29" s="24"/>
      <c r="B29" s="259"/>
      <c r="C29" s="246"/>
      <c r="D29" s="447" t="s">
        <v>422</v>
      </c>
      <c r="E29" s="447"/>
      <c r="F29" s="447"/>
      <c r="G29" s="447"/>
      <c r="H29" s="248">
        <f>(H27+H26)*0.5*0.1</f>
        <v>17.45</v>
      </c>
      <c r="I29" s="248"/>
      <c r="J29" s="248"/>
      <c r="K29" s="249"/>
      <c r="L29" s="248"/>
      <c r="M29" s="323">
        <f t="shared" si="0"/>
        <v>17.45</v>
      </c>
    </row>
    <row r="30" spans="1:14" s="28" customFormat="1" ht="13.9" customHeight="1" x14ac:dyDescent="0.2">
      <c r="A30" s="24"/>
      <c r="B30" s="259"/>
      <c r="C30" s="250"/>
      <c r="D30" s="447"/>
      <c r="E30" s="447"/>
      <c r="F30" s="447"/>
      <c r="G30" s="447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447"/>
      <c r="E31" s="447"/>
      <c r="F31" s="447"/>
      <c r="G31" s="447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460"/>
      <c r="E32" s="460"/>
      <c r="F32" s="460"/>
      <c r="G32" s="460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M25+M19</f>
        <v>338.37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338.37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46">
    <mergeCell ref="B42:M42"/>
    <mergeCell ref="B43:M43"/>
    <mergeCell ref="B44:M44"/>
    <mergeCell ref="D28:G28"/>
    <mergeCell ref="D29:G29"/>
    <mergeCell ref="D30:G30"/>
    <mergeCell ref="D31:G31"/>
    <mergeCell ref="D32:G32"/>
    <mergeCell ref="B41:M41"/>
    <mergeCell ref="D27:G27"/>
    <mergeCell ref="C14:D14"/>
    <mergeCell ref="G14:M14"/>
    <mergeCell ref="B15:M15"/>
    <mergeCell ref="B17:B18"/>
    <mergeCell ref="C17:C18"/>
    <mergeCell ref="D17:G18"/>
    <mergeCell ref="H17:L17"/>
    <mergeCell ref="D20:G20"/>
    <mergeCell ref="D21:G21"/>
    <mergeCell ref="D22:G22"/>
    <mergeCell ref="D23:G23"/>
    <mergeCell ref="D26:G26"/>
    <mergeCell ref="D19:G19"/>
    <mergeCell ref="D25:G25"/>
    <mergeCell ref="B12:D12"/>
    <mergeCell ref="E12:J12"/>
    <mergeCell ref="K12:L12"/>
    <mergeCell ref="B13:D13"/>
    <mergeCell ref="E13:J13"/>
    <mergeCell ref="K13:L13"/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733A-DEFA-4E7D-9434-70F295C0EA39}">
  <sheetPr>
    <tabColor rgb="FFFF0000"/>
  </sheetPr>
  <dimension ref="A1:P59"/>
  <sheetViews>
    <sheetView view="pageBreakPreview" topLeftCell="A5" zoomScaleNormal="100" zoomScaleSheetLayoutView="100" workbookViewId="0">
      <selection activeCell="N27" sqref="N27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12.28515625" style="11" customWidth="1"/>
    <col min="9" max="9" width="10.28515625" style="11" customWidth="1"/>
    <col min="10" max="10" width="9.28515625" style="11" customWidth="1"/>
    <col min="11" max="11" width="8.140625" style="11" customWidth="1"/>
    <col min="12" max="12" width="10.28515625" style="11" customWidth="1"/>
    <col min="13" max="13" width="15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437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367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437</v>
      </c>
      <c r="O12" s="11" t="s">
        <v>366</v>
      </c>
    </row>
    <row r="13" spans="1:15" s="14" customFormat="1" ht="27" customHeight="1" x14ac:dyDescent="0.25">
      <c r="A13" s="13"/>
      <c r="B13" s="371" t="s">
        <v>11</v>
      </c>
      <c r="C13" s="372"/>
      <c r="D13" s="372"/>
      <c r="E13" s="373" t="str">
        <f>O12</f>
        <v>PLACA DE INAUGURAÇÃO EM AÇO INOX/LETRAS BX. RELEVO- (40 X 30CM)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4.9000000000000004" hidden="1" customHeight="1" x14ac:dyDescent="0.2">
      <c r="A15" s="10"/>
      <c r="B15" s="357" t="str">
        <f>PLANILHA!C126</f>
        <v>1.30.1.</v>
      </c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6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66" t="s">
        <v>417</v>
      </c>
    </row>
    <row r="18" spans="1:16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190</v>
      </c>
      <c r="I18" s="239"/>
      <c r="J18" s="240"/>
      <c r="K18" s="239"/>
      <c r="L18" s="241"/>
      <c r="M18" s="321"/>
    </row>
    <row r="19" spans="1:16" ht="13.9" customHeight="1" x14ac:dyDescent="0.2">
      <c r="A19" s="10"/>
      <c r="B19" s="254">
        <v>1</v>
      </c>
      <c r="C19" s="255"/>
      <c r="D19" s="446" t="s">
        <v>367</v>
      </c>
      <c r="E19" s="446"/>
      <c r="F19" s="446"/>
      <c r="G19" s="446"/>
      <c r="H19" s="256">
        <v>1</v>
      </c>
      <c r="I19" s="256"/>
      <c r="J19" s="256"/>
      <c r="K19" s="257"/>
      <c r="L19" s="256"/>
      <c r="M19" s="322">
        <v>1</v>
      </c>
    </row>
    <row r="20" spans="1:16" ht="13.9" customHeight="1" x14ac:dyDescent="0.2">
      <c r="A20" s="10"/>
      <c r="B20" s="259"/>
      <c r="C20" s="246"/>
      <c r="D20" s="447"/>
      <c r="E20" s="447"/>
      <c r="F20" s="447"/>
      <c r="G20" s="447"/>
      <c r="H20" s="248"/>
      <c r="I20" s="248"/>
      <c r="J20" s="248"/>
      <c r="K20" s="249"/>
      <c r="L20" s="248"/>
      <c r="M20" s="323"/>
    </row>
    <row r="21" spans="1:16" ht="13.9" customHeight="1" x14ac:dyDescent="0.2">
      <c r="A21" s="10"/>
      <c r="B21" s="259"/>
      <c r="C21" s="246"/>
      <c r="D21" s="447"/>
      <c r="E21" s="447"/>
      <c r="F21" s="447"/>
      <c r="G21" s="447"/>
      <c r="H21" s="248"/>
      <c r="I21" s="248"/>
      <c r="J21" s="248"/>
      <c r="K21" s="249"/>
      <c r="L21" s="248"/>
      <c r="M21" s="323"/>
    </row>
    <row r="22" spans="1:16" ht="13.9" customHeight="1" x14ac:dyDescent="0.2">
      <c r="A22" s="10"/>
      <c r="B22" s="259"/>
      <c r="C22" s="246"/>
      <c r="D22" s="447"/>
      <c r="E22" s="447"/>
      <c r="F22" s="447"/>
      <c r="G22" s="447"/>
      <c r="H22" s="248"/>
      <c r="I22" s="248"/>
      <c r="J22" s="248"/>
      <c r="K22" s="249"/>
      <c r="L22" s="248"/>
      <c r="M22" s="323"/>
    </row>
    <row r="23" spans="1:16" ht="13.9" customHeight="1" x14ac:dyDescent="0.2">
      <c r="A23" s="10"/>
      <c r="B23" s="259"/>
      <c r="C23" s="246"/>
      <c r="D23" s="447"/>
      <c r="E23" s="447"/>
      <c r="F23" s="447"/>
      <c r="G23" s="447"/>
      <c r="H23" s="248"/>
      <c r="I23" s="248"/>
      <c r="J23" s="248"/>
      <c r="K23" s="249"/>
      <c r="L23" s="248"/>
      <c r="M23" s="323"/>
    </row>
    <row r="24" spans="1:16" ht="13.9" customHeight="1" x14ac:dyDescent="0.2">
      <c r="A24" s="10"/>
      <c r="B24" s="259"/>
      <c r="C24" s="246"/>
      <c r="D24" s="447"/>
      <c r="E24" s="447"/>
      <c r="F24" s="447"/>
      <c r="G24" s="447"/>
      <c r="H24" s="248"/>
      <c r="I24" s="248"/>
      <c r="J24" s="248"/>
      <c r="K24" s="249"/>
      <c r="L24" s="248"/>
      <c r="M24" s="323"/>
    </row>
    <row r="25" spans="1:16" ht="13.9" customHeight="1" x14ac:dyDescent="0.2">
      <c r="A25" s="10"/>
      <c r="B25" s="259"/>
      <c r="C25" s="246"/>
      <c r="D25" s="447"/>
      <c r="E25" s="447"/>
      <c r="F25" s="447"/>
      <c r="G25" s="447"/>
      <c r="H25" s="248"/>
      <c r="I25" s="248"/>
      <c r="J25" s="248"/>
      <c r="K25" s="249"/>
      <c r="L25" s="248"/>
      <c r="M25" s="323"/>
    </row>
    <row r="26" spans="1:16" s="28" customFormat="1" ht="15.6" customHeight="1" x14ac:dyDescent="0.2">
      <c r="A26" s="24"/>
      <c r="B26" s="259"/>
      <c r="C26" s="246"/>
      <c r="D26" s="447"/>
      <c r="E26" s="447"/>
      <c r="F26" s="447"/>
      <c r="G26" s="447"/>
      <c r="H26" s="248"/>
      <c r="I26" s="248"/>
      <c r="J26" s="248"/>
      <c r="K26" s="249"/>
      <c r="L26" s="248"/>
      <c r="M26" s="260"/>
    </row>
    <row r="27" spans="1:16" s="28" customFormat="1" ht="13.9" customHeight="1" x14ac:dyDescent="0.2">
      <c r="A27" s="24"/>
      <c r="B27" s="259"/>
      <c r="C27" s="250"/>
      <c r="D27" s="447"/>
      <c r="E27" s="447"/>
      <c r="F27" s="447"/>
      <c r="G27" s="447"/>
      <c r="H27" s="248"/>
      <c r="I27" s="248"/>
      <c r="J27" s="248"/>
      <c r="K27" s="251"/>
      <c r="L27" s="251"/>
      <c r="M27" s="260"/>
    </row>
    <row r="28" spans="1:16" s="28" customFormat="1" ht="13.9" customHeight="1" x14ac:dyDescent="0.2">
      <c r="A28" s="24"/>
      <c r="B28" s="259"/>
      <c r="C28" s="250"/>
      <c r="D28" s="447"/>
      <c r="E28" s="447"/>
      <c r="F28" s="447"/>
      <c r="G28" s="447"/>
      <c r="H28" s="248"/>
      <c r="I28" s="248"/>
      <c r="J28" s="248"/>
      <c r="K28" s="252"/>
      <c r="L28" s="253"/>
      <c r="M28" s="260"/>
      <c r="N28" s="34"/>
    </row>
    <row r="29" spans="1:16" s="28" customFormat="1" ht="13.9" customHeight="1" x14ac:dyDescent="0.2">
      <c r="A29" s="24"/>
      <c r="B29" s="261"/>
      <c r="C29" s="262"/>
      <c r="D29" s="460"/>
      <c r="E29" s="460"/>
      <c r="F29" s="460"/>
      <c r="G29" s="460"/>
      <c r="H29" s="264"/>
      <c r="I29" s="264"/>
      <c r="J29" s="264"/>
      <c r="K29" s="265"/>
      <c r="L29" s="266"/>
      <c r="M29" s="267"/>
      <c r="N29" s="34"/>
    </row>
    <row r="30" spans="1:16" ht="16.5" customHeight="1" x14ac:dyDescent="0.2">
      <c r="A30" s="10"/>
      <c r="B30" s="243" t="s">
        <v>158</v>
      </c>
      <c r="C30" s="237"/>
      <c r="D30" s="237"/>
      <c r="E30" s="237"/>
      <c r="F30" s="237"/>
      <c r="G30" s="237"/>
      <c r="H30" s="237"/>
      <c r="I30" s="237"/>
      <c r="J30" s="237"/>
      <c r="K30" s="237"/>
      <c r="L30" s="244" t="s">
        <v>13</v>
      </c>
      <c r="M30" s="245">
        <f>SUM(M19:M29)</f>
        <v>1</v>
      </c>
      <c r="N30" s="42"/>
      <c r="O30" s="42"/>
      <c r="P30" s="42"/>
    </row>
    <row r="31" spans="1:16" ht="6.75" customHeight="1" x14ac:dyDescent="0.2">
      <c r="A31" s="10"/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</row>
    <row r="32" spans="1:16" ht="16.5" hidden="1" customHeight="1" x14ac:dyDescent="0.2">
      <c r="A32" s="10"/>
      <c r="B32" s="46" t="s">
        <v>17</v>
      </c>
      <c r="C32" s="47"/>
      <c r="D32" s="47"/>
      <c r="E32" s="47"/>
      <c r="F32" s="47"/>
      <c r="G32" s="47"/>
      <c r="H32" s="48" t="s">
        <v>18</v>
      </c>
      <c r="I32" s="49"/>
      <c r="J32" s="49"/>
      <c r="K32" s="50"/>
      <c r="L32" s="51"/>
      <c r="M32" s="52">
        <f>M30</f>
        <v>1</v>
      </c>
    </row>
    <row r="33" spans="1:13" ht="16.5" hidden="1" customHeight="1" x14ac:dyDescent="0.2">
      <c r="A33" s="10"/>
      <c r="B33" s="53"/>
      <c r="C33" s="54"/>
      <c r="D33" s="54"/>
      <c r="E33" s="54"/>
      <c r="F33" s="54"/>
      <c r="G33" s="54"/>
      <c r="H33" s="55" t="s">
        <v>19</v>
      </c>
      <c r="I33" s="56"/>
      <c r="J33" s="56"/>
      <c r="K33" s="57"/>
      <c r="L33" s="58"/>
      <c r="M33" s="59" t="e">
        <v>#N/A</v>
      </c>
    </row>
    <row r="34" spans="1:13" ht="16.5" hidden="1" customHeight="1" x14ac:dyDescent="0.2">
      <c r="A34" s="10"/>
      <c r="B34" s="60"/>
      <c r="C34" s="54"/>
      <c r="D34" s="54"/>
      <c r="E34" s="54"/>
      <c r="F34" s="54"/>
      <c r="G34" s="54"/>
      <c r="H34" s="55" t="s">
        <v>20</v>
      </c>
      <c r="I34" s="56"/>
      <c r="J34" s="56"/>
      <c r="K34" s="57"/>
      <c r="L34" s="58"/>
      <c r="M34" s="61" t="e">
        <f>M33+M32</f>
        <v>#N/A</v>
      </c>
    </row>
    <row r="35" spans="1:13" ht="16.5" hidden="1" customHeight="1" x14ac:dyDescent="0.2">
      <c r="A35" s="10"/>
      <c r="B35" s="60"/>
      <c r="C35" s="54"/>
      <c r="D35" s="54"/>
      <c r="E35" s="62"/>
      <c r="F35" s="54"/>
      <c r="G35" s="54"/>
      <c r="H35" s="63" t="s">
        <v>21</v>
      </c>
      <c r="I35" s="64"/>
      <c r="J35" s="64"/>
      <c r="K35" s="65"/>
      <c r="L35" s="66"/>
      <c r="M35" s="67" t="e">
        <v>#N/A</v>
      </c>
    </row>
    <row r="36" spans="1:13" ht="16.5" hidden="1" customHeight="1" x14ac:dyDescent="0.2">
      <c r="A36" s="10"/>
      <c r="B36" s="60"/>
      <c r="C36" s="54"/>
      <c r="D36" s="54"/>
      <c r="E36" s="54"/>
      <c r="F36" s="54"/>
      <c r="G36" s="54"/>
      <c r="H36" s="55" t="s">
        <v>22</v>
      </c>
      <c r="I36" s="56"/>
      <c r="J36" s="56"/>
      <c r="K36" s="57"/>
      <c r="L36" s="58"/>
      <c r="M36" s="68" t="str">
        <f>IFERROR(IF(M34&gt;M35,0,M35-M34),"")</f>
        <v/>
      </c>
    </row>
    <row r="37" spans="1:13" ht="16.5" hidden="1" customHeight="1" x14ac:dyDescent="0.2">
      <c r="A37" s="10"/>
      <c r="B37" s="69"/>
      <c r="C37" s="70"/>
      <c r="D37" s="70"/>
      <c r="E37" s="70"/>
      <c r="F37" s="70"/>
      <c r="G37" s="70"/>
      <c r="H37" s="71" t="s">
        <v>23</v>
      </c>
      <c r="I37" s="72"/>
      <c r="J37" s="72"/>
      <c r="K37" s="73"/>
      <c r="L37" s="74"/>
      <c r="M37" s="75" t="e">
        <f>IF(M34&gt;M35,M34-M35,0)</f>
        <v>#N/A</v>
      </c>
    </row>
    <row r="38" spans="1:13" ht="36.75" customHeight="1" x14ac:dyDescent="0.2">
      <c r="A38" s="10"/>
      <c r="B38" s="340" t="s">
        <v>148</v>
      </c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2"/>
    </row>
    <row r="39" spans="1:13" s="28" customFormat="1" ht="11.25" customHeight="1" x14ac:dyDescent="0.2">
      <c r="A39" s="10"/>
      <c r="B39" s="343" t="s">
        <v>146</v>
      </c>
      <c r="C39" s="344"/>
      <c r="D39" s="344"/>
      <c r="E39" s="344"/>
      <c r="F39" s="344"/>
      <c r="G39" s="344"/>
      <c r="H39" s="344"/>
      <c r="I39" s="344"/>
      <c r="J39" s="344"/>
      <c r="K39" s="344"/>
      <c r="L39" s="344"/>
      <c r="M39" s="345"/>
    </row>
    <row r="40" spans="1:13" s="28" customFormat="1" ht="11.25" customHeight="1" x14ac:dyDescent="0.2">
      <c r="A40" s="10"/>
      <c r="B40" s="346" t="s">
        <v>149</v>
      </c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8"/>
    </row>
    <row r="41" spans="1:13" s="28" customFormat="1" ht="12" customHeight="1" x14ac:dyDescent="0.2">
      <c r="A41" s="10"/>
      <c r="B41" s="349" t="s">
        <v>150</v>
      </c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1"/>
    </row>
    <row r="42" spans="1:13" ht="16.5" customHeight="1" x14ac:dyDescent="0.2"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ht="16.5" customHeight="1" x14ac:dyDescent="0.2"/>
    <row r="44" spans="1:13" ht="16.5" customHeight="1" x14ac:dyDescent="0.2"/>
    <row r="45" spans="1:13" ht="16.5" customHeight="1" x14ac:dyDescent="0.2"/>
    <row r="46" spans="1:13" ht="16.5" customHeight="1" x14ac:dyDescent="0.2"/>
    <row r="47" spans="1:13" ht="16.5" customHeight="1" x14ac:dyDescent="0.2"/>
    <row r="48" spans="1:13" ht="16.5" customHeight="1" x14ac:dyDescent="0.2"/>
    <row r="49" spans="2:13" ht="5.0999999999999996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s="77" customFormat="1" ht="69.75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spans="2:13" s="77" customFormat="1" ht="25.5" customHeight="1" x14ac:dyDescent="0.2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2:13" s="77" customFormat="1" ht="12.75" customHeight="1" x14ac:dyDescent="0.2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2:13" s="77" customFormat="1" ht="12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</sheetData>
  <mergeCells count="44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D24:G2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D21:G21"/>
    <mergeCell ref="D22:G22"/>
    <mergeCell ref="D23:G23"/>
    <mergeCell ref="B39:M39"/>
    <mergeCell ref="B40:M40"/>
    <mergeCell ref="B41:M41"/>
    <mergeCell ref="D25:G25"/>
    <mergeCell ref="D26:G26"/>
    <mergeCell ref="D27:G27"/>
    <mergeCell ref="D28:G28"/>
    <mergeCell ref="D29:G29"/>
    <mergeCell ref="B38:M38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C127-A167-49A8-AEEB-BD46FD4B2EF5}">
  <sheetPr>
    <tabColor rgb="FFFF0000"/>
  </sheetPr>
  <dimension ref="A1:R62"/>
  <sheetViews>
    <sheetView view="pageBreakPreview" topLeftCell="A16" zoomScaleNormal="100" zoomScaleSheetLayoutView="100" workbookViewId="0">
      <selection activeCell="I21" sqref="I21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8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8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8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433</v>
      </c>
    </row>
    <row r="4" spans="1:18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8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8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8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8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8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8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8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8" ht="20.25" customHeight="1" x14ac:dyDescent="0.2">
      <c r="A12" s="10"/>
      <c r="B12" s="371" t="s">
        <v>9</v>
      </c>
      <c r="C12" s="372"/>
      <c r="D12" s="372"/>
      <c r="E12" s="373" t="s">
        <v>430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433</v>
      </c>
    </row>
    <row r="13" spans="1:18" s="14" customFormat="1" ht="26.45" customHeight="1" x14ac:dyDescent="0.25">
      <c r="A13" s="13"/>
      <c r="B13" s="371" t="s">
        <v>11</v>
      </c>
      <c r="C13" s="372"/>
      <c r="D13" s="372"/>
      <c r="E13" s="373" t="str">
        <f>PLANILHA!F91</f>
        <v>EXECUÇÃO DE IMPRIMAÇÃO COM ASFALTO DILUÍDO CM-30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435</v>
      </c>
      <c r="O13" s="14">
        <v>65.92</v>
      </c>
      <c r="P13" s="14">
        <f>32.96*0.2</f>
        <v>6.5920000000000005</v>
      </c>
    </row>
    <row r="14" spans="1:18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8" ht="29.45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  <c r="P15" s="11">
        <f>O13+P13</f>
        <v>72.512</v>
      </c>
      <c r="R15" s="11">
        <f>11.78*1.2</f>
        <v>14.135999999999999</v>
      </c>
    </row>
    <row r="16" spans="1:18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8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  <c r="Q17" s="11">
        <f>11.78*2</f>
        <v>23.56</v>
      </c>
    </row>
    <row r="18" spans="1:18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40"/>
      <c r="K18" s="239"/>
      <c r="L18" s="241"/>
      <c r="M18" s="242"/>
      <c r="R18" s="11">
        <f>Q17+R15</f>
        <v>37.695999999999998</v>
      </c>
    </row>
    <row r="19" spans="1:18" ht="13.9" customHeight="1" x14ac:dyDescent="0.2">
      <c r="A19" s="10"/>
      <c r="B19" s="254">
        <v>1</v>
      </c>
      <c r="C19" s="255"/>
      <c r="D19" s="446" t="s">
        <v>424</v>
      </c>
      <c r="E19" s="446"/>
      <c r="F19" s="446"/>
      <c r="G19" s="446"/>
      <c r="H19" s="256">
        <v>165.25</v>
      </c>
      <c r="I19" s="256">
        <v>7.1</v>
      </c>
      <c r="J19" s="256"/>
      <c r="K19" s="257"/>
      <c r="L19" s="256"/>
      <c r="M19" s="258">
        <f>ROUND((H19*I19),2)</f>
        <v>1173.28</v>
      </c>
      <c r="R19" s="11">
        <f>R18*2</f>
        <v>75.391999999999996</v>
      </c>
    </row>
    <row r="20" spans="1:18" s="28" customFormat="1" ht="15" customHeight="1" x14ac:dyDescent="0.2">
      <c r="A20" s="24"/>
      <c r="B20" s="259">
        <v>2</v>
      </c>
      <c r="C20" s="246"/>
      <c r="D20" s="447" t="s">
        <v>425</v>
      </c>
      <c r="E20" s="447"/>
      <c r="F20" s="447"/>
      <c r="G20" s="447"/>
      <c r="H20" s="248">
        <v>183.75</v>
      </c>
      <c r="I20" s="248">
        <v>7.1</v>
      </c>
      <c r="J20" s="248"/>
      <c r="K20" s="249"/>
      <c r="L20" s="248"/>
      <c r="M20" s="260">
        <f>ROUND((H20*I20),2)</f>
        <v>1304.6300000000001</v>
      </c>
    </row>
    <row r="21" spans="1:18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  <c r="O21" s="28">
        <f>340*7</f>
        <v>2380</v>
      </c>
    </row>
    <row r="22" spans="1:18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  <c r="O22" s="28">
        <f>195*7</f>
        <v>1365</v>
      </c>
    </row>
    <row r="23" spans="1:18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  <c r="O23" s="28">
        <f>O22+O21</f>
        <v>3745</v>
      </c>
    </row>
    <row r="24" spans="1:18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8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8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8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8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  <c r="O28" s="191">
        <f>I19+0.9+2.4</f>
        <v>10.4</v>
      </c>
      <c r="P28" s="28">
        <f>H19*O28</f>
        <v>1718.6000000000001</v>
      </c>
    </row>
    <row r="29" spans="1:18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8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8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8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/>
      <c r="M33" s="245">
        <f>SUM(M19:M32)</f>
        <v>2477.91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2477.91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BF34D-1601-43E5-BF88-8729BA18E9E4}">
  <sheetPr>
    <tabColor theme="1"/>
  </sheetPr>
  <dimension ref="A1:P62"/>
  <sheetViews>
    <sheetView view="pageBreakPreview" topLeftCell="A18" zoomScaleNormal="100" zoomScaleSheetLayoutView="100" workbookViewId="0">
      <selection activeCell="I21" sqref="I21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3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3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3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433</v>
      </c>
    </row>
    <row r="4" spans="1:13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3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3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3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3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3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3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3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3" ht="20.25" customHeight="1" x14ac:dyDescent="0.2">
      <c r="A12" s="10"/>
      <c r="B12" s="371" t="s">
        <v>9</v>
      </c>
      <c r="C12" s="372"/>
      <c r="D12" s="372"/>
      <c r="E12" s="373" t="s">
        <v>430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433</v>
      </c>
    </row>
    <row r="13" spans="1:13" s="14" customFormat="1" ht="26.45" customHeight="1" x14ac:dyDescent="0.25">
      <c r="A13" s="13"/>
      <c r="B13" s="371" t="s">
        <v>11</v>
      </c>
      <c r="C13" s="372"/>
      <c r="D13" s="372"/>
      <c r="E13" s="373" t="str">
        <f>PLANILHA!F92</f>
        <v>EXECUÇÃO DE PINTURA DE LIGAÇÃO COM EMULSÃO ASFÁLTICA RR-2C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434</v>
      </c>
    </row>
    <row r="14" spans="1:13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3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381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40"/>
      <c r="K18" s="239"/>
      <c r="L18" s="241"/>
      <c r="M18" s="242"/>
    </row>
    <row r="19" spans="1:14" ht="19.5" customHeight="1" x14ac:dyDescent="0.2">
      <c r="A19" s="10"/>
      <c r="B19" s="254">
        <v>1</v>
      </c>
      <c r="C19" s="255"/>
      <c r="D19" s="450" t="s">
        <v>424</v>
      </c>
      <c r="E19" s="450"/>
      <c r="F19" s="450"/>
      <c r="G19" s="450"/>
      <c r="H19" s="256">
        <f>'1.19.1'!H19</f>
        <v>165.25</v>
      </c>
      <c r="I19" s="256">
        <v>7.1</v>
      </c>
      <c r="J19" s="256"/>
      <c r="K19" s="257"/>
      <c r="L19" s="256"/>
      <c r="M19" s="258">
        <f>ROUND((H19*I19),2)</f>
        <v>1173.28</v>
      </c>
    </row>
    <row r="20" spans="1:14" s="28" customFormat="1" ht="28.5" customHeight="1" x14ac:dyDescent="0.2">
      <c r="A20" s="24"/>
      <c r="B20" s="259">
        <v>2</v>
      </c>
      <c r="C20" s="246"/>
      <c r="D20" s="461" t="s">
        <v>425</v>
      </c>
      <c r="E20" s="461"/>
      <c r="F20" s="461"/>
      <c r="G20" s="461"/>
      <c r="H20" s="248">
        <f>'1.19.1'!H20</f>
        <v>183.75</v>
      </c>
      <c r="I20" s="248">
        <v>7.1</v>
      </c>
      <c r="J20" s="248"/>
      <c r="K20" s="249"/>
      <c r="L20" s="248"/>
      <c r="M20" s="260">
        <f>ROUND((H20*I20),2)</f>
        <v>1304.6300000000001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2477.91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2477.91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FD1D6-1C73-4B5A-800A-10909F5C66F3}">
  <sheetPr>
    <tabColor theme="1"/>
  </sheetPr>
  <dimension ref="A1:P62"/>
  <sheetViews>
    <sheetView view="pageBreakPreview" topLeftCell="A18" zoomScaleNormal="100" zoomScaleSheetLayoutView="100" workbookViewId="0">
      <selection activeCell="M13" sqref="M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433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430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433</v>
      </c>
    </row>
    <row r="13" spans="1:15" s="14" customFormat="1" ht="33.6" customHeight="1" x14ac:dyDescent="0.25">
      <c r="A13" s="13"/>
      <c r="B13" s="371" t="s">
        <v>11</v>
      </c>
      <c r="C13" s="372"/>
      <c r="D13" s="372"/>
      <c r="E13" s="373" t="str">
        <f>PLANILHA!F93</f>
        <v>EXECUÇÃO DE PAVIMENTO COM APLICAÇÃO DE CONCRETO ASFÁLTICO, CAMADA DE ROLAMENTO - EXCLUSIVE CARGA E TRANSPORTE. AF_11/2019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436</v>
      </c>
      <c r="O13" s="14" t="s">
        <v>108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188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50" t="s">
        <v>424</v>
      </c>
      <c r="E19" s="450"/>
      <c r="F19" s="450"/>
      <c r="G19" s="450"/>
      <c r="H19" s="256">
        <f>'1.19.1'!H19</f>
        <v>165.25</v>
      </c>
      <c r="I19" s="256">
        <f>'1.19.1'!I19</f>
        <v>7.1</v>
      </c>
      <c r="J19" s="319">
        <v>0.03</v>
      </c>
      <c r="K19" s="257"/>
      <c r="L19" s="256"/>
      <c r="M19" s="258">
        <f>ROUND((H19*I19*J19),2)</f>
        <v>35.200000000000003</v>
      </c>
    </row>
    <row r="20" spans="1:14" s="28" customFormat="1" ht="15" customHeight="1" x14ac:dyDescent="0.2">
      <c r="A20" s="24"/>
      <c r="B20" s="259">
        <v>2</v>
      </c>
      <c r="C20" s="246"/>
      <c r="D20" s="461" t="s">
        <v>425</v>
      </c>
      <c r="E20" s="461"/>
      <c r="F20" s="461"/>
      <c r="G20" s="461"/>
      <c r="H20" s="248">
        <f>'1.19.1'!H20</f>
        <v>183.75</v>
      </c>
      <c r="I20" s="248">
        <f>'1.19.1'!I20</f>
        <v>7.1</v>
      </c>
      <c r="J20" s="334">
        <v>0.03</v>
      </c>
      <c r="K20" s="249"/>
      <c r="L20" s="248"/>
      <c r="M20" s="260">
        <f>ROUND((H20*I20*J20),2)</f>
        <v>39.14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74.34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74.34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943C-4E95-4FA4-935F-79C9D5A6532C}">
  <sheetPr>
    <tabColor theme="1"/>
  </sheetPr>
  <dimension ref="A1:P62"/>
  <sheetViews>
    <sheetView view="pageBreakPreview" topLeftCell="A18" zoomScaleNormal="100" zoomScaleSheetLayoutView="100" workbookViewId="0">
      <selection activeCell="N27" sqref="N27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1.19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430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433</v>
      </c>
    </row>
    <row r="13" spans="1:15" s="14" customFormat="1" ht="21.6" customHeight="1" x14ac:dyDescent="0.25">
      <c r="A13" s="13"/>
      <c r="B13" s="371" t="s">
        <v>11</v>
      </c>
      <c r="C13" s="372"/>
      <c r="D13" s="372"/>
      <c r="E13" s="373" t="str">
        <f>PLANILHA!F94</f>
        <v>CARGA DE MISTURA ASFÁLTICA EM CAMINHÃO BASCULANTE 10 M³ (UNIDADE: M3). AF_07/2020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432</v>
      </c>
      <c r="O13" s="14" t="s">
        <v>109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4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390</v>
      </c>
    </row>
    <row r="18" spans="1:14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160</v>
      </c>
      <c r="I18" s="239" t="s">
        <v>159</v>
      </c>
      <c r="J18" s="239" t="s">
        <v>188</v>
      </c>
      <c r="K18" s="239"/>
      <c r="L18" s="241"/>
      <c r="M18" s="242"/>
    </row>
    <row r="19" spans="1:14" ht="13.9" customHeight="1" x14ac:dyDescent="0.2">
      <c r="A19" s="10"/>
      <c r="B19" s="254">
        <v>1</v>
      </c>
      <c r="C19" s="255"/>
      <c r="D19" s="450" t="s">
        <v>424</v>
      </c>
      <c r="E19" s="450"/>
      <c r="F19" s="450"/>
      <c r="G19" s="450"/>
      <c r="H19" s="256">
        <f>'1.19.1'!H19</f>
        <v>165.25</v>
      </c>
      <c r="I19" s="256">
        <f>'1.19.1'!I19</f>
        <v>7.1</v>
      </c>
      <c r="J19" s="319">
        <f>'1.19.3'!J19</f>
        <v>0.03</v>
      </c>
      <c r="K19" s="257"/>
      <c r="L19" s="256"/>
      <c r="M19" s="258">
        <f>ROUND((H19*I19*J19),2)</f>
        <v>35.200000000000003</v>
      </c>
    </row>
    <row r="20" spans="1:14" s="28" customFormat="1" ht="27.75" customHeight="1" x14ac:dyDescent="0.2">
      <c r="A20" s="24"/>
      <c r="B20" s="259">
        <v>2</v>
      </c>
      <c r="C20" s="246"/>
      <c r="D20" s="461" t="s">
        <v>425</v>
      </c>
      <c r="E20" s="461"/>
      <c r="F20" s="461"/>
      <c r="G20" s="461"/>
      <c r="H20" s="248">
        <f>'1.19.1'!H20</f>
        <v>183.75</v>
      </c>
      <c r="I20" s="248">
        <f>'1.19.1'!I20</f>
        <v>7.1</v>
      </c>
      <c r="J20" s="334">
        <f>'1.19.3'!J20</f>
        <v>0.03</v>
      </c>
      <c r="K20" s="249"/>
      <c r="L20" s="248"/>
      <c r="M20" s="260">
        <f>ROUND((H20*I20*J20),2)</f>
        <v>39.14</v>
      </c>
    </row>
    <row r="21" spans="1:14" s="28" customFormat="1" ht="15.6" customHeight="1" x14ac:dyDescent="0.2">
      <c r="A21" s="24"/>
      <c r="B21" s="259"/>
      <c r="C21" s="246"/>
      <c r="D21" s="135"/>
      <c r="E21" s="135"/>
      <c r="F21" s="135"/>
      <c r="G21" s="135"/>
      <c r="H21" s="248"/>
      <c r="I21" s="248"/>
      <c r="J21" s="248"/>
      <c r="K21" s="249"/>
      <c r="L21" s="248"/>
      <c r="M21" s="260"/>
    </row>
    <row r="22" spans="1:14" s="28" customFormat="1" ht="15.6" customHeight="1" x14ac:dyDescent="0.2">
      <c r="A22" s="24"/>
      <c r="B22" s="259"/>
      <c r="C22" s="246"/>
      <c r="D22" s="135"/>
      <c r="E22" s="135"/>
      <c r="F22" s="135"/>
      <c r="G22" s="135"/>
      <c r="H22" s="248"/>
      <c r="I22" s="248"/>
      <c r="J22" s="248"/>
      <c r="K22" s="249"/>
      <c r="L22" s="248"/>
      <c r="M22" s="260"/>
    </row>
    <row r="23" spans="1:14" s="28" customFormat="1" ht="15.6" customHeight="1" x14ac:dyDescent="0.2">
      <c r="A23" s="24"/>
      <c r="B23" s="259"/>
      <c r="C23" s="246"/>
      <c r="D23" s="135"/>
      <c r="E23" s="135"/>
      <c r="F23" s="135"/>
      <c r="G23" s="135"/>
      <c r="H23" s="248"/>
      <c r="I23" s="248"/>
      <c r="J23" s="248"/>
      <c r="K23" s="249"/>
      <c r="L23" s="248"/>
      <c r="M23" s="260"/>
    </row>
    <row r="24" spans="1:14" s="28" customFormat="1" ht="15.6" customHeight="1" x14ac:dyDescent="0.2">
      <c r="A24" s="24"/>
      <c r="B24" s="259"/>
      <c r="C24" s="246"/>
      <c r="D24" s="135"/>
      <c r="E24" s="135"/>
      <c r="F24" s="135"/>
      <c r="G24" s="135"/>
      <c r="H24" s="248"/>
      <c r="I24" s="248"/>
      <c r="J24" s="248"/>
      <c r="K24" s="249"/>
      <c r="L24" s="248"/>
      <c r="M24" s="260"/>
    </row>
    <row r="25" spans="1:14" s="28" customFormat="1" ht="15.6" customHeight="1" x14ac:dyDescent="0.2">
      <c r="A25" s="24"/>
      <c r="B25" s="259"/>
      <c r="C25" s="246"/>
      <c r="D25" s="135"/>
      <c r="E25" s="135"/>
      <c r="F25" s="135"/>
      <c r="G25" s="135"/>
      <c r="H25" s="248"/>
      <c r="I25" s="248"/>
      <c r="J25" s="248"/>
      <c r="K25" s="249"/>
      <c r="L25" s="248"/>
      <c r="M25" s="260"/>
    </row>
    <row r="26" spans="1:14" s="28" customFormat="1" ht="15.6" customHeight="1" x14ac:dyDescent="0.2">
      <c r="A26" s="24"/>
      <c r="B26" s="259"/>
      <c r="C26" s="246"/>
      <c r="D26" s="135"/>
      <c r="E26" s="135"/>
      <c r="F26" s="135"/>
      <c r="G26" s="135"/>
      <c r="H26" s="248"/>
      <c r="I26" s="248"/>
      <c r="J26" s="248"/>
      <c r="K26" s="249"/>
      <c r="L26" s="248"/>
      <c r="M26" s="260"/>
    </row>
    <row r="27" spans="1:14" s="28" customFormat="1" ht="15.6" customHeight="1" x14ac:dyDescent="0.2">
      <c r="A27" s="24"/>
      <c r="B27" s="259"/>
      <c r="C27" s="246"/>
      <c r="D27" s="135"/>
      <c r="E27" s="135"/>
      <c r="F27" s="135"/>
      <c r="G27" s="135"/>
      <c r="H27" s="248"/>
      <c r="I27" s="248"/>
      <c r="J27" s="248"/>
      <c r="K27" s="249"/>
      <c r="L27" s="248"/>
      <c r="M27" s="260"/>
    </row>
    <row r="28" spans="1:14" s="28" customFormat="1" ht="15.6" customHeight="1" x14ac:dyDescent="0.2">
      <c r="A28" s="24"/>
      <c r="B28" s="259"/>
      <c r="C28" s="246"/>
      <c r="D28" s="135"/>
      <c r="E28" s="135"/>
      <c r="F28" s="135"/>
      <c r="G28" s="135"/>
      <c r="H28" s="248"/>
      <c r="I28" s="248"/>
      <c r="J28" s="248"/>
      <c r="K28" s="249"/>
      <c r="L28" s="248"/>
      <c r="M28" s="260"/>
    </row>
    <row r="29" spans="1:14" s="28" customFormat="1" ht="15.6" customHeight="1" x14ac:dyDescent="0.2">
      <c r="A29" s="24"/>
      <c r="B29" s="259"/>
      <c r="C29" s="246"/>
      <c r="D29" s="247"/>
      <c r="E29" s="247"/>
      <c r="F29" s="247"/>
      <c r="G29" s="247"/>
      <c r="H29" s="248"/>
      <c r="I29" s="248"/>
      <c r="J29" s="248"/>
      <c r="K29" s="249"/>
      <c r="L29" s="248"/>
      <c r="M29" s="260"/>
    </row>
    <row r="30" spans="1:14" s="28" customFormat="1" ht="13.9" customHeight="1" x14ac:dyDescent="0.2">
      <c r="A30" s="24"/>
      <c r="B30" s="259"/>
      <c r="C30" s="250"/>
      <c r="D30" s="135"/>
      <c r="E30" s="135"/>
      <c r="F30" s="135"/>
      <c r="G30" s="135"/>
      <c r="H30" s="248"/>
      <c r="I30" s="248"/>
      <c r="J30" s="248"/>
      <c r="K30" s="251"/>
      <c r="L30" s="251"/>
      <c r="M30" s="260"/>
    </row>
    <row r="31" spans="1:14" s="28" customFormat="1" ht="13.9" customHeight="1" x14ac:dyDescent="0.2">
      <c r="A31" s="24"/>
      <c r="B31" s="259"/>
      <c r="C31" s="250"/>
      <c r="D31" s="135"/>
      <c r="E31" s="135"/>
      <c r="F31" s="135"/>
      <c r="G31" s="135"/>
      <c r="H31" s="248"/>
      <c r="I31" s="248"/>
      <c r="J31" s="248"/>
      <c r="K31" s="252"/>
      <c r="L31" s="253"/>
      <c r="M31" s="260"/>
      <c r="N31" s="34"/>
    </row>
    <row r="32" spans="1:14" s="28" customFormat="1" ht="13.9" customHeight="1" x14ac:dyDescent="0.2">
      <c r="A32" s="24"/>
      <c r="B32" s="261"/>
      <c r="C32" s="262"/>
      <c r="D32" s="263"/>
      <c r="E32" s="263"/>
      <c r="F32" s="263"/>
      <c r="G32" s="263"/>
      <c r="H32" s="264"/>
      <c r="I32" s="264"/>
      <c r="J32" s="264"/>
      <c r="K32" s="265"/>
      <c r="L32" s="266"/>
      <c r="M32" s="267"/>
      <c r="N32" s="34"/>
    </row>
    <row r="33" spans="1:16" ht="16.5" customHeight="1" x14ac:dyDescent="0.2">
      <c r="A33" s="10"/>
      <c r="B33" s="243" t="s">
        <v>158</v>
      </c>
      <c r="C33" s="237"/>
      <c r="D33" s="237"/>
      <c r="E33" s="237"/>
      <c r="F33" s="237"/>
      <c r="G33" s="237"/>
      <c r="H33" s="237"/>
      <c r="I33" s="237"/>
      <c r="J33" s="237"/>
      <c r="K33" s="237"/>
      <c r="L33" s="244" t="s">
        <v>13</v>
      </c>
      <c r="M33" s="245">
        <f>SUM(M19:M32)</f>
        <v>74.34</v>
      </c>
      <c r="N33" s="42"/>
      <c r="O33" s="42"/>
      <c r="P33" s="42"/>
    </row>
    <row r="34" spans="1:16" ht="6.75" customHeight="1" x14ac:dyDescent="0.2">
      <c r="A34" s="10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5"/>
    </row>
    <row r="35" spans="1:16" ht="16.5" hidden="1" customHeight="1" x14ac:dyDescent="0.2">
      <c r="A35" s="10"/>
      <c r="B35" s="46" t="s">
        <v>17</v>
      </c>
      <c r="C35" s="47"/>
      <c r="D35" s="47"/>
      <c r="E35" s="47"/>
      <c r="F35" s="47"/>
      <c r="G35" s="47"/>
      <c r="H35" s="48" t="s">
        <v>18</v>
      </c>
      <c r="I35" s="49"/>
      <c r="J35" s="49"/>
      <c r="K35" s="50"/>
      <c r="L35" s="51"/>
      <c r="M35" s="52">
        <f>M33</f>
        <v>74.34</v>
      </c>
    </row>
    <row r="36" spans="1:16" ht="16.5" hidden="1" customHeight="1" x14ac:dyDescent="0.2">
      <c r="A36" s="10"/>
      <c r="B36" s="53"/>
      <c r="C36" s="54"/>
      <c r="D36" s="54"/>
      <c r="E36" s="54"/>
      <c r="F36" s="54"/>
      <c r="G36" s="54"/>
      <c r="H36" s="55" t="s">
        <v>19</v>
      </c>
      <c r="I36" s="56"/>
      <c r="J36" s="56"/>
      <c r="K36" s="57"/>
      <c r="L36" s="58"/>
      <c r="M36" s="59" t="e">
        <v>#N/A</v>
      </c>
    </row>
    <row r="37" spans="1:16" ht="16.5" hidden="1" customHeight="1" x14ac:dyDescent="0.2">
      <c r="A37" s="10"/>
      <c r="B37" s="60"/>
      <c r="C37" s="54"/>
      <c r="D37" s="54"/>
      <c r="E37" s="54"/>
      <c r="F37" s="54"/>
      <c r="G37" s="54"/>
      <c r="H37" s="55" t="s">
        <v>20</v>
      </c>
      <c r="I37" s="56"/>
      <c r="J37" s="56"/>
      <c r="K37" s="57"/>
      <c r="L37" s="58"/>
      <c r="M37" s="61" t="e">
        <f>M36+M35</f>
        <v>#N/A</v>
      </c>
    </row>
    <row r="38" spans="1:16" ht="16.5" hidden="1" customHeight="1" x14ac:dyDescent="0.2">
      <c r="A38" s="10"/>
      <c r="B38" s="60"/>
      <c r="C38" s="54"/>
      <c r="D38" s="54"/>
      <c r="E38" s="62"/>
      <c r="F38" s="54"/>
      <c r="G38" s="54"/>
      <c r="H38" s="63" t="s">
        <v>21</v>
      </c>
      <c r="I38" s="64"/>
      <c r="J38" s="64"/>
      <c r="K38" s="65"/>
      <c r="L38" s="66"/>
      <c r="M38" s="67" t="e">
        <v>#N/A</v>
      </c>
    </row>
    <row r="39" spans="1:16" ht="16.5" hidden="1" customHeight="1" x14ac:dyDescent="0.2">
      <c r="A39" s="10"/>
      <c r="B39" s="60"/>
      <c r="C39" s="54"/>
      <c r="D39" s="54"/>
      <c r="E39" s="54"/>
      <c r="F39" s="54"/>
      <c r="G39" s="54"/>
      <c r="H39" s="55" t="s">
        <v>22</v>
      </c>
      <c r="I39" s="56"/>
      <c r="J39" s="56"/>
      <c r="K39" s="57"/>
      <c r="L39" s="58"/>
      <c r="M39" s="68" t="str">
        <f>IFERROR(IF(M37&gt;M38,0,M38-M37),"")</f>
        <v/>
      </c>
    </row>
    <row r="40" spans="1:16" ht="16.5" hidden="1" customHeight="1" x14ac:dyDescent="0.2">
      <c r="A40" s="10"/>
      <c r="B40" s="69"/>
      <c r="C40" s="70"/>
      <c r="D40" s="70"/>
      <c r="E40" s="70"/>
      <c r="F40" s="70"/>
      <c r="G40" s="70"/>
      <c r="H40" s="71" t="s">
        <v>23</v>
      </c>
      <c r="I40" s="72"/>
      <c r="J40" s="72"/>
      <c r="K40" s="73"/>
      <c r="L40" s="74"/>
      <c r="M40" s="75" t="e">
        <f>IF(M37&gt;M38,M37-M38,0)</f>
        <v>#N/A</v>
      </c>
    </row>
    <row r="41" spans="1:16" ht="36.75" customHeight="1" x14ac:dyDescent="0.2">
      <c r="A41" s="10"/>
      <c r="B41" s="340" t="s">
        <v>148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2"/>
    </row>
    <row r="42" spans="1:16" s="28" customFormat="1" ht="11.25" customHeight="1" x14ac:dyDescent="0.2">
      <c r="A42" s="10"/>
      <c r="B42" s="343" t="s">
        <v>146</v>
      </c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6" s="28" customFormat="1" ht="11.25" customHeight="1" x14ac:dyDescent="0.2">
      <c r="A43" s="10"/>
      <c r="B43" s="346" t="s">
        <v>149</v>
      </c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8"/>
    </row>
    <row r="44" spans="1:16" s="28" customFormat="1" ht="12" customHeight="1" x14ac:dyDescent="0.2">
      <c r="A44" s="10"/>
      <c r="B44" s="349" t="s">
        <v>150</v>
      </c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1"/>
    </row>
    <row r="45" spans="1:16" ht="16.5" customHeight="1" x14ac:dyDescent="0.2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  <row r="46" spans="1:16" ht="16.5" customHeight="1" x14ac:dyDescent="0.2"/>
    <row r="47" spans="1:16" ht="16.5" customHeight="1" x14ac:dyDescent="0.2"/>
    <row r="48" spans="1:16" ht="16.5" customHeight="1" x14ac:dyDescent="0.2"/>
    <row r="49" spans="2:13" ht="16.5" customHeight="1" x14ac:dyDescent="0.2"/>
    <row r="50" spans="2:13" ht="16.5" customHeight="1" x14ac:dyDescent="0.2"/>
    <row r="51" spans="2:13" ht="16.5" customHeight="1" x14ac:dyDescent="0.2"/>
    <row r="52" spans="2:13" ht="5.0999999999999996" customHeight="1" x14ac:dyDescent="0.2"/>
    <row r="53" spans="2:13" ht="16.5" customHeight="1" x14ac:dyDescent="0.2"/>
    <row r="54" spans="2:13" ht="16.5" customHeight="1" x14ac:dyDescent="0.2"/>
    <row r="55" spans="2:13" ht="16.5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s="77" customFormat="1" ht="69.75" customHeight="1" x14ac:dyDescent="0.2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2:13" s="77" customFormat="1" ht="25.5" customHeight="1" x14ac:dyDescent="0.2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2:13" s="77" customFormat="1" ht="12.75" customHeight="1" x14ac:dyDescent="0.2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2:13" s="77" customFormat="1" ht="12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4:M44"/>
    <mergeCell ref="C14:D14"/>
    <mergeCell ref="G14:M14"/>
    <mergeCell ref="B15:M15"/>
    <mergeCell ref="B17:B18"/>
    <mergeCell ref="C17:C18"/>
    <mergeCell ref="D17:G18"/>
    <mergeCell ref="H17:L17"/>
    <mergeCell ref="D19:G19"/>
    <mergeCell ref="D20:G20"/>
    <mergeCell ref="B41:M41"/>
    <mergeCell ref="B42:M42"/>
    <mergeCell ref="B43:M43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94BDF-5733-4350-BBB9-3296B7C99DF3}">
  <sheetPr>
    <tabColor theme="1"/>
  </sheetPr>
  <dimension ref="A1:P65"/>
  <sheetViews>
    <sheetView view="pageBreakPreview" topLeftCell="A23" zoomScaleNormal="100" zoomScaleSheetLayoutView="100" workbookViewId="0">
      <selection activeCell="E13" sqref="E13:J13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5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5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5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tr">
        <f>M12</f>
        <v>1.19</v>
      </c>
    </row>
    <row r="4" spans="1:15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5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5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5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5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5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5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5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5" ht="20.25" customHeight="1" x14ac:dyDescent="0.2">
      <c r="A12" s="10"/>
      <c r="B12" s="371" t="s">
        <v>9</v>
      </c>
      <c r="C12" s="372"/>
      <c r="D12" s="372"/>
      <c r="E12" s="373" t="s">
        <v>430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433</v>
      </c>
    </row>
    <row r="13" spans="1:15" s="14" customFormat="1" ht="28.15" customHeight="1" x14ac:dyDescent="0.25">
      <c r="A13" s="13"/>
      <c r="B13" s="371" t="s">
        <v>11</v>
      </c>
      <c r="C13" s="372"/>
      <c r="D13" s="372"/>
      <c r="E13" s="373" t="s">
        <v>497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431</v>
      </c>
      <c r="O13" s="14" t="s">
        <v>409</v>
      </c>
    </row>
    <row r="14" spans="1:15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5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5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184</v>
      </c>
      <c r="J18" s="239"/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189</v>
      </c>
      <c r="E19" s="446"/>
      <c r="F19" s="446"/>
      <c r="G19" s="446"/>
      <c r="H19" s="256">
        <f>'1.19.4'!M33</f>
        <v>74.34</v>
      </c>
      <c r="I19" s="256">
        <v>30</v>
      </c>
      <c r="J19" s="320"/>
      <c r="K19" s="257"/>
      <c r="L19" s="256"/>
      <c r="M19" s="258">
        <f>ROUND((H19*I19),2)</f>
        <v>2230.1999999999998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2230.1999999999998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2230.1999999999998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7:M47"/>
    <mergeCell ref="C14:D14"/>
    <mergeCell ref="G14:M14"/>
    <mergeCell ref="B15:M15"/>
    <mergeCell ref="B17:B18"/>
    <mergeCell ref="C17:C18"/>
    <mergeCell ref="D17:G18"/>
    <mergeCell ref="H17:L17"/>
    <mergeCell ref="D19:G19"/>
    <mergeCell ref="D21:G34"/>
    <mergeCell ref="B44:M44"/>
    <mergeCell ref="B45:M45"/>
    <mergeCell ref="B46:M46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1A0B-40F3-4F71-BC80-800CCF70376F}">
  <sheetPr>
    <tabColor theme="1"/>
  </sheetPr>
  <dimension ref="A1:P65"/>
  <sheetViews>
    <sheetView tabSelected="1" view="pageBreakPreview" topLeftCell="A22" zoomScaleNormal="100" zoomScaleSheetLayoutView="100" workbookViewId="0">
      <selection activeCell="J22" sqref="J22:K22"/>
    </sheetView>
  </sheetViews>
  <sheetFormatPr defaultColWidth="9.140625" defaultRowHeight="12.75" x14ac:dyDescent="0.2"/>
  <cols>
    <col min="1" max="1" width="1" style="11" customWidth="1"/>
    <col min="2" max="2" width="9.140625" style="11"/>
    <col min="3" max="3" width="5.5703125" style="11" hidden="1" customWidth="1"/>
    <col min="4" max="4" width="5.7109375" style="11" customWidth="1"/>
    <col min="5" max="5" width="14.28515625" style="11" customWidth="1"/>
    <col min="6" max="6" width="6.42578125" style="11" customWidth="1"/>
    <col min="7" max="7" width="42.28515625" style="11" customWidth="1"/>
    <col min="8" max="8" width="9.7109375" style="11" customWidth="1"/>
    <col min="9" max="9" width="10.28515625" style="11" customWidth="1"/>
    <col min="10" max="10" width="8.7109375" style="11" customWidth="1"/>
    <col min="11" max="11" width="8.140625" style="11" customWidth="1"/>
    <col min="12" max="12" width="10.28515625" style="11" customWidth="1"/>
    <col min="13" max="13" width="18.42578125" style="11" customWidth="1"/>
    <col min="14" max="15" width="10.42578125" style="11" bestFit="1" customWidth="1"/>
    <col min="16" max="16" width="9.42578125" style="11" bestFit="1" customWidth="1"/>
    <col min="17" max="16384" width="9.140625" style="11"/>
  </cols>
  <sheetData>
    <row r="1" spans="1:14" s="3" customFormat="1" ht="31.9" customHeight="1" x14ac:dyDescent="0.25">
      <c r="A1" s="1"/>
      <c r="B1" s="377" t="s">
        <v>371</v>
      </c>
      <c r="C1" s="378"/>
      <c r="D1" s="378"/>
      <c r="E1" s="378"/>
      <c r="F1" s="378"/>
      <c r="G1" s="378"/>
      <c r="H1" s="378"/>
      <c r="I1" s="378"/>
      <c r="J1" s="378"/>
      <c r="K1" s="107"/>
      <c r="L1" s="108"/>
      <c r="M1" s="2"/>
    </row>
    <row r="2" spans="1:14" s="3" customFormat="1" ht="15" customHeight="1" x14ac:dyDescent="0.25">
      <c r="A2" s="4"/>
      <c r="B2" s="379"/>
      <c r="C2" s="380"/>
      <c r="D2" s="380"/>
      <c r="E2" s="380"/>
      <c r="F2" s="380"/>
      <c r="G2" s="380"/>
      <c r="H2" s="380"/>
      <c r="I2" s="380"/>
      <c r="J2" s="380"/>
      <c r="K2" s="383" t="s">
        <v>145</v>
      </c>
      <c r="L2" s="384"/>
      <c r="M2" s="385"/>
    </row>
    <row r="3" spans="1:14" s="3" customFormat="1" ht="15" customHeight="1" x14ac:dyDescent="0.2">
      <c r="A3" s="4"/>
      <c r="B3" s="379"/>
      <c r="C3" s="380"/>
      <c r="D3" s="380"/>
      <c r="E3" s="380"/>
      <c r="F3" s="380"/>
      <c r="G3" s="380"/>
      <c r="H3" s="380"/>
      <c r="I3" s="380"/>
      <c r="J3" s="380"/>
      <c r="K3" s="386" t="s">
        <v>0</v>
      </c>
      <c r="L3" s="387"/>
      <c r="M3" s="5" t="s">
        <v>433</v>
      </c>
    </row>
    <row r="4" spans="1:14" s="3" customFormat="1" ht="15" hidden="1" customHeight="1" x14ac:dyDescent="0.2">
      <c r="A4" s="4"/>
      <c r="B4" s="381"/>
      <c r="C4" s="382"/>
      <c r="D4" s="382"/>
      <c r="E4" s="382"/>
      <c r="F4" s="382"/>
      <c r="G4" s="382"/>
      <c r="H4" s="382"/>
      <c r="I4" s="382"/>
      <c r="J4" s="382"/>
      <c r="K4" s="388" t="s">
        <v>1</v>
      </c>
      <c r="L4" s="389"/>
      <c r="M4" s="6">
        <v>5</v>
      </c>
    </row>
    <row r="5" spans="1:14" s="3" customFormat="1" ht="15" customHeight="1" x14ac:dyDescent="0.2">
      <c r="A5" s="4"/>
      <c r="B5" s="390" t="s">
        <v>147</v>
      </c>
      <c r="C5" s="391"/>
      <c r="D5" s="391"/>
      <c r="E5" s="394" t="str">
        <f>'1.4.1'!E5:J6</f>
        <v>PAVIMENTAÇÃO DE VIAS URBANAS NO MUNICÍPIO DE URUARÁ - PARÁ</v>
      </c>
      <c r="F5" s="408"/>
      <c r="G5" s="408"/>
      <c r="H5" s="408"/>
      <c r="I5" s="408"/>
      <c r="J5" s="409"/>
      <c r="K5" s="398" t="s">
        <v>340</v>
      </c>
      <c r="L5" s="399"/>
      <c r="M5" s="7">
        <v>45839</v>
      </c>
    </row>
    <row r="6" spans="1:14" s="3" customFormat="1" ht="15" customHeight="1" x14ac:dyDescent="0.2">
      <c r="A6" s="4"/>
      <c r="B6" s="392"/>
      <c r="C6" s="393"/>
      <c r="D6" s="393"/>
      <c r="E6" s="410"/>
      <c r="F6" s="410"/>
      <c r="G6" s="410"/>
      <c r="H6" s="410"/>
      <c r="I6" s="410"/>
      <c r="J6" s="411"/>
      <c r="K6" s="398" t="s">
        <v>341</v>
      </c>
      <c r="L6" s="399"/>
      <c r="M6" s="8">
        <v>45884</v>
      </c>
    </row>
    <row r="7" spans="1:14" s="3" customFormat="1" ht="15" hidden="1" customHeight="1" x14ac:dyDescent="0.2">
      <c r="A7" s="4"/>
      <c r="B7" s="109"/>
      <c r="C7" s="110"/>
      <c r="D7" s="110"/>
      <c r="E7" s="110"/>
      <c r="F7" s="110"/>
      <c r="G7" s="110"/>
      <c r="H7" s="110"/>
      <c r="I7" s="110"/>
      <c r="J7" s="110"/>
      <c r="K7" s="400" t="s">
        <v>4</v>
      </c>
      <c r="L7" s="401"/>
      <c r="M7" s="9" t="s">
        <v>5</v>
      </c>
    </row>
    <row r="8" spans="1:14" ht="5.0999999999999996" customHeight="1" x14ac:dyDescent="0.2">
      <c r="A8" s="10"/>
      <c r="B8" s="357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9"/>
    </row>
    <row r="9" spans="1:14" ht="22.5" customHeight="1" x14ac:dyDescent="0.2">
      <c r="A9" s="10"/>
      <c r="B9" s="402" t="s">
        <v>6</v>
      </c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4"/>
    </row>
    <row r="10" spans="1:14" ht="20.25" customHeight="1" x14ac:dyDescent="0.2">
      <c r="A10" s="10"/>
      <c r="B10" s="371" t="s">
        <v>7</v>
      </c>
      <c r="C10" s="372"/>
      <c r="D10" s="372"/>
      <c r="E10" s="405" t="str">
        <f>'1.4.1'!E10:M10</f>
        <v>OGU MTUR 975474/2025</v>
      </c>
      <c r="F10" s="406"/>
      <c r="G10" s="406"/>
      <c r="H10" s="406"/>
      <c r="I10" s="406"/>
      <c r="J10" s="406"/>
      <c r="K10" s="406"/>
      <c r="L10" s="406"/>
      <c r="M10" s="407"/>
    </row>
    <row r="11" spans="1:14" ht="20.25" hidden="1" customHeight="1" x14ac:dyDescent="0.2">
      <c r="A11" s="10"/>
      <c r="B11" s="371" t="s">
        <v>8</v>
      </c>
      <c r="C11" s="372"/>
      <c r="D11" s="372"/>
      <c r="E11" s="373" t="s">
        <v>13</v>
      </c>
      <c r="F11" s="355"/>
      <c r="G11" s="355"/>
      <c r="H11" s="355"/>
      <c r="I11" s="355"/>
      <c r="J11" s="355"/>
      <c r="K11" s="374" t="s">
        <v>9</v>
      </c>
      <c r="L11" s="376"/>
      <c r="M11" s="12" t="str">
        <f>PLANILHA!C3</f>
        <v>1.1.</v>
      </c>
    </row>
    <row r="12" spans="1:14" ht="20.25" customHeight="1" x14ac:dyDescent="0.2">
      <c r="A12" s="10"/>
      <c r="B12" s="371" t="s">
        <v>9</v>
      </c>
      <c r="C12" s="372"/>
      <c r="D12" s="372"/>
      <c r="E12" s="373" t="s">
        <v>430</v>
      </c>
      <c r="F12" s="355"/>
      <c r="G12" s="355"/>
      <c r="H12" s="355"/>
      <c r="I12" s="355"/>
      <c r="J12" s="355"/>
      <c r="K12" s="374" t="s">
        <v>10</v>
      </c>
      <c r="L12" s="375"/>
      <c r="M12" s="12" t="s">
        <v>433</v>
      </c>
    </row>
    <row r="13" spans="1:14" s="14" customFormat="1" ht="28.15" customHeight="1" x14ac:dyDescent="0.25">
      <c r="A13" s="13"/>
      <c r="B13" s="371" t="s">
        <v>11</v>
      </c>
      <c r="C13" s="372"/>
      <c r="D13" s="372"/>
      <c r="E13" s="373" t="s">
        <v>498</v>
      </c>
      <c r="F13" s="355"/>
      <c r="G13" s="355"/>
      <c r="H13" s="355"/>
      <c r="I13" s="355"/>
      <c r="J13" s="355"/>
      <c r="K13" s="374" t="s">
        <v>10</v>
      </c>
      <c r="L13" s="375"/>
      <c r="M13" s="12" t="s">
        <v>429</v>
      </c>
      <c r="N13" s="14" t="s">
        <v>410</v>
      </c>
    </row>
    <row r="14" spans="1:14" ht="44.25" hidden="1" customHeight="1" x14ac:dyDescent="0.2">
      <c r="A14" s="10"/>
      <c r="B14" s="15" t="s">
        <v>12</v>
      </c>
      <c r="C14" s="352"/>
      <c r="D14" s="353"/>
      <c r="E14" s="16" t="s">
        <v>13</v>
      </c>
      <c r="F14" s="17" t="s">
        <v>144</v>
      </c>
      <c r="G14" s="354" t="s">
        <v>143</v>
      </c>
      <c r="H14" s="355"/>
      <c r="I14" s="355"/>
      <c r="J14" s="355"/>
      <c r="K14" s="355"/>
      <c r="L14" s="356"/>
      <c r="M14" s="353"/>
    </row>
    <row r="15" spans="1:14" ht="5.0999999999999996" customHeight="1" x14ac:dyDescent="0.2">
      <c r="A15" s="10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4" ht="16.5" customHeight="1" x14ac:dyDescent="0.2">
      <c r="A16" s="10"/>
      <c r="B16" s="18" t="str">
        <f>'1.4.1'!B16</f>
        <v>FORMULAS E QUADRO DE CÁLCULOS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</row>
    <row r="17" spans="1:13" ht="15.75" customHeight="1" x14ac:dyDescent="0.2">
      <c r="A17" s="10"/>
      <c r="B17" s="360" t="s">
        <v>151</v>
      </c>
      <c r="C17" s="360" t="s">
        <v>24</v>
      </c>
      <c r="D17" s="362" t="s">
        <v>15</v>
      </c>
      <c r="E17" s="363"/>
      <c r="F17" s="363"/>
      <c r="G17" s="364"/>
      <c r="H17" s="368" t="s">
        <v>357</v>
      </c>
      <c r="I17" s="369"/>
      <c r="J17" s="369"/>
      <c r="K17" s="369"/>
      <c r="L17" s="370"/>
      <c r="M17" s="111" t="s">
        <v>389</v>
      </c>
    </row>
    <row r="18" spans="1:13" ht="18" customHeight="1" x14ac:dyDescent="0.2">
      <c r="A18" s="10"/>
      <c r="B18" s="361"/>
      <c r="C18" s="361"/>
      <c r="D18" s="365"/>
      <c r="E18" s="366"/>
      <c r="F18" s="366"/>
      <c r="G18" s="367"/>
      <c r="H18" s="238" t="s">
        <v>180</v>
      </c>
      <c r="I18" s="239" t="s">
        <v>184</v>
      </c>
      <c r="J18" s="239"/>
      <c r="K18" s="239"/>
      <c r="L18" s="241"/>
      <c r="M18" s="242"/>
    </row>
    <row r="19" spans="1:13" ht="13.9" customHeight="1" x14ac:dyDescent="0.2">
      <c r="A19" s="10"/>
      <c r="B19" s="254">
        <v>1</v>
      </c>
      <c r="C19" s="255"/>
      <c r="D19" s="446" t="s">
        <v>189</v>
      </c>
      <c r="E19" s="446"/>
      <c r="F19" s="446"/>
      <c r="G19" s="446"/>
      <c r="H19" s="256">
        <f>'1.19.4'!M33</f>
        <v>74.34</v>
      </c>
      <c r="I19" s="256">
        <f>189.5-30</f>
        <v>159.5</v>
      </c>
      <c r="J19" s="320"/>
      <c r="K19" s="257"/>
      <c r="L19" s="256"/>
      <c r="M19" s="258">
        <f>ROUND((H19*I19),2)</f>
        <v>11857.23</v>
      </c>
    </row>
    <row r="20" spans="1:13" s="28" customFormat="1" ht="15" customHeight="1" x14ac:dyDescent="0.2">
      <c r="A20" s="24"/>
      <c r="B20" s="259"/>
      <c r="C20" s="246"/>
      <c r="D20" s="247"/>
      <c r="E20" s="247"/>
      <c r="F20" s="247"/>
      <c r="G20" s="247"/>
      <c r="H20" s="248"/>
      <c r="I20" s="248"/>
      <c r="J20" s="248"/>
      <c r="K20" s="249"/>
      <c r="L20" s="248"/>
      <c r="M20" s="260"/>
    </row>
    <row r="21" spans="1:13" s="28" customFormat="1" ht="15.6" customHeight="1" x14ac:dyDescent="0.2">
      <c r="A21" s="24"/>
      <c r="B21" s="259"/>
      <c r="C21" s="246"/>
      <c r="D21" s="457"/>
      <c r="E21" s="457"/>
      <c r="F21" s="457"/>
      <c r="G21" s="457"/>
      <c r="H21" s="248"/>
      <c r="I21" s="248"/>
      <c r="J21" s="248"/>
      <c r="K21" s="249"/>
      <c r="L21" s="248"/>
      <c r="M21" s="260"/>
    </row>
    <row r="22" spans="1:13" s="28" customFormat="1" ht="15.6" customHeight="1" x14ac:dyDescent="0.2">
      <c r="A22" s="24"/>
      <c r="B22" s="259"/>
      <c r="C22" s="246"/>
      <c r="D22" s="457"/>
      <c r="E22" s="457"/>
      <c r="F22" s="457"/>
      <c r="G22" s="457"/>
      <c r="H22" s="248"/>
      <c r="I22" s="248"/>
      <c r="J22" s="248"/>
      <c r="K22" s="249"/>
      <c r="L22" s="248"/>
      <c r="M22" s="260"/>
    </row>
    <row r="23" spans="1:13" s="28" customFormat="1" ht="15.6" customHeight="1" x14ac:dyDescent="0.2">
      <c r="A23" s="24"/>
      <c r="B23" s="259"/>
      <c r="C23" s="246"/>
      <c r="D23" s="457"/>
      <c r="E23" s="457"/>
      <c r="F23" s="457"/>
      <c r="G23" s="457"/>
      <c r="H23" s="248"/>
      <c r="I23" s="248"/>
      <c r="J23" s="248"/>
      <c r="K23" s="249"/>
      <c r="L23" s="248"/>
      <c r="M23" s="260"/>
    </row>
    <row r="24" spans="1:13" s="28" customFormat="1" ht="15.6" customHeight="1" x14ac:dyDescent="0.2">
      <c r="A24" s="24"/>
      <c r="B24" s="259"/>
      <c r="C24" s="246"/>
      <c r="D24" s="457"/>
      <c r="E24" s="457"/>
      <c r="F24" s="457"/>
      <c r="G24" s="457"/>
      <c r="H24" s="248"/>
      <c r="I24" s="248"/>
      <c r="J24" s="248"/>
      <c r="K24" s="249"/>
      <c r="L24" s="248"/>
      <c r="M24" s="260"/>
    </row>
    <row r="25" spans="1:13" s="28" customFormat="1" ht="15.6" customHeight="1" x14ac:dyDescent="0.2">
      <c r="A25" s="24"/>
      <c r="B25" s="259"/>
      <c r="C25" s="246"/>
      <c r="D25" s="457"/>
      <c r="E25" s="457"/>
      <c r="F25" s="457"/>
      <c r="G25" s="457"/>
      <c r="H25" s="248"/>
      <c r="I25" s="248"/>
      <c r="J25" s="248"/>
      <c r="K25" s="249"/>
      <c r="L25" s="248"/>
      <c r="M25" s="260"/>
    </row>
    <row r="26" spans="1:13" s="28" customFormat="1" ht="15.6" customHeight="1" x14ac:dyDescent="0.2">
      <c r="A26" s="24"/>
      <c r="B26" s="259"/>
      <c r="C26" s="246"/>
      <c r="D26" s="457"/>
      <c r="E26" s="457"/>
      <c r="F26" s="457"/>
      <c r="G26" s="457"/>
      <c r="H26" s="248"/>
      <c r="I26" s="248"/>
      <c r="J26" s="248"/>
      <c r="K26" s="249"/>
      <c r="L26" s="248"/>
      <c r="M26" s="260"/>
    </row>
    <row r="27" spans="1:13" s="28" customFormat="1" ht="15.6" customHeight="1" x14ac:dyDescent="0.2">
      <c r="A27" s="24"/>
      <c r="B27" s="259"/>
      <c r="C27" s="246"/>
      <c r="D27" s="457"/>
      <c r="E27" s="457"/>
      <c r="F27" s="457"/>
      <c r="G27" s="457"/>
      <c r="H27" s="248"/>
      <c r="I27" s="248"/>
      <c r="J27" s="248"/>
      <c r="K27" s="249"/>
      <c r="L27" s="248"/>
      <c r="M27" s="260"/>
    </row>
    <row r="28" spans="1:13" s="28" customFormat="1" ht="15.6" customHeight="1" x14ac:dyDescent="0.2">
      <c r="A28" s="24"/>
      <c r="B28" s="259"/>
      <c r="C28" s="246"/>
      <c r="D28" s="457"/>
      <c r="E28" s="457"/>
      <c r="F28" s="457"/>
      <c r="G28" s="457"/>
      <c r="H28" s="248"/>
      <c r="I28" s="248"/>
      <c r="J28" s="248"/>
      <c r="K28" s="249"/>
      <c r="L28" s="248"/>
      <c r="M28" s="260"/>
    </row>
    <row r="29" spans="1:13" s="28" customFormat="1" ht="15.6" customHeight="1" x14ac:dyDescent="0.2">
      <c r="A29" s="24"/>
      <c r="B29" s="259"/>
      <c r="C29" s="246"/>
      <c r="D29" s="457"/>
      <c r="E29" s="457"/>
      <c r="F29" s="457"/>
      <c r="G29" s="457"/>
      <c r="H29" s="248"/>
      <c r="I29" s="248"/>
      <c r="J29" s="248"/>
      <c r="K29" s="249"/>
      <c r="L29" s="248"/>
      <c r="M29" s="260"/>
    </row>
    <row r="30" spans="1:13" s="28" customFormat="1" ht="15.6" customHeight="1" x14ac:dyDescent="0.2">
      <c r="A30" s="24"/>
      <c r="B30" s="259"/>
      <c r="C30" s="246"/>
      <c r="D30" s="457"/>
      <c r="E30" s="457"/>
      <c r="F30" s="457"/>
      <c r="G30" s="457"/>
      <c r="H30" s="248"/>
      <c r="I30" s="248"/>
      <c r="J30" s="248"/>
      <c r="K30" s="249"/>
      <c r="L30" s="248"/>
      <c r="M30" s="260"/>
    </row>
    <row r="31" spans="1:13" s="28" customFormat="1" ht="15.6" customHeight="1" x14ac:dyDescent="0.2">
      <c r="A31" s="24"/>
      <c r="B31" s="259"/>
      <c r="C31" s="246"/>
      <c r="D31" s="457"/>
      <c r="E31" s="457"/>
      <c r="F31" s="457"/>
      <c r="G31" s="457"/>
      <c r="H31" s="248"/>
      <c r="I31" s="248"/>
      <c r="J31" s="248"/>
      <c r="K31" s="249"/>
      <c r="L31" s="248"/>
      <c r="M31" s="260"/>
    </row>
    <row r="32" spans="1:13" s="28" customFormat="1" ht="15.6" customHeight="1" x14ac:dyDescent="0.2">
      <c r="A32" s="24"/>
      <c r="B32" s="259"/>
      <c r="C32" s="246"/>
      <c r="D32" s="457"/>
      <c r="E32" s="457"/>
      <c r="F32" s="457"/>
      <c r="G32" s="457"/>
      <c r="H32" s="248"/>
      <c r="I32" s="248"/>
      <c r="J32" s="248"/>
      <c r="K32" s="249"/>
      <c r="L32" s="248"/>
      <c r="M32" s="260"/>
    </row>
    <row r="33" spans="1:16" s="28" customFormat="1" ht="13.9" customHeight="1" x14ac:dyDescent="0.2">
      <c r="A33" s="24"/>
      <c r="B33" s="259"/>
      <c r="C33" s="250"/>
      <c r="D33" s="457"/>
      <c r="E33" s="457"/>
      <c r="F33" s="457"/>
      <c r="G33" s="457"/>
      <c r="H33" s="248"/>
      <c r="I33" s="248"/>
      <c r="J33" s="248"/>
      <c r="K33" s="251"/>
      <c r="L33" s="251"/>
      <c r="M33" s="260"/>
    </row>
    <row r="34" spans="1:16" s="28" customFormat="1" ht="13.9" customHeight="1" x14ac:dyDescent="0.2">
      <c r="A34" s="24"/>
      <c r="B34" s="259"/>
      <c r="C34" s="250"/>
      <c r="D34" s="457"/>
      <c r="E34" s="457"/>
      <c r="F34" s="457"/>
      <c r="G34" s="457"/>
      <c r="H34" s="248"/>
      <c r="I34" s="248"/>
      <c r="J34" s="248"/>
      <c r="K34" s="252"/>
      <c r="L34" s="253"/>
      <c r="M34" s="260"/>
      <c r="N34" s="34"/>
    </row>
    <row r="35" spans="1:16" s="28" customFormat="1" ht="13.9" customHeight="1" x14ac:dyDescent="0.2">
      <c r="A35" s="24"/>
      <c r="B35" s="261"/>
      <c r="C35" s="262"/>
      <c r="D35" s="263"/>
      <c r="E35" s="263"/>
      <c r="F35" s="263"/>
      <c r="G35" s="263"/>
      <c r="H35" s="264"/>
      <c r="I35" s="264"/>
      <c r="J35" s="264"/>
      <c r="K35" s="265"/>
      <c r="L35" s="266"/>
      <c r="M35" s="267"/>
      <c r="N35" s="34"/>
    </row>
    <row r="36" spans="1:16" ht="16.5" customHeight="1" x14ac:dyDescent="0.2">
      <c r="A36" s="10"/>
      <c r="B36" s="243" t="s">
        <v>158</v>
      </c>
      <c r="C36" s="237"/>
      <c r="D36" s="237"/>
      <c r="E36" s="237"/>
      <c r="F36" s="237"/>
      <c r="G36" s="237"/>
      <c r="H36" s="237"/>
      <c r="I36" s="237"/>
      <c r="J36" s="237"/>
      <c r="K36" s="237"/>
      <c r="L36" s="244" t="s">
        <v>13</v>
      </c>
      <c r="M36" s="245">
        <f>SUM(M19:M35)</f>
        <v>11857.23</v>
      </c>
      <c r="N36" s="42"/>
      <c r="O36" s="42"/>
      <c r="P36" s="42"/>
    </row>
    <row r="37" spans="1:16" ht="6.75" customHeight="1" x14ac:dyDescent="0.2">
      <c r="A37" s="10"/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</row>
    <row r="38" spans="1:16" ht="16.5" hidden="1" customHeight="1" x14ac:dyDescent="0.2">
      <c r="A38" s="10"/>
      <c r="B38" s="46" t="s">
        <v>17</v>
      </c>
      <c r="C38" s="47"/>
      <c r="D38" s="47"/>
      <c r="E38" s="47"/>
      <c r="F38" s="47"/>
      <c r="G38" s="47"/>
      <c r="H38" s="48" t="s">
        <v>18</v>
      </c>
      <c r="I38" s="49"/>
      <c r="J38" s="49"/>
      <c r="K38" s="50"/>
      <c r="L38" s="51"/>
      <c r="M38" s="52">
        <f>M36</f>
        <v>11857.23</v>
      </c>
    </row>
    <row r="39" spans="1:16" ht="16.5" hidden="1" customHeight="1" x14ac:dyDescent="0.2">
      <c r="A39" s="10"/>
      <c r="B39" s="53"/>
      <c r="C39" s="54"/>
      <c r="D39" s="54"/>
      <c r="E39" s="54"/>
      <c r="F39" s="54"/>
      <c r="G39" s="54"/>
      <c r="H39" s="55" t="s">
        <v>19</v>
      </c>
      <c r="I39" s="56"/>
      <c r="J39" s="56"/>
      <c r="K39" s="57"/>
      <c r="L39" s="58"/>
      <c r="M39" s="59" t="e">
        <v>#N/A</v>
      </c>
    </row>
    <row r="40" spans="1:16" ht="16.5" hidden="1" customHeight="1" x14ac:dyDescent="0.2">
      <c r="A40" s="10"/>
      <c r="B40" s="60"/>
      <c r="C40" s="54"/>
      <c r="D40" s="54"/>
      <c r="E40" s="54"/>
      <c r="F40" s="54"/>
      <c r="G40" s="54"/>
      <c r="H40" s="55" t="s">
        <v>20</v>
      </c>
      <c r="I40" s="56"/>
      <c r="J40" s="56"/>
      <c r="K40" s="57"/>
      <c r="L40" s="58"/>
      <c r="M40" s="61" t="e">
        <f>M39+M38</f>
        <v>#N/A</v>
      </c>
    </row>
    <row r="41" spans="1:16" ht="16.5" hidden="1" customHeight="1" x14ac:dyDescent="0.2">
      <c r="A41" s="10"/>
      <c r="B41" s="60"/>
      <c r="C41" s="54"/>
      <c r="D41" s="54"/>
      <c r="E41" s="62"/>
      <c r="F41" s="54"/>
      <c r="G41" s="54"/>
      <c r="H41" s="63" t="s">
        <v>21</v>
      </c>
      <c r="I41" s="64"/>
      <c r="J41" s="64"/>
      <c r="K41" s="65"/>
      <c r="L41" s="66"/>
      <c r="M41" s="67" t="e">
        <v>#N/A</v>
      </c>
    </row>
    <row r="42" spans="1:16" ht="16.5" hidden="1" customHeight="1" x14ac:dyDescent="0.2">
      <c r="A42" s="10"/>
      <c r="B42" s="60"/>
      <c r="C42" s="54"/>
      <c r="D42" s="54"/>
      <c r="E42" s="54"/>
      <c r="F42" s="54"/>
      <c r="G42" s="54"/>
      <c r="H42" s="55" t="s">
        <v>22</v>
      </c>
      <c r="I42" s="56"/>
      <c r="J42" s="56"/>
      <c r="K42" s="57"/>
      <c r="L42" s="58"/>
      <c r="M42" s="68" t="str">
        <f>IFERROR(IF(M40&gt;M41,0,M41-M40),"")</f>
        <v/>
      </c>
    </row>
    <row r="43" spans="1:16" ht="16.5" hidden="1" customHeight="1" x14ac:dyDescent="0.2">
      <c r="A43" s="10"/>
      <c r="B43" s="69"/>
      <c r="C43" s="70"/>
      <c r="D43" s="70"/>
      <c r="E43" s="70"/>
      <c r="F43" s="70"/>
      <c r="G43" s="70"/>
      <c r="H43" s="71" t="s">
        <v>23</v>
      </c>
      <c r="I43" s="72"/>
      <c r="J43" s="72"/>
      <c r="K43" s="73"/>
      <c r="L43" s="74"/>
      <c r="M43" s="75" t="e">
        <f>IF(M40&gt;M41,M40-M41,0)</f>
        <v>#N/A</v>
      </c>
    </row>
    <row r="44" spans="1:16" ht="36.75" customHeight="1" x14ac:dyDescent="0.2">
      <c r="A44" s="10"/>
      <c r="B44" s="340" t="s">
        <v>148</v>
      </c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2"/>
    </row>
    <row r="45" spans="1:16" s="28" customFormat="1" ht="11.25" customHeight="1" x14ac:dyDescent="0.2">
      <c r="A45" s="10"/>
      <c r="B45" s="343" t="s">
        <v>146</v>
      </c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5"/>
    </row>
    <row r="46" spans="1:16" s="28" customFormat="1" ht="11.25" customHeight="1" x14ac:dyDescent="0.2">
      <c r="A46" s="10"/>
      <c r="B46" s="346" t="s">
        <v>149</v>
      </c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8"/>
    </row>
    <row r="47" spans="1:16" s="28" customFormat="1" ht="12" customHeight="1" x14ac:dyDescent="0.2">
      <c r="A47" s="10"/>
      <c r="B47" s="349" t="s">
        <v>150</v>
      </c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1"/>
    </row>
    <row r="48" spans="1:16" ht="16.5" customHeight="1" x14ac:dyDescent="0.2"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</row>
    <row r="49" spans="2:13" ht="16.5" customHeight="1" x14ac:dyDescent="0.2"/>
    <row r="50" spans="2:13" ht="16.5" customHeight="1" x14ac:dyDescent="0.2"/>
    <row r="51" spans="2:13" ht="16.5" customHeight="1" x14ac:dyDescent="0.2"/>
    <row r="52" spans="2:13" ht="16.5" customHeight="1" x14ac:dyDescent="0.2"/>
    <row r="53" spans="2:13" ht="16.5" customHeight="1" x14ac:dyDescent="0.2"/>
    <row r="54" spans="2:13" ht="16.5" customHeight="1" x14ac:dyDescent="0.2"/>
    <row r="55" spans="2:13" ht="5.0999999999999996" customHeight="1" x14ac:dyDescent="0.2"/>
    <row r="56" spans="2:13" ht="16.5" customHeight="1" x14ac:dyDescent="0.2"/>
    <row r="57" spans="2:13" ht="16.5" customHeight="1" x14ac:dyDescent="0.2"/>
    <row r="58" spans="2:13" ht="16.5" customHeight="1" x14ac:dyDescent="0.2"/>
    <row r="59" spans="2:13" ht="16.5" customHeight="1" x14ac:dyDescent="0.2"/>
    <row r="60" spans="2:13" ht="16.5" customHeight="1" x14ac:dyDescent="0.2"/>
    <row r="61" spans="2:13" ht="16.5" customHeight="1" x14ac:dyDescent="0.2"/>
    <row r="62" spans="2:13" s="77" customFormat="1" ht="69.75" customHeight="1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2:13" s="77" customFormat="1" ht="25.5" customHeight="1" x14ac:dyDescent="0.2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2:13" s="77" customFormat="1" ht="12.75" customHeight="1" x14ac:dyDescent="0.2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2:13" s="77" customFormat="1" ht="12.75" customHeight="1" x14ac:dyDescent="0.2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</sheetData>
  <mergeCells count="35">
    <mergeCell ref="B11:D11"/>
    <mergeCell ref="E11:J11"/>
    <mergeCell ref="K11:L11"/>
    <mergeCell ref="B1:J4"/>
    <mergeCell ref="K2:M2"/>
    <mergeCell ref="K3:L3"/>
    <mergeCell ref="K4:L4"/>
    <mergeCell ref="B5:D6"/>
    <mergeCell ref="E5:J6"/>
    <mergeCell ref="K5:L5"/>
    <mergeCell ref="K6:L6"/>
    <mergeCell ref="K7:L7"/>
    <mergeCell ref="B8:M8"/>
    <mergeCell ref="B9:M9"/>
    <mergeCell ref="B10:D10"/>
    <mergeCell ref="E10:M10"/>
    <mergeCell ref="B12:D12"/>
    <mergeCell ref="E12:J12"/>
    <mergeCell ref="K12:L12"/>
    <mergeCell ref="B13:D13"/>
    <mergeCell ref="E13:J13"/>
    <mergeCell ref="K13:L13"/>
    <mergeCell ref="B47:M47"/>
    <mergeCell ref="C14:D14"/>
    <mergeCell ref="G14:M14"/>
    <mergeCell ref="B15:M15"/>
    <mergeCell ref="B17:B18"/>
    <mergeCell ref="C17:C18"/>
    <mergeCell ref="D17:G18"/>
    <mergeCell ref="H17:L17"/>
    <mergeCell ref="D19:G19"/>
    <mergeCell ref="D21:G34"/>
    <mergeCell ref="B44:M44"/>
    <mergeCell ref="B45:M45"/>
    <mergeCell ref="B46:M46"/>
  </mergeCells>
  <pageMargins left="0.51181102362204722" right="0.51181102362204722" top="0.78740157480314965" bottom="0.78740157480314965" header="0.31496062992125984" footer="0.31496062992125984"/>
  <pageSetup paperSize="9" scale="64" orientation="portrait" r:id="rId1"/>
  <colBreaks count="1" manualBreakCount="1">
    <brk id="13" max="6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58</vt:i4>
      </vt:variant>
      <vt:variant>
        <vt:lpstr>Intervalos Nomeados</vt:lpstr>
      </vt:variant>
      <vt:variant>
        <vt:i4>57</vt:i4>
      </vt:variant>
    </vt:vector>
  </HeadingPairs>
  <TitlesOfParts>
    <vt:vector size="115" baseType="lpstr">
      <vt:lpstr>PLANILHA</vt:lpstr>
      <vt:lpstr>1.1.1</vt:lpstr>
      <vt:lpstr>1.2.1</vt:lpstr>
      <vt:lpstr>1.3.1</vt:lpstr>
      <vt:lpstr>1.4.1</vt:lpstr>
      <vt:lpstr>1.5.1.</vt:lpstr>
      <vt:lpstr>1.6.1</vt:lpstr>
      <vt:lpstr>1.6.2</vt:lpstr>
      <vt:lpstr>1.6.1....</vt:lpstr>
      <vt:lpstr>1.7.1</vt:lpstr>
      <vt:lpstr>1.8.1</vt:lpstr>
      <vt:lpstr>1.9.1</vt:lpstr>
      <vt:lpstr>1.9.2</vt:lpstr>
      <vt:lpstr>1.9.3</vt:lpstr>
      <vt:lpstr>1.9.4</vt:lpstr>
      <vt:lpstr>1.9.5</vt:lpstr>
      <vt:lpstr>1.9.6</vt:lpstr>
      <vt:lpstr>1.9.7</vt:lpstr>
      <vt:lpstr>1.13.5.</vt:lpstr>
      <vt:lpstr>1.10.1</vt:lpstr>
      <vt:lpstr>1.10.2</vt:lpstr>
      <vt:lpstr>1.10.3</vt:lpstr>
      <vt:lpstr>1.10.4.</vt:lpstr>
      <vt:lpstr>1.10.4</vt:lpstr>
      <vt:lpstr>1.11.1</vt:lpstr>
      <vt:lpstr>1.11.2</vt:lpstr>
      <vt:lpstr>1.11.3</vt:lpstr>
      <vt:lpstr>1.11.4.</vt:lpstr>
      <vt:lpstr>1.11.4</vt:lpstr>
      <vt:lpstr>1.12.1</vt:lpstr>
      <vt:lpstr>1.12.2</vt:lpstr>
      <vt:lpstr>1.12.3</vt:lpstr>
      <vt:lpstr>1.12.4</vt:lpstr>
      <vt:lpstr>1.12.5</vt:lpstr>
      <vt:lpstr>1.12.6</vt:lpstr>
      <vt:lpstr>1.13.1</vt:lpstr>
      <vt:lpstr>1.13.2</vt:lpstr>
      <vt:lpstr>1.13.3</vt:lpstr>
      <vt:lpstr>1.13.4</vt:lpstr>
      <vt:lpstr>1.13.5</vt:lpstr>
      <vt:lpstr>1.13.6</vt:lpstr>
      <vt:lpstr>1.14.1</vt:lpstr>
      <vt:lpstr>1.14.2</vt:lpstr>
      <vt:lpstr>1.15.1</vt:lpstr>
      <vt:lpstr>1.15.2</vt:lpstr>
      <vt:lpstr>1.15.3</vt:lpstr>
      <vt:lpstr>1.15.4</vt:lpstr>
      <vt:lpstr>1.16.1</vt:lpstr>
      <vt:lpstr>1.16.2</vt:lpstr>
      <vt:lpstr>1.16.3</vt:lpstr>
      <vt:lpstr>1.17.1</vt:lpstr>
      <vt:lpstr>1.18.1</vt:lpstr>
      <vt:lpstr>1.19.1</vt:lpstr>
      <vt:lpstr>1.19.2</vt:lpstr>
      <vt:lpstr>1.19.3</vt:lpstr>
      <vt:lpstr>1.19.4</vt:lpstr>
      <vt:lpstr>1.19.5</vt:lpstr>
      <vt:lpstr>1.19.6</vt:lpstr>
      <vt:lpstr>'1.1.1'!Area_de_impressao</vt:lpstr>
      <vt:lpstr>'1.10.1'!Area_de_impressao</vt:lpstr>
      <vt:lpstr>'1.10.2'!Area_de_impressao</vt:lpstr>
      <vt:lpstr>'1.10.3'!Area_de_impressao</vt:lpstr>
      <vt:lpstr>'1.10.4'!Area_de_impressao</vt:lpstr>
      <vt:lpstr>'1.10.4.'!Area_de_impressao</vt:lpstr>
      <vt:lpstr>'1.11.1'!Area_de_impressao</vt:lpstr>
      <vt:lpstr>'1.11.2'!Area_de_impressao</vt:lpstr>
      <vt:lpstr>'1.11.3'!Area_de_impressao</vt:lpstr>
      <vt:lpstr>'1.11.4'!Area_de_impressao</vt:lpstr>
      <vt:lpstr>'1.11.4.'!Area_de_impressao</vt:lpstr>
      <vt:lpstr>'1.12.1'!Area_de_impressao</vt:lpstr>
      <vt:lpstr>'1.12.2'!Area_de_impressao</vt:lpstr>
      <vt:lpstr>'1.12.3'!Area_de_impressao</vt:lpstr>
      <vt:lpstr>'1.12.4'!Area_de_impressao</vt:lpstr>
      <vt:lpstr>'1.12.5'!Area_de_impressao</vt:lpstr>
      <vt:lpstr>'1.12.6'!Area_de_impressao</vt:lpstr>
      <vt:lpstr>'1.13.1'!Area_de_impressao</vt:lpstr>
      <vt:lpstr>'1.13.2'!Area_de_impressao</vt:lpstr>
      <vt:lpstr>'1.13.3'!Area_de_impressao</vt:lpstr>
      <vt:lpstr>'1.13.4'!Area_de_impressao</vt:lpstr>
      <vt:lpstr>'1.13.5'!Area_de_impressao</vt:lpstr>
      <vt:lpstr>'1.13.5.'!Area_de_impressao</vt:lpstr>
      <vt:lpstr>'1.13.6'!Area_de_impressao</vt:lpstr>
      <vt:lpstr>'1.14.1'!Area_de_impressao</vt:lpstr>
      <vt:lpstr>'1.14.2'!Area_de_impressao</vt:lpstr>
      <vt:lpstr>'1.15.1'!Area_de_impressao</vt:lpstr>
      <vt:lpstr>'1.15.2'!Area_de_impressao</vt:lpstr>
      <vt:lpstr>'1.15.3'!Area_de_impressao</vt:lpstr>
      <vt:lpstr>'1.15.4'!Area_de_impressao</vt:lpstr>
      <vt:lpstr>'1.16.1'!Area_de_impressao</vt:lpstr>
      <vt:lpstr>'1.16.2'!Area_de_impressao</vt:lpstr>
      <vt:lpstr>'1.16.3'!Area_de_impressao</vt:lpstr>
      <vt:lpstr>'1.17.1'!Area_de_impressao</vt:lpstr>
      <vt:lpstr>'1.18.1'!Area_de_impressao</vt:lpstr>
      <vt:lpstr>'1.19.1'!Area_de_impressao</vt:lpstr>
      <vt:lpstr>'1.19.2'!Area_de_impressao</vt:lpstr>
      <vt:lpstr>'1.19.3'!Area_de_impressao</vt:lpstr>
      <vt:lpstr>'1.19.4'!Area_de_impressao</vt:lpstr>
      <vt:lpstr>'1.19.5'!Area_de_impressao</vt:lpstr>
      <vt:lpstr>'1.19.6'!Area_de_impressao</vt:lpstr>
      <vt:lpstr>'1.2.1'!Area_de_impressao</vt:lpstr>
      <vt:lpstr>'1.3.1'!Area_de_impressao</vt:lpstr>
      <vt:lpstr>'1.4.1'!Area_de_impressao</vt:lpstr>
      <vt:lpstr>'1.5.1.'!Area_de_impressao</vt:lpstr>
      <vt:lpstr>'1.6.1'!Area_de_impressao</vt:lpstr>
      <vt:lpstr>'1.6.1....'!Area_de_impressao</vt:lpstr>
      <vt:lpstr>'1.6.2'!Area_de_impressao</vt:lpstr>
      <vt:lpstr>'1.7.1'!Area_de_impressao</vt:lpstr>
      <vt:lpstr>'1.8.1'!Area_de_impressao</vt:lpstr>
      <vt:lpstr>'1.9.1'!Area_de_impressao</vt:lpstr>
      <vt:lpstr>'1.9.2'!Area_de_impressao</vt:lpstr>
      <vt:lpstr>'1.9.3'!Area_de_impressao</vt:lpstr>
      <vt:lpstr>'1.9.4'!Area_de_impressao</vt:lpstr>
      <vt:lpstr>'1.9.5'!Area_de_impressao</vt:lpstr>
      <vt:lpstr>'1.9.6'!Area_de_impressao</vt:lpstr>
      <vt:lpstr>'1.9.7'!Area_de_impressao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Douglas Santos</cp:lastModifiedBy>
  <cp:lastPrinted>2025-09-12T02:10:47Z</cp:lastPrinted>
  <dcterms:created xsi:type="dcterms:W3CDTF">2023-06-26T18:01:09Z</dcterms:created>
  <dcterms:modified xsi:type="dcterms:W3CDTF">2025-11-13T20:31:21Z</dcterms:modified>
</cp:coreProperties>
</file>