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EstaPastaDeTrabalho"/>
  <mc:AlternateContent xmlns:mc="http://schemas.openxmlformats.org/markup-compatibility/2006">
    <mc:Choice Requires="x15">
      <x15ac:absPath xmlns:x15ac="http://schemas.microsoft.com/office/spreadsheetml/2010/11/ac" url="D:\PROJETOS E CONTRATAÇÃO - ELABORAÇÃO\PROJETO GEINFRA\pdf assinado\"/>
    </mc:Choice>
  </mc:AlternateContent>
  <xr:revisionPtr revIDLastSave="0" documentId="13_ncr:1_{1701F092-6BB7-42A9-8133-54E0F294D0B1}" xr6:coauthVersionLast="47" xr6:coauthVersionMax="47" xr10:uidLastSave="{00000000-0000-0000-0000-000000000000}"/>
  <bookViews>
    <workbookView xWindow="-108" yWindow="-108" windowWidth="23256" windowHeight="12456" tabRatio="933" activeTab="5" xr2:uid="{00000000-000D-0000-FFFF-FFFF00000000}"/>
  </bookViews>
  <sheets>
    <sheet name="INFORM. ATESTADOS" sheetId="40" r:id="rId1"/>
    <sheet name="QUANT. ATESTADOS" sheetId="39" r:id="rId2"/>
    <sheet name="BDI" sheetId="17" r:id="rId3"/>
    <sheet name="RE" sheetId="35" r:id="rId4"/>
    <sheet name="CRONO" sheetId="6" r:id="rId5"/>
    <sheet name="PO" sheetId="1" r:id="rId6"/>
    <sheet name="MC" sheetId="32" r:id="rId7"/>
    <sheet name="CPU" sheetId="34" r:id="rId8"/>
  </sheets>
  <definedNames>
    <definedName name="_xlnm._FilterDatabase" localSheetId="4" hidden="1">CRONO!$A$5:$C$23</definedName>
    <definedName name="_xlnm._FilterDatabase" localSheetId="6" hidden="1">MC!$A$46:$H$83</definedName>
    <definedName name="_xlnm._FilterDatabase" localSheetId="5" hidden="1">PO!$A$5:$J$202</definedName>
    <definedName name="_xlnm._FilterDatabase" localSheetId="3" hidden="1">RE!$A$5:$D$32</definedName>
    <definedName name="_xlnm.Print_Area" localSheetId="2">BDI!$A$1:$G$57</definedName>
    <definedName name="_xlnm.Print_Area" localSheetId="4">CRONO!$A$1:$O$34</definedName>
    <definedName name="_xlnm.Print_Area" localSheetId="6">MC!$A$1:$H$83</definedName>
    <definedName name="_xlnm.Print_Area" localSheetId="5">PO!$A$1:$J$206</definedName>
    <definedName name="_xlnm.Print_Titles" localSheetId="2">BDI!$1:$2</definedName>
    <definedName name="_xlnm.Print_Titles" localSheetId="4">CRONO!$1:$5</definedName>
    <definedName name="_xlnm.Print_Titles" localSheetId="6">MC!$1:$4</definedName>
    <definedName name="_xlnm.Print_Titles" localSheetId="5">PO!$1:$5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7" i="39" l="1"/>
  <c r="E6" i="39"/>
  <c r="E5" i="39"/>
  <c r="E4" i="39"/>
  <c r="C2" i="35"/>
  <c r="B33" i="35"/>
  <c r="B26" i="6"/>
  <c r="C33" i="35" l="1"/>
  <c r="C34" i="35"/>
  <c r="C35" i="35"/>
  <c r="A47" i="32"/>
  <c r="B47" i="32"/>
  <c r="A48" i="32"/>
  <c r="B48" i="32"/>
  <c r="A49" i="32"/>
  <c r="B49" i="32"/>
  <c r="A50" i="32"/>
  <c r="B50" i="32"/>
  <c r="A51" i="32"/>
  <c r="B51" i="32"/>
  <c r="A52" i="32"/>
  <c r="B52" i="32"/>
  <c r="A53" i="32"/>
  <c r="B53" i="32"/>
  <c r="A54" i="32"/>
  <c r="B54" i="32"/>
  <c r="A55" i="32"/>
  <c r="B55" i="32"/>
  <c r="A56" i="32"/>
  <c r="B56" i="32"/>
  <c r="A57" i="32"/>
  <c r="B57" i="32"/>
  <c r="A58" i="32"/>
  <c r="B58" i="32"/>
  <c r="A59" i="32"/>
  <c r="B59" i="32"/>
  <c r="A60" i="32"/>
  <c r="B60" i="32"/>
  <c r="A61" i="32"/>
  <c r="B61" i="32"/>
  <c r="A62" i="32"/>
  <c r="B62" i="32"/>
  <c r="A63" i="32"/>
  <c r="B63" i="32"/>
  <c r="A64" i="32"/>
  <c r="B64" i="32"/>
  <c r="A65" i="32"/>
  <c r="B65" i="32"/>
  <c r="A66" i="32"/>
  <c r="B66" i="32"/>
  <c r="A67" i="32"/>
  <c r="B67" i="32"/>
  <c r="A68" i="32"/>
  <c r="B68" i="32"/>
  <c r="A69" i="32"/>
  <c r="B69" i="32"/>
  <c r="A70" i="32"/>
  <c r="B70" i="32"/>
  <c r="A71" i="32"/>
  <c r="B71" i="32"/>
  <c r="A72" i="32"/>
  <c r="B72" i="32"/>
  <c r="A73" i="32"/>
  <c r="B73" i="32"/>
  <c r="A74" i="32"/>
  <c r="B74" i="32"/>
  <c r="A75" i="32"/>
  <c r="B75" i="32"/>
  <c r="A76" i="32"/>
  <c r="B76" i="32"/>
  <c r="A77" i="32"/>
  <c r="B77" i="32"/>
  <c r="A78" i="32"/>
  <c r="B78" i="32"/>
  <c r="A79" i="32"/>
  <c r="B79" i="32"/>
  <c r="A80" i="32"/>
  <c r="B80" i="32"/>
  <c r="A81" i="32"/>
  <c r="B81" i="32"/>
  <c r="A82" i="32"/>
  <c r="B82" i="32"/>
  <c r="A83" i="32"/>
  <c r="B83" i="32"/>
  <c r="Q7" i="6"/>
  <c r="Q8" i="6"/>
  <c r="Q9" i="6"/>
  <c r="Q10" i="6"/>
  <c r="Q11" i="6"/>
  <c r="Q12" i="6"/>
  <c r="Q13" i="6"/>
  <c r="Q14" i="6"/>
  <c r="Q15" i="6"/>
  <c r="Q16" i="6"/>
  <c r="Q17" i="6"/>
  <c r="Q18" i="6"/>
  <c r="Q19" i="6"/>
  <c r="Q20" i="6"/>
  <c r="Q21" i="6"/>
  <c r="Q22" i="6"/>
  <c r="Q23" i="6"/>
  <c r="Q6" i="6"/>
  <c r="B2" i="6"/>
  <c r="B1" i="6"/>
  <c r="B31" i="35"/>
  <c r="B30" i="35"/>
  <c r="A30" i="35"/>
  <c r="B29" i="35"/>
  <c r="A29" i="35"/>
  <c r="B28" i="35"/>
  <c r="A28" i="35"/>
  <c r="B27" i="35"/>
  <c r="C27" i="35"/>
  <c r="D27" i="35"/>
  <c r="B25" i="35"/>
  <c r="B26" i="35"/>
  <c r="C26" i="35"/>
  <c r="D26" i="35"/>
  <c r="A25" i="35"/>
  <c r="B24" i="35"/>
  <c r="C24" i="35"/>
  <c r="D24" i="35"/>
  <c r="B22" i="35"/>
  <c r="B23" i="35"/>
  <c r="C23" i="35"/>
  <c r="D23" i="35"/>
  <c r="A22" i="35"/>
  <c r="B21" i="35"/>
  <c r="C21" i="35"/>
  <c r="D21" i="35"/>
  <c r="B20" i="35"/>
  <c r="C20" i="35"/>
  <c r="D20" i="35"/>
  <c r="B18" i="35"/>
  <c r="B19" i="35"/>
  <c r="C19" i="35"/>
  <c r="D19" i="35"/>
  <c r="A18" i="35"/>
  <c r="B17" i="35"/>
  <c r="A17" i="35"/>
  <c r="B16" i="35"/>
  <c r="A16" i="35"/>
  <c r="B15" i="35"/>
  <c r="A15" i="35"/>
  <c r="B14" i="35"/>
  <c r="A14" i="35"/>
  <c r="B13" i="35"/>
  <c r="A13" i="35"/>
  <c r="B12" i="35"/>
  <c r="A12" i="35"/>
  <c r="B11" i="35"/>
  <c r="A11" i="35"/>
  <c r="B10" i="35"/>
  <c r="A10" i="35"/>
  <c r="B9" i="35"/>
  <c r="A9" i="35"/>
  <c r="B8" i="35"/>
  <c r="A8" i="35"/>
  <c r="B7" i="35"/>
  <c r="A7" i="35"/>
  <c r="B1" i="35"/>
  <c r="C1" i="35"/>
  <c r="B2" i="35"/>
  <c r="B5" i="35"/>
  <c r="C5" i="35"/>
  <c r="D5" i="35"/>
  <c r="B6" i="35"/>
  <c r="A5" i="35"/>
  <c r="A6" i="35"/>
  <c r="D43" i="32" l="1"/>
  <c r="C43" i="32"/>
  <c r="H42" i="32"/>
  <c r="H41" i="32"/>
  <c r="H40" i="32"/>
  <c r="H39" i="32"/>
  <c r="H38" i="32"/>
  <c r="H37" i="32"/>
  <c r="H36" i="32"/>
  <c r="H35" i="32"/>
  <c r="H34" i="32"/>
  <c r="H43" i="32" s="1"/>
  <c r="D33" i="32"/>
  <c r="C33" i="32"/>
  <c r="H32" i="32"/>
  <c r="H31" i="32"/>
  <c r="H30" i="32"/>
  <c r="H29" i="32"/>
  <c r="H28" i="32"/>
  <c r="H27" i="32"/>
  <c r="H26" i="32"/>
  <c r="H25" i="32"/>
  <c r="H24" i="32"/>
  <c r="H23" i="32"/>
  <c r="H22" i="32"/>
  <c r="H21" i="32"/>
  <c r="H20" i="32"/>
  <c r="H19" i="32"/>
  <c r="H18" i="32"/>
  <c r="H17" i="32"/>
  <c r="H16" i="32"/>
  <c r="H15" i="32"/>
  <c r="H14" i="32"/>
  <c r="H13" i="32"/>
  <c r="H12" i="32"/>
  <c r="H11" i="32"/>
  <c r="H10" i="32"/>
  <c r="H9" i="32"/>
  <c r="H8" i="32"/>
  <c r="H7" i="32"/>
  <c r="H33" i="32" l="1"/>
  <c r="H44" i="32" s="1"/>
  <c r="D44" i="32"/>
  <c r="C44" i="32"/>
  <c r="C22" i="35" l="1"/>
  <c r="C19" i="6" s="1"/>
  <c r="N19" i="6" l="1"/>
  <c r="L19" i="6"/>
  <c r="C18" i="35" l="1"/>
  <c r="C18" i="6" s="1"/>
  <c r="BU311" i="17"/>
  <c r="BU310" i="17"/>
  <c r="BU309" i="17"/>
  <c r="BT308" i="17"/>
  <c r="BU308" i="17" s="1"/>
  <c r="CE307" i="17"/>
  <c r="CD307" i="17"/>
  <c r="CD308" i="17" s="1"/>
  <c r="CD309" i="17" s="1"/>
  <c r="CD310" i="17" s="1"/>
  <c r="CD311" i="17" s="1"/>
  <c r="CD312" i="17" s="1"/>
  <c r="BU307" i="17"/>
  <c r="BT306" i="17"/>
  <c r="BU306" i="17" s="1"/>
  <c r="CE300" i="17"/>
  <c r="CD300" i="17"/>
  <c r="CD301" i="17" s="1"/>
  <c r="CD302" i="17" s="1"/>
  <c r="CD303" i="17" s="1"/>
  <c r="CD304" i="17" s="1"/>
  <c r="CD305" i="17" s="1"/>
  <c r="CE294" i="17"/>
  <c r="CD294" i="17"/>
  <c r="CD295" i="17" s="1"/>
  <c r="CD296" i="17" s="1"/>
  <c r="CD297" i="17" s="1"/>
  <c r="CD298" i="17" s="1"/>
  <c r="CD299" i="17" s="1"/>
  <c r="CE287" i="17"/>
  <c r="CD287" i="17"/>
  <c r="CD288" i="17" s="1"/>
  <c r="CD289" i="17" s="1"/>
  <c r="CD290" i="17" s="1"/>
  <c r="CD291" i="17" s="1"/>
  <c r="CD292" i="17" s="1"/>
  <c r="CE279" i="17"/>
  <c r="CD279" i="17"/>
  <c r="CD280" i="17" s="1"/>
  <c r="CD281" i="17" s="1"/>
  <c r="CD282" i="17" s="1"/>
  <c r="CD283" i="17" s="1"/>
  <c r="CD284" i="17" s="1"/>
  <c r="CE271" i="17"/>
  <c r="CD271" i="17"/>
  <c r="CD272" i="17" s="1"/>
  <c r="CD273" i="17" s="1"/>
  <c r="CD274" i="17" s="1"/>
  <c r="CD275" i="17" s="1"/>
  <c r="CD276" i="17" s="1"/>
  <c r="BV262" i="17"/>
  <c r="BV261" i="17"/>
  <c r="BV260" i="17"/>
  <c r="BV259" i="17"/>
  <c r="BV258" i="17"/>
  <c r="BV257" i="17"/>
  <c r="BU295" i="17" s="1"/>
  <c r="K54" i="17"/>
  <c r="K45" i="17"/>
  <c r="I36" i="17"/>
  <c r="I35" i="17"/>
  <c r="I34" i="17"/>
  <c r="I33" i="17"/>
  <c r="I32" i="17"/>
  <c r="C21" i="17"/>
  <c r="CI267" i="17" s="1"/>
  <c r="K8" i="17"/>
  <c r="N18" i="6" l="1"/>
  <c r="L18" i="6"/>
  <c r="BW295" i="17"/>
  <c r="D50" i="17" s="1"/>
  <c r="F23" i="17"/>
  <c r="F38" i="17" s="1"/>
  <c r="I38" i="17" s="1"/>
  <c r="E45" i="17" s="1"/>
  <c r="CI266" i="17"/>
  <c r="BX295" i="17"/>
  <c r="E50" i="17" s="1"/>
  <c r="BU296" i="17"/>
  <c r="BU297" i="17" s="1"/>
  <c r="BX297" i="17" s="1"/>
  <c r="E33" i="17" s="1"/>
  <c r="BV296" i="17"/>
  <c r="C32" i="17" s="1"/>
  <c r="B12" i="17"/>
  <c r="BV295" i="17"/>
  <c r="C50" i="17" s="1"/>
  <c r="F56" i="17" l="1"/>
  <c r="I56" i="17" s="1"/>
  <c r="E54" i="17" s="1"/>
  <c r="BW296" i="17"/>
  <c r="D32" i="17" s="1"/>
  <c r="BV297" i="17"/>
  <c r="C33" i="17" s="1"/>
  <c r="K33" i="17" s="1"/>
  <c r="BX296" i="17"/>
  <c r="E32" i="17" s="1"/>
  <c r="K32" i="17" s="1"/>
  <c r="BU298" i="17"/>
  <c r="BX298" i="17" s="1"/>
  <c r="E34" i="17" s="1"/>
  <c r="BW297" i="17"/>
  <c r="D33" i="17" s="1"/>
  <c r="B47" i="17"/>
  <c r="BU299" i="17" l="1"/>
  <c r="BW298" i="17"/>
  <c r="D34" i="17" s="1"/>
  <c r="BV298" i="17"/>
  <c r="C34" i="17" s="1"/>
  <c r="K34" i="17" s="1"/>
  <c r="BV299" i="17"/>
  <c r="C35" i="17" s="1"/>
  <c r="BU300" i="17"/>
  <c r="BW299" i="17"/>
  <c r="D35" i="17" s="1"/>
  <c r="BX299" i="17"/>
  <c r="E35" i="17" s="1"/>
  <c r="K35" i="17" s="1"/>
  <c r="BV300" i="17" l="1"/>
  <c r="C36" i="17" s="1"/>
  <c r="BX300" i="17"/>
  <c r="E36" i="17" s="1"/>
  <c r="K36" i="17" s="1"/>
  <c r="BW300" i="17"/>
  <c r="D36" i="17" s="1"/>
  <c r="C13" i="35" l="1"/>
  <c r="C13" i="6" s="1"/>
  <c r="C6" i="35"/>
  <c r="C6" i="6" s="1"/>
  <c r="C14" i="35"/>
  <c r="C14" i="6" s="1"/>
  <c r="N14" i="6" l="1"/>
  <c r="L14" i="6"/>
  <c r="L6" i="6"/>
  <c r="N6" i="6"/>
  <c r="N13" i="6"/>
  <c r="L13" i="6"/>
  <c r="C8" i="35"/>
  <c r="C8" i="6" s="1"/>
  <c r="C15" i="35"/>
  <c r="C15" i="6" s="1"/>
  <c r="C28" i="35"/>
  <c r="C21" i="6" s="1"/>
  <c r="C12" i="35"/>
  <c r="C12" i="6" s="1"/>
  <c r="C7" i="35"/>
  <c r="C7" i="6" s="1"/>
  <c r="C9" i="35"/>
  <c r="C9" i="6" s="1"/>
  <c r="C17" i="35"/>
  <c r="C17" i="6" s="1"/>
  <c r="C10" i="35"/>
  <c r="C10" i="6" s="1"/>
  <c r="C16" i="35"/>
  <c r="C16" i="6" s="1"/>
  <c r="C11" i="35"/>
  <c r="C11" i="6" s="1"/>
  <c r="C30" i="35"/>
  <c r="C23" i="6" s="1"/>
  <c r="C29" i="35"/>
  <c r="C22" i="6" s="1"/>
  <c r="C25" i="35"/>
  <c r="C20" i="6" s="1"/>
  <c r="D13" i="6"/>
  <c r="H13" i="6"/>
  <c r="J13" i="6"/>
  <c r="F13" i="6"/>
  <c r="N15" i="6" l="1"/>
  <c r="L15" i="6"/>
  <c r="N21" i="6"/>
  <c r="L21" i="6"/>
  <c r="N8" i="6"/>
  <c r="L8" i="6"/>
  <c r="N11" i="6"/>
  <c r="L11" i="6"/>
  <c r="F8" i="6"/>
  <c r="N22" i="6"/>
  <c r="L22" i="6"/>
  <c r="N23" i="6"/>
  <c r="L23" i="6"/>
  <c r="N16" i="6"/>
  <c r="L16" i="6"/>
  <c r="L17" i="6"/>
  <c r="N17" i="6"/>
  <c r="N7" i="6"/>
  <c r="L7" i="6"/>
  <c r="N20" i="6"/>
  <c r="L20" i="6"/>
  <c r="N10" i="6"/>
  <c r="L10" i="6"/>
  <c r="L9" i="6"/>
  <c r="N9" i="6"/>
  <c r="F9" i="6"/>
  <c r="N12" i="6"/>
  <c r="L12" i="6"/>
  <c r="P13" i="6"/>
  <c r="R13" i="6" s="1"/>
  <c r="D33" i="35"/>
  <c r="C31" i="35"/>
  <c r="C24" i="6"/>
  <c r="F14" i="6"/>
  <c r="D14" i="6"/>
  <c r="J14" i="6"/>
  <c r="H14" i="6"/>
  <c r="D20" i="6"/>
  <c r="D8" i="6"/>
  <c r="J8" i="6"/>
  <c r="H8" i="6"/>
  <c r="H10" i="6"/>
  <c r="D10" i="6"/>
  <c r="F10" i="6"/>
  <c r="J10" i="6"/>
  <c r="J20" i="6"/>
  <c r="J15" i="6"/>
  <c r="D15" i="6"/>
  <c r="F15" i="6"/>
  <c r="H15" i="6"/>
  <c r="H20" i="6"/>
  <c r="F20" i="6"/>
  <c r="F11" i="6"/>
  <c r="J11" i="6"/>
  <c r="H11" i="6"/>
  <c r="D11" i="6"/>
  <c r="F23" i="6"/>
  <c r="H23" i="6"/>
  <c r="D23" i="6"/>
  <c r="J23" i="6"/>
  <c r="H17" i="6"/>
  <c r="F17" i="6"/>
  <c r="D17" i="6"/>
  <c r="J17" i="6"/>
  <c r="D12" i="6"/>
  <c r="H12" i="6"/>
  <c r="J12" i="6"/>
  <c r="F12" i="6"/>
  <c r="J22" i="6"/>
  <c r="H22" i="6"/>
  <c r="D22" i="6"/>
  <c r="F22" i="6"/>
  <c r="J21" i="6"/>
  <c r="F21" i="6"/>
  <c r="D21" i="6"/>
  <c r="H21" i="6"/>
  <c r="P21" i="6" s="1"/>
  <c r="F18" i="6"/>
  <c r="D18" i="6"/>
  <c r="J18" i="6"/>
  <c r="H18" i="6"/>
  <c r="J9" i="6"/>
  <c r="D9" i="6"/>
  <c r="H9" i="6"/>
  <c r="F19" i="6"/>
  <c r="J19" i="6"/>
  <c r="H19" i="6"/>
  <c r="D19" i="6"/>
  <c r="F7" i="6"/>
  <c r="J7" i="6"/>
  <c r="H7" i="6"/>
  <c r="D7" i="6"/>
  <c r="P7" i="6" s="1"/>
  <c r="D8" i="35"/>
  <c r="D10" i="35"/>
  <c r="D6" i="35"/>
  <c r="D18" i="35"/>
  <c r="D14" i="35"/>
  <c r="D11" i="35"/>
  <c r="D22" i="35"/>
  <c r="D29" i="35"/>
  <c r="D30" i="35"/>
  <c r="D16" i="35"/>
  <c r="D31" i="35"/>
  <c r="D15" i="35"/>
  <c r="D28" i="35"/>
  <c r="D9" i="35"/>
  <c r="D17" i="35"/>
  <c r="D7" i="35"/>
  <c r="D35" i="35"/>
  <c r="D13" i="35"/>
  <c r="D12" i="35"/>
  <c r="P11" i="6" l="1"/>
  <c r="N24" i="6"/>
  <c r="L24" i="6"/>
  <c r="P18" i="6"/>
  <c r="R18" i="6" s="1"/>
  <c r="P10" i="6"/>
  <c r="R10" i="6" s="1"/>
  <c r="P8" i="6"/>
  <c r="R8" i="6" s="1"/>
  <c r="P19" i="6"/>
  <c r="R19" i="6" s="1"/>
  <c r="P22" i="6"/>
  <c r="R22" i="6" s="1"/>
  <c r="P20" i="6"/>
  <c r="R20" i="6" s="1"/>
  <c r="P14" i="6"/>
  <c r="P9" i="6"/>
  <c r="R9" i="6" s="1"/>
  <c r="P12" i="6"/>
  <c r="R12" i="6" s="1"/>
  <c r="P15" i="6"/>
  <c r="R15" i="6" s="1"/>
  <c r="P17" i="6"/>
  <c r="R17" i="6" s="1"/>
  <c r="P23" i="6"/>
  <c r="R23" i="6" s="1"/>
  <c r="R14" i="6"/>
  <c r="R21" i="6"/>
  <c r="R11" i="6"/>
  <c r="R7" i="6"/>
  <c r="H16" i="6"/>
  <c r="J16" i="6"/>
  <c r="F16" i="6"/>
  <c r="D16" i="6"/>
  <c r="J6" i="6"/>
  <c r="F6" i="6"/>
  <c r="H6" i="6"/>
  <c r="D6" i="6"/>
  <c r="D25" i="35"/>
  <c r="P16" i="6" l="1"/>
  <c r="R16" i="6" s="1"/>
  <c r="P6" i="6"/>
  <c r="D34" i="35"/>
  <c r="D24" i="6"/>
  <c r="D25" i="6" s="1"/>
  <c r="R6" i="6"/>
  <c r="H24" i="6"/>
  <c r="F24" i="6"/>
  <c r="J24" i="6"/>
  <c r="P24" i="6" l="1"/>
  <c r="F25" i="6"/>
  <c r="H25" i="6" s="1"/>
  <c r="J25" i="6" s="1"/>
  <c r="L25" i="6" s="1"/>
  <c r="N25" i="6" s="1"/>
</calcChain>
</file>

<file path=xl/sharedStrings.xml><?xml version="1.0" encoding="utf-8"?>
<sst xmlns="http://schemas.openxmlformats.org/spreadsheetml/2006/main" count="1044" uniqueCount="554">
  <si>
    <t>Item</t>
  </si>
  <si>
    <t>Descrição</t>
  </si>
  <si>
    <t xml:space="preserve"> SINAPI</t>
  </si>
  <si>
    <t>ESQUADRIAS</t>
  </si>
  <si>
    <t>INSTALAÇÕES ELÉTRICAS</t>
  </si>
  <si>
    <t>MESTRE DE OBRAS COM ENCARGOS COMPLEMENTARES</t>
  </si>
  <si>
    <t>ENCARREGADO GERAL COM ENCARGOS COMPLEMENTARES</t>
  </si>
  <si>
    <t>Banco</t>
  </si>
  <si>
    <t>M</t>
  </si>
  <si>
    <t>UN</t>
  </si>
  <si>
    <t>KG</t>
  </si>
  <si>
    <t>H</t>
  </si>
  <si>
    <t>M2</t>
  </si>
  <si>
    <t>IMPERMEABILIZAÇÃO DE SUPERFÍCIE COM EMULSÃO ASFÁLTICA, 2 DEMÃOS AF_06/2018</t>
  </si>
  <si>
    <t>SINAPI</t>
  </si>
  <si>
    <t>PAPELEIRA DE PAREDE EM METAL CROMADO SEM TAMPA, INCLUSO FIXAÇÃO. AF_01/2020</t>
  </si>
  <si>
    <t>TELHAMENTO COM TELHA DE AÇO/ALUMÍNIO E = 0,5 MM, COM ATÉ 2 ÁGUAS, INCLUSO IÇAMENTO. AF_07/2019</t>
  </si>
  <si>
    <t>Obra</t>
  </si>
  <si>
    <t>B.D.I.</t>
  </si>
  <si>
    <t>Encargos Sociais</t>
  </si>
  <si>
    <t>CALHA EM CHAPA DE AÇO GALVANIZADO NÚMERO 24, DESENVOLVIMENTO DE 50 CM, INCLUSO TRANSPORTE VERTICAL. AF_07/2019</t>
  </si>
  <si>
    <t>RUFO EM CHAPA DE AÇO GALVANIZADO NÚMERO 24, CORTE DE 25 CM, INCLUSO TRANSPORTE VERTICAL. AF_07/2019</t>
  </si>
  <si>
    <t>TRAMA DE AÇO COMPOSTA POR TERÇAS PARA TELHADOS DE ATÉ 2 ÁGUAS PARA TELHA ONDULADA DE FIBROCIMENTO, METÁLICA, PLÁSTICA OU TERMOACÚSTICA, INCLUSO TRANSPORTE VERTICAL. AF_07/2019</t>
  </si>
  <si>
    <t>M3</t>
  </si>
  <si>
    <t>ASSENTAMENTO DE GUIA (MEIO-FIO) EM TRECHO RETO, CONFECCIONADA EM CONCRETO PRÉ-FABRICADO, DIMENSÕES 100X15X13X30 CM (COMPRIMENTO X BASE INFERIOR X BASE SUPERIOR X ALTURA), PARA VIAS URBANAS (USO VIÁRIO). AF_06/2016</t>
  </si>
  <si>
    <t>PORTA EM ALUMÍNIO DE ABRIR TIPO VENEZIANA COM GUARNIÇÃO, FIXAÇÃO COM PARAFUSOS - FORNECIMENTO E INSTALAÇÃO. AF_12/2019</t>
  </si>
  <si>
    <t>PORTA DE CORRER DE ALUMÍNIO, COM DUAS FOLHAS PARA VIDRO, INCLUSO VIDRO LISO INCOLOR, FECHADURA E PUXADOR, SEM ALIZAR. AF_12/2019</t>
  </si>
  <si>
    <t>JANELA DE ALUMÍNIO DE CORRER COM 4 FOLHAS PARA VIDROS, COM VIDROS, BATENTE, ACABAMENTO COM ACETATO OU BRILHANTE E FERRAGENS. EXCLUSIVE ALIZAR E CONTRAMARCO. FORNECIMENTO E INSTALAÇÃO. AF_12/2019</t>
  </si>
  <si>
    <t>ESTACA BROCA DE CONCRETO, DIÂMETRO DE 25CM, ESCAVAÇÃO MANUAL COM TRADO CONCHA, COM ARMADURA DE ARRANQUE. AF_05/2020</t>
  </si>
  <si>
    <t>FABRICAÇÃO DE FÔRMA PARA PILARES E ESTRUTURAS SIMILARES, EM CHAPA DE MADEIRA COMPENSADA RESINADA, E = 17 MM. AF_09/2020</t>
  </si>
  <si>
    <t>FABRICAÇÃO, MONTAGEM E DESMONTAGEM DE FÔRMA PARA VIGA BALDRAME, EM MADEIRA SERRADA, E=25 MM, 4 UTILIZAÇÕES. AF_06/2017</t>
  </si>
  <si>
    <t>ARMAÇÃO DE BLOCO, VIGA BALDRAME E SAPATA UTILIZANDO AÇO CA-60 DE 5 MM - MONTAGEM. AF_06/2017</t>
  </si>
  <si>
    <t>ARMAÇÃO DE BLOCO, VIGA BALDRAME OU SAPATA UTILIZANDO AÇO CA-50 DE 8 MM - MONTAGEM. AF_06/2017</t>
  </si>
  <si>
    <t>ARMAÇÃO DE BLOCO, VIGA BALDRAME OU SAPATA UTILIZANDO AÇO CA-50 DE 10 MM - MONTAGEM. AF_06/2017</t>
  </si>
  <si>
    <t>CONCRETO FCK = 25MPA, TRAÇO 1:2,2:2,5 (EM MASSA SECA DE CIMENTO/ AREIA MÉDIA/ SEIXO ROLADO) - PREPARO MECÂNICO COM BETONEIRA 400 L. AF_05/2021</t>
  </si>
  <si>
    <t>VERGA PRÉ-MOLDADA PARA PORTAS COM ATÉ 1,5 M DE VÃO. AF_03/2016</t>
  </si>
  <si>
    <t>LUMINÁRIA DE EMERGÊNCIA, COM 30 LÂMPADAS LED DE 2 W, SEM REATOR - FORNECIMENTO E INSTALAÇÃO. AF_02/2020</t>
  </si>
  <si>
    <t>ASSENTO SANITÁRIO CONVENCIONAL - FORNECIMENTO E INSTALACAO. AF_01/2020</t>
  </si>
  <si>
    <t>ESCAVAÇÃO MANUAL DE VALA COM PROFUNDIDADE MENOR OU IGUAL A 1,30 M. AF_02/2021</t>
  </si>
  <si>
    <t>ATERRO MANUAL DE VALAS COM SOLO ARGILO-ARENOSO E COMPACTAÇÃO MECANIZADA. AF_05/2016</t>
  </si>
  <si>
    <t>EXECUÇÃO E COMPACTAÇÃO DE ATERRO COM SOLO PREDOMINANTEMENTE ARENOSO - EXCLUSIVE SOLO, ESCAVAÇÃO, CARGA E TRANSPORTE. AF_11/2019</t>
  </si>
  <si>
    <t>PINTURA COM TINTA ALQUÍDICA DE ACABAMENTO (ESMALTE SINTÉTICO ACETINADO) APLICADA A ROLO OU PINCEL SOBRE PERFIL METÁLICO EXECUTADO EM FÁBRICA (POR DEMÃO). AF_01/2020</t>
  </si>
  <si>
    <t>PINTURA DE SÍMBOLOS E TEXTOS COM TINTA ACRÍLICA, DEMARCAÇÃO COM FITA ADESIVA E APLICAÇÃO COM ROLO. AF_05/2021</t>
  </si>
  <si>
    <t>SOLEIRA EM GRANITO, LARGURA 15 CM, ESPESSURA 2,0 CM. AF_09/2020</t>
  </si>
  <si>
    <t>MASSA ÚNICA, PARA RECEBIMENTO DE PINTURA, EM ARGAMASSA TRAÇO 1:2:8, PREPARO MECÂNICO COM BETONEIRA 400L,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</si>
  <si>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</si>
  <si>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PEITORIL LINEAR EM GRANITO OU MÁRMORE, L = 15CM, COMPRIMENTO DE ATÉ 2M, ASSENTADO COM ARGAMASSA 1:6 COM ADITIVO. AF_11/2020</t>
  </si>
  <si>
    <t>CHAPIM (RUFO CAPA) EM AÇO GALVANIZADO, CORTE 33. AF_11/2020</t>
  </si>
  <si>
    <t>M3XKM</t>
  </si>
  <si>
    <t>LOCACAO CONVENCIONAL DE OBRA, UTILIZANDO GABARITO DE TÁBUAS CORRIDAS PONTALETADAS A CADA 2,00M -  2 UTILIZAÇÕES. AF_10/2018</t>
  </si>
  <si>
    <t>TRANSPORTE COM CAMINHÃO BASCULANTE DE 10 M³, EM VIA URBANA PAVIMENTADA, ADICIONAL PARA DMT EXCEDENTE A 30 KM (UNIDADE: M3XKM). AF_07/2020</t>
  </si>
  <si>
    <t>TRANSPORTE COM CAMINHÃO BASCULANTE DE 10 M³, EM VIA URBANA PAVIMENTADA, DMT ATÉ 30 KM (UNIDADE: M3XKM). AF_07/2020</t>
  </si>
  <si>
    <t>TOTAL</t>
  </si>
  <si>
    <t>Código</t>
  </si>
  <si>
    <t>Und</t>
  </si>
  <si>
    <t>Total</t>
  </si>
  <si>
    <t>Peso (%)</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</si>
  <si>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</si>
  <si>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</si>
  <si>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</si>
  <si>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LANÇAMENTO COM USO DE BALDES, ADENSAMENTO E ACABAMENTO DE CONCRETO EM ESTRUTURAS. AF_02/2022</t>
  </si>
  <si>
    <t>CABO DE COBRE FLEXÍVEL ISOLADO, 2,5 MM², ANTI-CHAMA 0,6/1,0 KV, PARA CIRCUITOS TERMINAIS - FORNECIMENTO E INSTALAÇÃO. AF_03/2023</t>
  </si>
  <si>
    <t>CABO DE COBRE FLEXÍVEL ISOLADO, 4 MM², ANTI-CHAMA 0,6/1,0 KV, PARA CIRCUITOS TERMINAIS - FORNECIMENTO E INSTALAÇÃO. AF_03/2023</t>
  </si>
  <si>
    <t>REGISTRO DE GAVETA BRUTO, LATÃO, ROSCÁVEL, 3/4", COM ACABAMENTO E CANOPLA CROMADOS - FORNECIMENTO E INSTALAÇÃO. AF_08/2021</t>
  </si>
  <si>
    <t>ESCAVAÇÃO MANUAL PARA BLOCO DE COROAMENTO OU SAPATA (INCLUINDO ESCAVAÇÃO PARA COLOCAÇÃO DE FÔRMAS). AF_06/2017</t>
  </si>
  <si>
    <t>ALVENARIA DE VEDAÇÃO DE BLOCOS CERÂMICOS FURADOS NA HORIZONTAL DE 9X19X19 CM (ESPESSURA 9 CM) E ARGAMASSA DE ASSENTAMENTO COM PREPARO EM BETONEIRA. AF_12/2021</t>
  </si>
  <si>
    <t>FUNDO SELADOR ACRÍLICO, APLICAÇÃO MANUAL EM TETO, UMA DEMÃO. AF_04/2023</t>
  </si>
  <si>
    <t>FUNDO SELADOR ACRÍLICO, APLICAÇÃO MANUAL EM PAREDE, UMA DEMÃO.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</si>
  <si>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</si>
  <si>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</si>
  <si>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</si>
  <si>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PINTURA LÁTEX ACRÍLICA STANDARD, APLICAÇÃO MANUAL EM TETO, DUAS DEMÃOS. AF_04/2023</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</si>
  <si>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</si>
  <si>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</si>
  <si>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REVESTIMENTO CERÂMICO PARA PAREDES INTERNAS COM PLACAS TIPO ESMALTADA EXTRA  DE DIMENSÕES 33X45 CM APLICADAS NA ALTURA INTEIRA DAS PAREDES. AF_02/2023_PE</t>
  </si>
  <si>
    <t>CÓDIGO</t>
  </si>
  <si>
    <t>Valor sem BDI</t>
  </si>
  <si>
    <t>BDI</t>
  </si>
  <si>
    <t>Valor com BDI</t>
  </si>
  <si>
    <t>ADMINISTRAÇÃO CENTRAL DE OBRA</t>
  </si>
  <si>
    <t>MÊS 1</t>
  </si>
  <si>
    <t>MÊS 2</t>
  </si>
  <si>
    <t>MÊS 3</t>
  </si>
  <si>
    <r>
      <t xml:space="preserve">VERIFICAÇÃO DO BDI - ACÓRDÃO 2.622/2013      </t>
    </r>
    <r>
      <rPr>
        <b/>
        <sz val="10"/>
        <rFont val="Arial"/>
        <family val="2"/>
      </rPr>
      <t xml:space="preserve"> Rev 02</t>
    </r>
  </si>
  <si>
    <t>DADOS INICIAIS</t>
  </si>
  <si>
    <t>TIPO DE OBRA:</t>
  </si>
  <si>
    <t>Construção de edificios</t>
  </si>
  <si>
    <t>ENQUADRAMENTO NA DESONERAÇÃO CONFORME LEI N° 12.844/2013:*</t>
  </si>
  <si>
    <t>*Uso de encargos sociais desonerados na elaboração do orçamento</t>
  </si>
  <si>
    <t>ENQUADRAM-SE NO TIPO SELECIONADO:</t>
  </si>
  <si>
    <t>CÁLCULO DOS IMPOSTOS</t>
  </si>
  <si>
    <t xml:space="preserve">TRIBUTOS (impostos COFINS 3%, e PIS 0,65%) </t>
  </si>
  <si>
    <t>ISS BRUTO % (LEI MUNICIPAL):</t>
  </si>
  <si>
    <t>% INCIDÊNCIA (M.OBRA)*</t>
  </si>
  <si>
    <t>,</t>
  </si>
  <si>
    <t>ISS LÍQUIDO</t>
  </si>
  <si>
    <t>TOTAL IMPOSTOS</t>
  </si>
  <si>
    <t>*Incidência do total do contrato que representa mão de obra para compor a base de cálculo conf. legislação municipal.</t>
  </si>
  <si>
    <t>VERFICAÇÃO E CÁLCULO DO BDI</t>
  </si>
  <si>
    <t>ITEM COMPONENTE</t>
  </si>
  <si>
    <t>1º QUARTIL</t>
  </si>
  <si>
    <t>MÉDIO</t>
  </si>
  <si>
    <t>3º QUARTIL</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</si>
  <si>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</si>
  <si>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</si>
  <si>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</si>
  <si>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</si>
  <si>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</si>
  <si>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</si>
  <si>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</si>
  <si>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</si>
  <si>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</si>
  <si>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</si>
  <si>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</si>
  <si>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t>
  </si>
  <si>
    <t>Contribuição Previdenciária sobre a Receita Bruta (CPRB)</t>
  </si>
  <si>
    <t>BANCO DE DADOS</t>
  </si>
  <si>
    <t>TIPO DE OBRA</t>
  </si>
  <si>
    <t>ENQUARAMENTO</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</si>
  <si>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</si>
  <si>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Construção de rodovias e ferrovias</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</si>
  <si>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</si>
  <si>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</si>
  <si>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</si>
  <si>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</si>
  <si>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</si>
  <si>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</si>
  <si>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</si>
  <si>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Fornecimento de Materiais e Equipamentos</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</si>
  <si>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</si>
  <si>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PIS</t>
  </si>
  <si>
    <t>CONFINS</t>
  </si>
  <si>
    <t>BASE DE CÁLCULO</t>
  </si>
  <si>
    <t>LUCRO PRESUMIDO</t>
  </si>
  <si>
    <t>RECEITA BRUTA (VALOR DA NOTA)</t>
  </si>
  <si>
    <t>VALOR DA NOTA - RECUPERAÇÃO DE CRÉDITO (AQUISIÇÃO DE INSUMOS)</t>
  </si>
  <si>
    <t>Código da pesquisa</t>
  </si>
  <si>
    <t>1º Quartil</t>
  </si>
  <si>
    <t>Médio</t>
  </si>
  <si>
    <t>3º Quartil</t>
  </si>
  <si>
    <t>1 Quartil</t>
  </si>
  <si>
    <t>3 Quartil</t>
  </si>
  <si>
    <t>INFRAESTRUTURA</t>
  </si>
  <si>
    <t>MESOESTRUTURA E SUPRAESTRUTURA</t>
  </si>
  <si>
    <t>PAREDES E REVESTIMENTOS</t>
  </si>
  <si>
    <t>CALHAS E RUFOS</t>
  </si>
  <si>
    <t>ÁGUA FRIA</t>
  </si>
  <si>
    <t xml:space="preserve">PINTURA </t>
  </si>
  <si>
    <t>CANTEIRO DE OBRA</t>
  </si>
  <si>
    <t>MÊS 4</t>
  </si>
  <si>
    <t>REVESTIMENTO DE PISOS</t>
  </si>
  <si>
    <t>CRONOGRAMA FÍSICO E FINANCEIRO</t>
  </si>
  <si>
    <t>ACESSÓRIOS</t>
  </si>
  <si>
    <t>Qtd.</t>
  </si>
  <si>
    <t>TOTAL ACUMULADO</t>
  </si>
  <si>
    <t>CPU</t>
  </si>
  <si>
    <t>PAVIMENTAÇÃO</t>
  </si>
  <si>
    <t xml:space="preserve">JANELAS </t>
  </si>
  <si>
    <t>SERVIÇOS COMPLEMENTARES</t>
  </si>
  <si>
    <t>REVESTIMENTO DE TETO</t>
  </si>
  <si>
    <t>ALDENIR BARBOSA DO NASCIMENTO</t>
  </si>
  <si>
    <t>Prefeito Municipal</t>
  </si>
  <si>
    <t>Engenheiro Civil</t>
  </si>
  <si>
    <t>LAJE PRÉ-MOLDADA UNIDIRECIONAL, BIAPOIADA, PARA FORRO, ENCHIMENTO EM CERÂMICA, VIGOTA CONVENCIONAL, ALTURA TOTAL DA LAJE (ENCHIMENTO+CAPA) = (8+3). AF_11/2020_PA</t>
  </si>
  <si>
    <t>INSTALAÇÕES CONTRA PÂNICO E INCÊNDIOS</t>
  </si>
  <si>
    <t>ORÇAMENTO RESUMIDO</t>
  </si>
  <si>
    <t>ORÇAMENTO SINTÉTICO - MÉTODO TRUNCADO</t>
  </si>
  <si>
    <t>SERVIÇOS PRELIMINARES</t>
  </si>
  <si>
    <t>ESTRUTURA METÁLICA</t>
  </si>
  <si>
    <t>PORTAS E PORTÕES</t>
  </si>
  <si>
    <t xml:space="preserve">Banco: </t>
  </si>
  <si>
    <t>EXTINTOR DE INCENDIO PORTATIL COM CARGA PQS DE 6KG, CLASSE ABC - FORNECIMENTO E INSTALACAO</t>
  </si>
  <si>
    <t>AGESUL</t>
  </si>
  <si>
    <t>Valor</t>
  </si>
  <si>
    <t>P. Unitário</t>
  </si>
  <si>
    <t>C. Unitário</t>
  </si>
  <si>
    <t>SEM DESONERAÇÃO</t>
  </si>
  <si>
    <t>INSTALAÇÕES HIDROSSANITÁRIAS</t>
  </si>
  <si>
    <t>NÃO</t>
  </si>
  <si>
    <t>Construção de prédio público destinado às gerências de Meio Ambiente, Infraestrutura e Agricultura</t>
  </si>
  <si>
    <r>
      <t>EXECUÇÃO DE PASSEIO (CALÇADA) OU PISO DE CONCRETO COM CONCRETO MOLDADO IN LOCO, FEITO EM OBRA, ACABAMENTO CONVENCIONAL, NÃO ARMADO. AF_</t>
    </r>
    <r>
      <rPr>
        <sz val="12"/>
        <color rgb="FFFF0000"/>
        <rFont val="Arial"/>
        <family val="2"/>
      </rPr>
      <t>(PISO DE CONCRETO NÃO ARMADO)</t>
    </r>
  </si>
  <si>
    <r>
      <t xml:space="preserve">EXECUÇÃO DE PASSEIO (CALÇADA) OU PISO DE CONCRETO COM CONCRETO MOLDADO IN LOCO, FEITO EM OBRA, ACABAMENTO CONVENCIONAL, ESPESSURA 8 CM, ARMADO. </t>
    </r>
    <r>
      <rPr>
        <sz val="12"/>
        <color rgb="FFFF0000"/>
        <rFont val="Arial"/>
        <family val="2"/>
      </rPr>
      <t>(PISO DE CONCRETO ARMADO 8CM)</t>
    </r>
  </si>
  <si>
    <r>
      <t xml:space="preserve">PLACA DE SINALIZAÇÃO DE SEGURANÇA CONTRA INCÊNDIO 20 X 20 CM - FORNECIMENTO E INSTALAÇÃO </t>
    </r>
    <r>
      <rPr>
        <sz val="12"/>
        <color rgb="FFFF0000"/>
        <rFont val="Arial"/>
        <family val="2"/>
      </rPr>
      <t>(PLACA DOS EXTINTORES)</t>
    </r>
  </si>
  <si>
    <t>MEMÓRIA DE CÁLCULO</t>
  </si>
  <si>
    <t>REGISTRO DE PRESSÃO BRUTO, LATÃO, ROSCÁVEL, 3/4", COM ACABAMENTO E CANOPLA CROMADOS - FORNECIMENTO E INSTALAÇÃO. AF_08/2021</t>
  </si>
  <si>
    <t>VERGA MOLDADA IN LOCO EM CONCRETO, ESPESSURA DE *10* CM. AF_03/2024</t>
  </si>
  <si>
    <t>CONTRAVERGA PRÉ-FABRICADA, ESPESSURA DE *10* CM. AF_03/2024</t>
  </si>
  <si>
    <t>L</t>
  </si>
  <si>
    <t>TELHAMENTO COM TELHA METÁLICA TERMOACÚSTICA E = 30 MM, COM ATÉ 2 ÁGUAS, INCLUSO IÇAMENTO. AF_07/2019</t>
  </si>
  <si>
    <t>CALHA EM CHAPA DE AÇO GALVANIZADO NÚMERO 24, DESENVOLVIMENTO DE 33 CM, INCLUSO TRANSPORTE VERTICAL. AF_07/2019</t>
  </si>
  <si>
    <t>RODAPÉ CERÂMICO DE 7CM DE ALTURA COM PLACAS TIPO ESMALTADA DE DIMENSÕES 60X60CM. AF_02/2023</t>
  </si>
  <si>
    <t>REVESTIMENTO CERÂMICO PARA PISO COM PLACAS TIPO PORCELANATO DE DIMENSÕES 60X60 CM APLICADA EM AMBIENTES DE ÁREA ENTRE 5 M² E 10 M². AF_02/2023_PE</t>
  </si>
  <si>
    <t>ELETRODUTO FLEXÍVEL CORRUGADO, PEAD, DN 63 (2"), PARA REDE ENTERRADA DE DISTRIBUIÇÃO DE ENERGIA ELÉTRICA - FORNECIMENTO E INSTALAÇÃO. AF_12/2021</t>
  </si>
  <si>
    <t>ELETRODUTO FLEXÍVEL CORRUGADO, PEAD, DN 50 (1 1/2"), PARA REDE ENTERRADA DE DISTRIBUIÇÃO DE ENERGIA ELÉTRICA - FORNECIMENTO E INSTALAÇÃO. AF_12/2021</t>
  </si>
  <si>
    <t>COMPACTAÇÃO MECÂNICA DE SOLO PARA EXECUÇÃO DE RADIER, PISO DE CONCRETO OU LAJE SOBRE SOLO, COM COMPACTADOR DE SOLOS A PERCUSSÃO. AF_09/2021</t>
  </si>
  <si>
    <t>CONCRETO FCK = 20MPA, TRAÇO 1:2,7:3 (EM MASSA SECA DE CIMENTO/ AREIA MÉDIA/ BRITA 1) - PREPARO MECÂNICO COM BETONEIRA 600 L. AF_05/2021</t>
  </si>
  <si>
    <t>APLICAÇÃO MANUAL DE PINTURA COM TINTA TEXTURIZADA ACRÍLICA EM SUPERFÍCIES INTERNAS DA SACADA DE EDIFÍCIOS DE MÚLTIPLOS PAVIMENTOS, UMA COR. AF_03/2024</t>
  </si>
  <si>
    <t>MASSA ÚNICA, EM ARGAMASSA TRAÇO 1:2:8, PREPARO MECÂNICO, APLICADA MANUALMENTE EM TETO, E = 10MM, COM TALISCAS. AF_03/2024</t>
  </si>
  <si>
    <t>TORNEIRA CROMADA TUBO MÓVEL, DE PAREDE, 1/2" OU 3/4", PARA PIA DE COZINHA, PADRÃO MÉDIO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</si>
  <si>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</si>
  <si>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CUBA DE EMBUTIR RETANGULAR DE AÇO INOXIDÁVEL, 56 X 33 X 12 CM - FORNECIMENTO E INSTALAÇÃO. AF_02/2026</t>
  </si>
  <si>
    <t>CHUVEIRO ELÉTRICO COMUM CORPO PLÁSTICO, TIPO DUCHA - FORNECIMENTO E INSTALAÇÃO. AF_02/2026</t>
  </si>
  <si>
    <t>BARRA DE APOIO RETA, EM ALUMÍNIO, COMPRIMENTO 70 CM, FIXADA NA PAREDE - FORNECIMENTO E INSTALAÇÃO. AF_02/2026</t>
  </si>
  <si>
    <t>BARRA DE APOIO LATERAL ARTICULADA, COM TRAVA, EM AÇO INOX POLIDO, FIXADA NA PAREDE - FORNECIMENTO E INSTALAÇÃO. AF_02/2026</t>
  </si>
  <si>
    <t>BANCADA DE GRANITO CINZA POLIDO, DE 1,50 X 0,60 M, PARA PIA DE COZINHA - FORNECIMENTO E INSTALAÇÃO. AF_02/2026</t>
  </si>
  <si>
    <t>BACIA SANITÁRIA COM CAIXA ACOPLADA, LOUÇA BRANCA - PADRÃO ALTO - FORNECIMENTO E INSTALAÇÃO. AF_02/2026</t>
  </si>
  <si>
    <t>MES</t>
  </si>
  <si>
    <t>VIGIA DIURNO COM ENCARGOS COMPLEMENTARES</t>
  </si>
  <si>
    <t>SERVENTE COM ENCARGOS COMPLEMENTARES</t>
  </si>
  <si>
    <t>PEDREIRO COM ENCARGOS COMPLEMENTARES</t>
  </si>
  <si>
    <t>ENGENHEIRO CIVIL DE OBRA PLENO COM ENCARGOS COMPLEMENTARES</t>
  </si>
  <si>
    <t>TUBO, PVC, SOLDÁVEL, DE 50MM, INSTALADO EM RAMAL DE DISTRIBUIÇÃO DE ÁGUA - FORNECIMENTO E INSTALAÇÃO. AF_06/2022</t>
  </si>
  <si>
    <t>TUBO, PVC, SOLDÁVEL, DE 40MM, INSTALADO EM RAMAL DE DISTRIBUIÇÃO DE ÁGUA - FORNECIMENTO E INSTALAÇÃO. AF_06/2022</t>
  </si>
  <si>
    <t>TUBO, PVC, SOLDÁVEL, DE 25MM, INSTALADO EM RAMAL DE DISTRIBUIÇÃO DE ÁGUA - FORNECIMENTO E INSTALAÇÃO. AF_06/2022</t>
  </si>
  <si>
    <t>TE, PVC, SOLDÁVEL, DN 40MM, INSTALADO EM RAMAL DE DISTRIBUIÇÃO DE ÁGUA - FORNECIMENTO E INSTALAÇÃO. AF_06/2022</t>
  </si>
  <si>
    <t>TE, PVC, SOLDÁVEL, DN 25MM, INSTALADO EM RAMAL DE DISTRIBUIÇÃO DE ÁGUA - FORNECIMENTO E INSTALAÇÃO. AF_06/2022</t>
  </si>
  <si>
    <t>JOELHO 90 GRAUS, PVC, SOLDÁVEL, DN 50MM, INSTALADO EM RAMAL DE DISTRIBUIÇÃO DE ÁGUA - FORNECIMENTO E INSTALAÇÃO. AF_06/2022</t>
  </si>
  <si>
    <t>JOELHO 90 GRAUS, PVC, SOLDÁVEL, DN 40MM, INSTALADO EM RAMAL DE DISTRIBUIÇÃO DE ÁGUA - FORNECIMENTO E INSTALAÇÃO. AF_06/2022</t>
  </si>
  <si>
    <t>JOELHO 90 GRAUS, PVC, SOLDÁVEL, DN 25MM, INSTALADO EM RAMAL DE DISTRIBUIÇÃO DE ÁGUA - FORNECIMENTO E INSTALAÇÃO. AF_06/2022</t>
  </si>
  <si>
    <t>JOELHO 90 GRAUS COM BUCHA DE LATÃO, PVC, SOLDÁVEL, DN 25MM, X 3/4 INSTALADO EM RAMAL OU SUB-RAMAL DE ÁGUA - FORNECIMENTO E INSTALAÇÃO. AF_06/2022</t>
  </si>
  <si>
    <t>JOELHO 45 GRAUS, PVC, SOLDÁVEL, DN 50MM, INSTALADO EM RAMAL DE DISTRIBUIÇÃO DE ÁGUA - FORNECIMENTO E INSTALAÇÃO. AF_06/2022</t>
  </si>
  <si>
    <t>BUCHA DE REDUÇÃO, CURTA, PVC, SOLDÁVEL, DN 50 X 40 MM, INSTALADO EM RAMAL DE DISTRIBUIÇÃO DE ÁGUA - FORNECIMENTO E INSTALAÇÃO. AF_06/2022</t>
  </si>
  <si>
    <t>BUCHA DE REDUÇÃO, CURTA, PVC, SOLDÁVEL, DN 25 X 20 MM, INSTALADO EM RAMAL DE DISTRIBUIÇÃO DE ÁGUA - FORNECIMENTO E INSTALAÇÃO. AF_06/2022</t>
  </si>
  <si>
    <t>TUBO PVC, SERIE NORMAL, ESGOTO PREDIAL, DN 50 MM, FORNECIDO E INSTALADO EM PRUMADA DE ESGOTO SANITÁRIO OU VENTILAÇÃO. AF_08/2022</t>
  </si>
  <si>
    <t>TUBO PVC, SERIE NORMAL, ESGOTO PREDIAL, DN 40 MM, FORNECIDO E INSTALADO EM RAMAL DE DESCARGA OU RAMAL DE ESGOTO SANITÁRIO. AF_08/2022</t>
  </si>
  <si>
    <t>TUBO PVC, SERIE NORMAL, ESGOTO PREDIAL, DN 150 MM, FORNECIDO E INSTALADO EM SUBCOLETOR AÉREO DE ESGOTO SANITÁRIO. AF_08/2022</t>
  </si>
  <si>
    <t>TUBO PVC, SERIE NORMAL, ESGOTO PREDIAL, DN 100 MM, FORNECIDO E INSTALADO EM RAMAL DE DESCARGA OU RAMAL DE ESGOTO SANITÁRIO. AF_08/2022</t>
  </si>
  <si>
    <t>TE, PVC, SERIE NORMAL, ESGOTO PREDIAL, DN 100 X 100 MM, JUNTA ELÁSTICA, FORNECIDO E INSTALADO EM PRUMADA DE ESGOTO SANITÁRIO OU VENTILAÇÃO. AF_08/2022</t>
  </si>
  <si>
    <t>LUVA SIMPLES, PVC, SÉRIE NORMAL, ESGOTO PREDIAL, DN 150 MM, JUNTA ELÁSTICA, FORNECIDO E INSTALADO EM SUBCOLETOR AÉREO DE ESGOTO SANITÁRIO. AF_08/2022</t>
  </si>
  <si>
    <t>LUVA SIMPLES, PVC, SERIE NORMAL, ESGOTO PREDIAL, DN 50 MM, JUNTA ELÁSTICA, FORNECIDO E INSTALADO EM PRUMADA DE ESGOTO SANITÁRIO OU VENTILAÇÃO. AF_08/2022</t>
  </si>
  <si>
    <t>LUVA SIMPLES, PVC, SERIE NORMAL, ESGOTO PREDIAL, DN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</si>
  <si>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</si>
  <si>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40 MM, JUNTA SOLDÁVEL,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</si>
  <si>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</si>
  <si>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</si>
  <si>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150 MM, JUNTA ELÁSTICA, FORNECIDO E INSTALADO EM SUBCOLETOR AÉREO DE ESGOTO SANITÁRIO. AF_08/2022</t>
  </si>
  <si>
    <t>JOELHO 45 GRAUS, PVC, SERIE NORMAL, ESGOTO PREDIAL, DN 100 MM, JUNTA ELÁSTICA, FORNECIDO E INSTALADO EM SUBCOLETOR AÉREO DE ESGOTO SANITÁRIO. AF_08/2022</t>
  </si>
  <si>
    <t>CAIXA SIFONADA, COM GRELHA QUADRADA, PVC, DN 150 X 150 X 50 MM, JUNTA SOLDÁVEL, FORNECIDA E INSTALADA EM RAMAL DE DESCARGA OU EM RAMAL DE ESGOTO SANITÁRIO. AF_08/2022</t>
  </si>
  <si>
    <t>CABO DE COBRE FLEXÍVEL ISOLADO, 70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</si>
  <si>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</si>
  <si>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QUADRO DE DISTRIBUIÇÃO DE ENERGIA EM CHAPA DE AÇO GALVANIZADO, DE EMBUTIR, COM BARRAMENTO TRIFÁSICO, PARA 24 DISJUNTORES DIN 100A - FORNECIMENTO E INSTALAÇÃO. AF_07/2025</t>
  </si>
  <si>
    <t>DISJUNTOR TRIPOLAR TIPO NEMA, CORRENTE NOMINAL DE 60 ATÉ 100A - FORNECIMENTO E INSTALAÇÃO. AF_07/2025</t>
  </si>
  <si>
    <t>DISJUNTOR MONOPOLAR TIPO DIN, CORRENTE NOMINAL DE 32A - FORNECIMENTO E INSTALAÇÃO. AF_07/2025</t>
  </si>
  <si>
    <t>DISJUNTOR MONOPOLAR TIPO DIN, CORRENTE NOMINAL DE 16A - FORNECIMENTO E INSTALAÇÃO. AF_07/2025</t>
  </si>
  <si>
    <t>DISJUNTOR MONOPOLAR TIPO DIN, CORRENTE NOMINAL DE 10A - FORNECIMENTO E INSTALAÇÃO. AF_07/2025</t>
  </si>
  <si>
    <t>DISJUNTOR BIPOLAR TIPO DIN, CORRENTE NOMINAL DE 25A - FORNECIMENTO E INSTALAÇÃO. AF_07/2025</t>
  </si>
  <si>
    <t>TOMADA MÉDIA DE EMBUTIR (2 MÓDULOS), 2P+T 10 A, INCLUINDO SUPORTE E PLACA - FORNECIMENTO E INSTALAÇÃO. AF_03/2023</t>
  </si>
  <si>
    <t>TOMADA ALTA DE EMBUTIR (1 MÓDULO), 2P+T 20 A, INCLUINDO SUPORTE E PLACA - FORNECIMENTO E INSTALAÇÃO. AF_03/2023</t>
  </si>
  <si>
    <t>INTERRUPTOR SIMPLES (1 MÓDULO), 10A/250V, INCLUINDO SUPORTE E PLACA - FORNECIMENTO E INSTALAÇÃO. AF_03/2023</t>
  </si>
  <si>
    <t>ELETRODUTO FLEXÍVEL CORRUGADO REFORÇADO, PVC, DN 32 MM (1"), PARA CIRCUITOS TERMINAIS, INSTALADO EM FORRO - FORNECIMENTO E INSTALAÇÃO. AF_03/2023</t>
  </si>
  <si>
    <t>ELETRODUTO FLEXÍVEL CORRUGADO REFORÇADO, PVC, DN 25 MM (3/4"), PARA CIRCUITOS TERMINAIS, INSTALADO EM FORRO - FORNECIMENTO E INSTALAÇÃO. AF_03/2023</t>
  </si>
  <si>
    <t>CAIXA RETANGULAR 4" X 2" MÉDIA (1,30 M DO PISO), PVC, INSTALADA EM PAREDE - FORNECIMENTO E INSTALAÇÃO. AF_03/2023</t>
  </si>
  <si>
    <t>CAIXA OCTOGONAL 3" X 3", PVC, INSTALADA EM LAJE - FORNECIMENTO E INSTALAÇÃO. AF_03/2023</t>
  </si>
  <si>
    <t>CABO DE COBRE FLEXÍVEL ISOLADO, 6 MM², ANTI-CHAMA 0,6/1,0 KV, PARA CIRCUITOS TERMINAIS - FORNECIMENTO E INSTALAÇÃO. AF_03/2023</t>
  </si>
  <si>
    <t>GRAUTEAMENTO DE CINTA SUPERIOR OU DE VERGA EM ALVENARIA ESTRUTURAL. AF_09/2021</t>
  </si>
  <si>
    <t>ARMAÇÃO DE CINTA DE ALVENARIA ESTRUTURAL; DIÂMETRO DE 10,0 MM. AF_09/2021</t>
  </si>
  <si>
    <t>FABRICAÇÃO, MONTAGEM E DESMONTAGEM DE FÔRMA PARA VIGA BALDRAME, EM MADEIRA SERRADA, E=25 MM, 4 UTILIZAÇÕES. AF_01/2024</t>
  </si>
  <si>
    <t>FORRO EM RÉGUAS DE PVC, FRISADO, PARA AMBIENTES COMERCIAIS, INCLUSIVE ESTRUTURA BIDIRECIONAL DE FIXAÇÃO. AF_08/2023_PS</t>
  </si>
  <si>
    <t>ACABAMENTOS PARA FORRO (RODA-FORRO EM PERFIL METÁLICO E PLÁSTICO). AF_08/2023</t>
  </si>
  <si>
    <t>FABRICAÇÃO E INSTALAÇÃO DE TESOURA (INTEIRA OU MEIA) EM AÇO, VÃOS MAIORES OU IGUAIS A 6,0 M E MENORES OU IGUAIS A 12,0 M, INCLUSO IÇAMENTO, EXCLUSIVE PINTURA. AF_10/2025</t>
  </si>
  <si>
    <t>ESTACA BROCA DE CONCRETO, DIÂMETRO DE 30CM, ESCAVAÇÃO MANUAL COM TRADO CONCHA, COM ARMADURA DE ARRANQUE. AF_05/2020</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</si>
  <si>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</si>
  <si>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</si>
  <si>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GUARNIÇÃO DE ALUMÍNIO. AF_11/2024</t>
  </si>
  <si>
    <t>CONTRAMARCO DE AÇO, FIXAÇÃO COM PARAFUSO - FORNECIMENTO E INSTALAÇÃO. AF_11/2024</t>
  </si>
  <si>
    <t>MONTAGEM E DESMONTAGEM DE ANDAIME TUBULAR TIPO "TORRE" (EXCLUSIVE ANDAIME E LIMPEZA). AF_03/2024</t>
  </si>
  <si>
    <t>ELETROCALHA LISA OU PERFURADA EM AÇO GALVANIZADO, LARGURA 50MM E ALTURA 50MM, INCLUSIVE EMENDA E FIXAÇÃO - FORNECIMENTO E INSTALAÇÃO. AF_04/2023</t>
  </si>
  <si>
    <t>ELETROCALHA LISA OU PERFURADA EM AÇO GALVANIZADO, LARGURA 100MM E ALTURA 50MM, INCLUSIVE EMENDA E FIXAÇÃO - FORNECIMENTO E INSTALAÇÃO. AF_04/2023</t>
  </si>
  <si>
    <t>ALAMBRADO EM MOURÕES DE CONCRETO, COM TELA DE ARAME GALVANIZADO (INCLUSIVE MURETA EM CONCRETO). AF_12/2025</t>
  </si>
  <si>
    <t>CAIXA COM GRELHA RETANGULAR DE FERRO FUNDIDO, EM ALVENARIA COM TIJOLOS CERÂMICOS MACIÇOS, DIMENSÕES INTERNAS: 0,15 X 1,00 X 0,3 M. AF_05/2025</t>
  </si>
  <si>
    <t>CAIXA ENTERRADA HIDRÁULICA RETANGULAR, EM CONCRETO PRÉ-MOLDADO, DIMENSÕES INTERNAS: 0,6X0,6X0,5 M. AF_12/2020</t>
  </si>
  <si>
    <t>CAIXA ENTERRADA ELÉTRICA RETANGULAR, EM ALVENARIA COM BLOCOS DE CONCRETO, FUNDO COM BRITA, DIMENSÕES INTERNAS: 0,6X0,6X0,6 M. AF_12/2020</t>
  </si>
  <si>
    <t>MONTAGEM DE ARMADURA TRANSVERSAL DE ESTACAS DE SEÇÃO CIRCULAR, DIÂMETRO = 5,0 MM. AF_09/2021_PS</t>
  </si>
  <si>
    <t>MONTAGEM DE ARMADURA DE ESTACAS, DIÂMETRO = 10,0 MM. AF_09/2021_PS</t>
  </si>
  <si>
    <t>ARGAMASSA TRAÇO 1:4 (EM VOLUME DE CIMENTO E AREIA GROSSA ÚMIDA) PARA CHAPISCO CONVENCIONAL, PREPARO MECÂNICO COM BETONEIRA 400 L. AF_08/2019</t>
  </si>
  <si>
    <t>ARGAMASSA TRAÇO 1:3 (EM VOLUME DE CIMENTO E AREIA MÉDIA ÚMIDA), PREPARO MECÂNICO COM BETONEIRA 400 L. AF_08/2019</t>
  </si>
  <si>
    <t>Unidade</t>
  </si>
  <si>
    <t>TOALHEIRO PLASTICO TIPO DISPENSER PARA PAPEL TOALHA INTERFOLHADO</t>
  </si>
  <si>
    <t>TIJOLO CERAMICO MACICO COMUM DE *5 X 10 X 20* CM (L X A X C)</t>
  </si>
  <si>
    <t>TABUA NAO APARELHADA *2,5 X 20* CM, EM MACARANDUBA/MASSARANDUBA, ANGELIM OU EQUIVALENTE DA REGIAO - BRUTA</t>
  </si>
  <si>
    <t>SARRAFO *2,5 X 7,5* CM EM PINUS, MISTA OU EQUIVALENTE DA REGIAO - BRUTA</t>
  </si>
  <si>
    <t>PREGO DE ACO POLIDO COM CABECA 17 X 27 (2 1/2 X 11)</t>
  </si>
  <si>
    <t>PORTAO DE CORRER EM GRADIL FIXO DE BARRA DE FERRO CHATA DE 3 X 1/4" NA VERTICAL, SEM REQUADRO, ACABAMENTO NATURAL, COM TRILHOS E ROLDANAS</t>
  </si>
  <si>
    <t>PONTALETE *7,5 X 7,5* CM EM PINUS, MISTA OU EQUIVALENTE DA REGIAO - BRUTA</t>
  </si>
  <si>
    <t>DESMOLDANTE PROTETOR PARA FORMAS DE MADEIRA, DE BASE OLEOSA EMULSIONADA EM AGUA</t>
  </si>
  <si>
    <t>1250,77*0,12</t>
  </si>
  <si>
    <t>88*5</t>
  </si>
  <si>
    <t>15*5</t>
  </si>
  <si>
    <t>738,7+456,6</t>
  </si>
  <si>
    <t>651+195,5</t>
  </si>
  <si>
    <t>119,7+10,4</t>
  </si>
  <si>
    <t>65,54+10,91</t>
  </si>
  <si>
    <t>249,53+181,83</t>
  </si>
  <si>
    <t>416,1+272,7+93,9+133</t>
  </si>
  <si>
    <t>703+2,3+131,6</t>
  </si>
  <si>
    <t>461,6+129,8+99,6+61,,8</t>
  </si>
  <si>
    <t>395,12+116,73+84,23+56,72</t>
  </si>
  <si>
    <t>21,59+7+4,64+3,4</t>
  </si>
  <si>
    <t>440*3*0,617</t>
  </si>
  <si>
    <t>34*88*0,154</t>
  </si>
  <si>
    <t>26,60+92+450,97</t>
  </si>
  <si>
    <t>=3206,25-1288,2</t>
  </si>
  <si>
    <t>Ambientes - Dimensões e especificações</t>
  </si>
  <si>
    <t>Nome</t>
  </si>
  <si>
    <t>Perímetro</t>
  </si>
  <si>
    <t>Área</t>
  </si>
  <si>
    <t>Acabamento da parede</t>
  </si>
  <si>
    <t>Acabamento do piso</t>
  </si>
  <si>
    <t>Acabamento do forro</t>
  </si>
  <si>
    <t>Revestimento de parede</t>
  </si>
  <si>
    <t>Eng. Fiscal/Projetos</t>
  </si>
  <si>
    <t>Eng. Fiscal/Obras</t>
  </si>
  <si>
    <t>Setor de Habitação</t>
  </si>
  <si>
    <t>DEMUTRAN</t>
  </si>
  <si>
    <t>Gerência de Agricultura</t>
  </si>
  <si>
    <t>Dep. Patrimônio</t>
  </si>
  <si>
    <t>Dir. Agricultura (chiquinho)</t>
  </si>
  <si>
    <t>Lavanderia</t>
  </si>
  <si>
    <t>Área de circulação</t>
  </si>
  <si>
    <t>Encarregado de obras</t>
  </si>
  <si>
    <t>Limpeza Urbana</t>
  </si>
  <si>
    <t>Encarregado Mecânico</t>
  </si>
  <si>
    <t>Depósito do mecânico</t>
  </si>
  <si>
    <t>Depósito de obras</t>
  </si>
  <si>
    <t>Depósito da limpeza urbana</t>
  </si>
  <si>
    <t>Ger. Obras</t>
  </si>
  <si>
    <t>Sala de reunião</t>
  </si>
  <si>
    <t>Técnico Agrícola</t>
  </si>
  <si>
    <t>Eng. Ambiental</t>
  </si>
  <si>
    <t>Ger. Meio Ambiente</t>
  </si>
  <si>
    <t>Pronaf</t>
  </si>
  <si>
    <t>Administrativo AGRICULTURA (Miriam)</t>
  </si>
  <si>
    <t>Atendimento</t>
  </si>
  <si>
    <t>Recepção</t>
  </si>
  <si>
    <t>Acesso de funcionários</t>
  </si>
  <si>
    <t>Depósito</t>
  </si>
  <si>
    <t>WC</t>
  </si>
  <si>
    <t>Vestiário Masculino</t>
  </si>
  <si>
    <t>Vestiário Feminino</t>
  </si>
  <si>
    <t>Cozinha</t>
  </si>
  <si>
    <t>BOX 1</t>
  </si>
  <si>
    <t>BOX 2</t>
  </si>
  <si>
    <t>BOX 3</t>
  </si>
  <si>
    <t>TOTAL GERAL</t>
  </si>
  <si>
    <t>ESGOTO E PLUVIAL</t>
  </si>
  <si>
    <t>=(28,21+13,03)*0,6*1</t>
  </si>
  <si>
    <t>CAIXAS, RALOS E LOUÇAS</t>
  </si>
  <si>
    <t>=1,28+5,80</t>
  </si>
  <si>
    <t>=18+14,30</t>
  </si>
  <si>
    <t>SINAPI-I</t>
  </si>
  <si>
    <t>PLACA DE OBRA EM CHAPA GALVANIZADA N. 22, ADESIVADA</t>
  </si>
  <si>
    <t>LOCACAO DE BANHEIRO QUIMICO, INCLUSO 4 HIGIENIZACOES</t>
  </si>
  <si>
    <t>MOBILIZACAO E DESMOBILIZACAO DE BANHEIRO QUIMICO</t>
  </si>
  <si>
    <t>LOCACAO DE CONTAINER PARA DEPOSITO DE (2,30 X 6,00)M, ALT. 2,50M, SEM DIVISORIAS INTERNAS E SEM SANITARIO, EXC TRANSP/CARGA/DESCARGA</t>
  </si>
  <si>
    <t>LUMINARIA TIPO PLAFON COM PAINEL LED, 30X30CM, SOBREPOR, POTENCIA DE 24W, 4000K, LUZ NEUTRA, ELGIN OU SIMILAR - FORNECIMENTO E INSTALACAO</t>
  </si>
  <si>
    <t>ELETRODUTO DE PVC RIGIDO ROSCAVEL DN 32MM (1"), APARENTE, INSTALADO EM PAREDES, INCL FIXADORES E CONEXOES, FORNECIMENTO E INSTALACAO</t>
  </si>
  <si>
    <t>SINAPI - 98299 - CABO ELETRONICO CATEGORIA 6A, INSTALADO EM EDIFICACAO INSTITUCIONAL - FORNECIMENTO E INSTALACAO. AF_08/2025</t>
  </si>
  <si>
    <t>SINAPI - 98302 - PATCH PANEL 24 PORTAS, CATEGORIA 6 - FORNECIMENTO E INSTALACAO. AF_08/2025</t>
  </si>
  <si>
    <t>GABINETE FECHADO DE PISO PADRAO METALICO 19 x 24 US X 700MM PARA CABEAMENTO ESTRUTURADO E CFTV - FORNECIMENTO E INSTALACAO</t>
  </si>
  <si>
    <t>SINAPI - 98307 - TOMADA DE REDE RJ45 - FORNECIMENTO E INSTALACAO. AF_08/2025</t>
  </si>
  <si>
    <t>TOMADA DUPLA PARA LOGICA RJ45 COMPLETA, CATEGORIA 6,  COM TAMPA E SUPORTE - FORNECIMENTO E INSTALACAO</t>
  </si>
  <si>
    <t>REGUA COM 12 TOMADAS 2P+T 250V., COM CABO TIPO FILTRO DE LINHA PARA RACK - FORNECIMENTO E INSTALACAO</t>
  </si>
  <si>
    <t>SWITCH EASY SMART GIGABIT 24 PORTAS TI SG 1024D TP-LINK CAT 6 - FORNECIMENTO E INSTALACAO</t>
  </si>
  <si>
    <t>BEBEDOURO ELETRICO DE PRESSAO EM ACO INOX, REF. PDF300 2T DA IBBL OU SIMILAR, CAPACIDADE DE 3 LITROS</t>
  </si>
  <si>
    <t>PLACA TATIL EM ACRILICO COM LETRAS EM ALTO RELEVO E BRAILLE (20X15)CM PARA SINALIZACAO DE PORTAS DIVERSAS (EX. SANIT. MASCULINO/SANIT. FEMININO), FIXADAS POR ADESIVOS DUPLA FACE, DA ANLIK OU SIMILAR</t>
  </si>
  <si>
    <t>MURO (H=2,00M) REVESTIDO E PINTADO - ANEXO A-118 (S.C.) - PLANILHA PADRAO 000566</t>
  </si>
  <si>
    <r>
      <t>PLACA DE SINALIZACAO DE SEGURANCA CONTRA INCENDIO, FOTOLUMINESCENTE, RETANGULAR, *20 X 40* CM, EM PVC *2* MM ANTI-CHAMAS (SIMBOLOS, CORES E PICTOGRAMAS CONFORME NBR 16820)</t>
    </r>
    <r>
      <rPr>
        <sz val="12"/>
        <color rgb="FFFF0000"/>
        <rFont val="Arial"/>
        <family val="2"/>
      </rPr>
      <t xml:space="preserve"> (PLACA DAS SAÍDAS, (SINALIZAÇÃO DE DIREÇÃO)</t>
    </r>
  </si>
  <si>
    <t>incidência brita 0,58 '=(0,58*75,05+(0,58*0,08*9))*30 (dmt navirai santa maria)</t>
  </si>
  <si>
    <t>incidência brita 0,58 '=(0,58*75,05+(0,58*0,08*9))*(106-30) (dmt navirai santa maria)</t>
  </si>
  <si>
    <t>COMPOSICAO</t>
  </si>
  <si>
    <t>INSUMO</t>
  </si>
  <si>
    <t>CHURRASQUEIRA E TIJOLO MACIÇO CONFORME PROJETO</t>
  </si>
  <si>
    <t>CP-NH1</t>
  </si>
  <si>
    <t>ELÉTRICA</t>
  </si>
  <si>
    <t>REDE DE CABEAMENTO ESTRUTURADO</t>
  </si>
  <si>
    <t>=CONDULETE X 2</t>
  </si>
  <si>
    <t>Conforme projeto</t>
  </si>
  <si>
    <t>ENTRADA DE SERVICO, EM BAIXA TENSAO, COM CAIXA DE MEDICAO INSTALADA EM MURETA DE ALVENARIA (1 1/2 VEZ), MEDINDO (1,20 X 2,10)M, CONFORME PADRAO ENERGISA, NA(S) ESPECIFICACAO(OES):- TRIFÁSICO 57,2 A 81,5</t>
  </si>
  <si>
    <t>RAFAEL DOS SANTOS A. LIMA</t>
  </si>
  <si>
    <t>BASE PARA METÁLICO TIPO TAÇA - 20 M3 E H=7,50 M (CONFIRMAR COM PROJETISTA APOS SONDAGEM)</t>
  </si>
  <si>
    <t>RESERVATÓRIO METÁLICO TIPO TAÇA- 20.000 LITROS E H=7,50 M, INCLUSO TRANSPORTE E ICAMENTO</t>
  </si>
  <si>
    <t>4.00.00</t>
  </si>
  <si>
    <t>4.01.00</t>
  </si>
  <si>
    <t>2.01</t>
  </si>
  <si>
    <t>2.02</t>
  </si>
  <si>
    <t>2.03</t>
  </si>
  <si>
    <t>4.00.01</t>
  </si>
  <si>
    <t>4.00.02</t>
  </si>
  <si>
    <t>4.00.03</t>
  </si>
  <si>
    <t>4.00.04</t>
  </si>
  <si>
    <t>4.00.05</t>
  </si>
  <si>
    <t>4.00.06</t>
  </si>
  <si>
    <t>4.00.07</t>
  </si>
  <si>
    <t>4.00.08</t>
  </si>
  <si>
    <t>4.00.09</t>
  </si>
  <si>
    <t>4.00.10</t>
  </si>
  <si>
    <t>4.00.11</t>
  </si>
  <si>
    <t>4.00.12</t>
  </si>
  <si>
    <t>4.01.01</t>
  </si>
  <si>
    <t>4.01.02</t>
  </si>
  <si>
    <t>4.01.03</t>
  </si>
  <si>
    <t>4.01.04</t>
  </si>
  <si>
    <t>4.01.05</t>
  </si>
  <si>
    <t>4.01.06</t>
  </si>
  <si>
    <t>4.01.07</t>
  </si>
  <si>
    <t>10.01</t>
  </si>
  <si>
    <t>10.02</t>
  </si>
  <si>
    <t>10.03</t>
  </si>
  <si>
    <t>10.04</t>
  </si>
  <si>
    <t>12.01</t>
  </si>
  <si>
    <t>12.02</t>
  </si>
  <si>
    <t>12.03</t>
  </si>
  <si>
    <t>12.04</t>
  </si>
  <si>
    <t>12.05</t>
  </si>
  <si>
    <t>12.06</t>
  </si>
  <si>
    <t>12.07</t>
  </si>
  <si>
    <t>12.08</t>
  </si>
  <si>
    <t>12.09</t>
  </si>
  <si>
    <t>12.10</t>
  </si>
  <si>
    <t>12.11</t>
  </si>
  <si>
    <t>12.12</t>
  </si>
  <si>
    <t>12.13</t>
  </si>
  <si>
    <t>12.14</t>
  </si>
  <si>
    <t>12.15</t>
  </si>
  <si>
    <t>12.16</t>
  </si>
  <si>
    <t>12.18</t>
  </si>
  <si>
    <t>12.19</t>
  </si>
  <si>
    <t>12.20</t>
  </si>
  <si>
    <t>12.21</t>
  </si>
  <si>
    <t>12.22</t>
  </si>
  <si>
    <t>12.23</t>
  </si>
  <si>
    <t>12.24</t>
  </si>
  <si>
    <t>12.25</t>
  </si>
  <si>
    <t>12.26</t>
  </si>
  <si>
    <t>12.27</t>
  </si>
  <si>
    <t>12.28</t>
  </si>
  <si>
    <t>12.29</t>
  </si>
  <si>
    <t>12.30</t>
  </si>
  <si>
    <t>12.31</t>
  </si>
  <si>
    <t>12.33</t>
  </si>
  <si>
    <t>12.34</t>
  </si>
  <si>
    <t>12.35</t>
  </si>
  <si>
    <t>12.36</t>
  </si>
  <si>
    <t>12.37</t>
  </si>
  <si>
    <t>12.38</t>
  </si>
  <si>
    <t>12.39</t>
  </si>
  <si>
    <t>12.40</t>
  </si>
  <si>
    <t>12.41</t>
  </si>
  <si>
    <t>12.42</t>
  </si>
  <si>
    <t>12.43</t>
  </si>
  <si>
    <t>12.44</t>
  </si>
  <si>
    <t>12.45</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</si>
  <si>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</si>
  <si>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</si>
  <si>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</si>
  <si>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</si>
  <si>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</si>
  <si>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</si>
  <si>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</si>
  <si>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</si>
  <si>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</si>
  <si>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</si>
  <si>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</si>
  <si>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</si>
  <si>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</si>
  <si>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</si>
  <si>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</si>
  <si>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</si>
  <si>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</si>
  <si>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</si>
  <si>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</si>
  <si>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</si>
  <si>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</si>
  <si>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</si>
  <si>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</si>
  <si>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</si>
  <si>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</si>
  <si>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13.27</t>
  </si>
  <si>
    <t>13.28</t>
  </si>
  <si>
    <t>13.29</t>
  </si>
  <si>
    <t>13.30</t>
  </si>
  <si>
    <t>13.31</t>
  </si>
  <si>
    <t>13.32</t>
  </si>
  <si>
    <t>13.33</t>
  </si>
  <si>
    <t>13.34</t>
  </si>
  <si>
    <t>14.01</t>
  </si>
  <si>
    <t>14.02</t>
  </si>
  <si>
    <t>14.03</t>
  </si>
  <si>
    <t>14.04</t>
  </si>
  <si>
    <t>14.05</t>
  </si>
  <si>
    <t>14.06</t>
  </si>
  <si>
    <t>14.07</t>
  </si>
  <si>
    <t>14.08</t>
  </si>
  <si>
    <t>14.10</t>
  </si>
  <si>
    <t>14.11</t>
  </si>
  <si>
    <t>14.12</t>
  </si>
  <si>
    <t>14.13</t>
  </si>
  <si>
    <t>14.14</t>
  </si>
  <si>
    <t>15.01</t>
  </si>
  <si>
    <t>15.02</t>
  </si>
  <si>
    <t>15.03</t>
  </si>
  <si>
    <t>16.01</t>
  </si>
  <si>
    <t>16.02</t>
  </si>
  <si>
    <t>16.03</t>
  </si>
  <si>
    <t>16.04</t>
  </si>
  <si>
    <t>17.01</t>
  </si>
  <si>
    <t>17.02</t>
  </si>
  <si>
    <t>17.03</t>
  </si>
  <si>
    <t>17.04</t>
  </si>
  <si>
    <t>17.05</t>
  </si>
  <si>
    <t>Novo Horizonte do Sul/MS 07 de abril de 2026</t>
  </si>
  <si>
    <t>TOTAL  DA OBRA</t>
  </si>
  <si>
    <t>MÊS 5</t>
  </si>
  <si>
    <t>MÊS 6</t>
  </si>
  <si>
    <t>COMPOSIÇÕES UNITÁRIAS</t>
  </si>
  <si>
    <t>SINAPI - Fev/2026 - AGESUL Jan/2026</t>
  </si>
  <si>
    <t>Quantidade
Contratual</t>
  </si>
  <si>
    <t xml:space="preserve">Quantidade
Exigida </t>
  </si>
  <si>
    <t>Item na planilha</t>
  </si>
  <si>
    <t>OBJETO LICITAÇÃO</t>
  </si>
  <si>
    <t>XXXX</t>
  </si>
  <si>
    <t>CONCORRÊNCIA</t>
  </si>
  <si>
    <t>XXXXX</t>
  </si>
  <si>
    <t>EDITAL DE LICITAÇÃO</t>
  </si>
  <si>
    <t>PROCESSO ADMINISTRATIVO</t>
  </si>
  <si>
    <t>INFORMAÇÕES DOS ATESTADOS</t>
  </si>
  <si>
    <t>CONTRATANTE</t>
  </si>
  <si>
    <t>Prefeitura Municipal
xxxxxx</t>
  </si>
  <si>
    <t>CAT:</t>
  </si>
  <si>
    <t>CAT n° xxxxx</t>
  </si>
  <si>
    <t>CAO:</t>
  </si>
  <si>
    <t>CAO n° xxxxx</t>
  </si>
  <si>
    <t>INSUMO/SERVIÇO</t>
  </si>
  <si>
    <t>UNIDADE</t>
  </si>
  <si>
    <t>ITEM</t>
  </si>
  <si>
    <t>PAG.</t>
  </si>
  <si>
    <t>QUANTIDADES</t>
  </si>
  <si>
    <t>SERVIÇO DE XXXXX</t>
  </si>
  <si>
    <t>1.0.XX</t>
  </si>
  <si>
    <t>Pag. Xx</t>
  </si>
  <si>
    <t>xxxx</t>
  </si>
  <si>
    <t>EXECUÇÃO DE XXXXX</t>
  </si>
  <si>
    <t>2.X</t>
  </si>
  <si>
    <t>EXECUÇÃO DO SERVIÇO XXXX</t>
  </si>
  <si>
    <t>3.X.X</t>
  </si>
  <si>
    <t>VALOR 1</t>
  </si>
  <si>
    <t>REVESTIMENTO DE TETO E FORRO</t>
  </si>
  <si>
    <t>15.04</t>
  </si>
  <si>
    <t>15.05</t>
  </si>
  <si>
    <r>
      <t xml:space="preserve">GUARDA CORPO EM TUBO IND. 2.1/2", 2 CORRIMAOS (H=0,70M E 0,92M) EM TUBO IND. 1.1/2" CH.18, FECHAMENTO EM TUBO IND.1" CH.18 A CADA 15CM E PILARETES EM TUBO IND. 2.1/2"CH 18, INCL.FUNDO E PINT.ESMALTE, </t>
    </r>
    <r>
      <rPr>
        <sz val="12"/>
        <color rgb="FFFF0000"/>
        <rFont val="Arial"/>
        <family val="2"/>
      </rPr>
      <t>(ALTURA 1,20M)</t>
    </r>
  </si>
  <si>
    <t>=(2,5+2,22+7,35)*1,20</t>
  </si>
  <si>
    <t>=132,62+(16*5)</t>
  </si>
  <si>
    <t>RELATÓRIO DE CUSTOS DE COMPOSIÇÕES - SEM DESONERAÇÃO ENCARGOS SOCIAIS</t>
  </si>
  <si>
    <t>Novo Horizonte do Sul/MS 02 de junho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</si>
</sst>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0.000"/>
    <numFmt numFmtId="165" formatCode="0.0%"/>
    <numFmt numFmtId="166" formatCode="#,##0.00_ ;\-#,##0.00\ "/>
    <numFmt numFmtId="167" formatCode="0.000%"/>
    <numFmt numFmtId="168" formatCode="&quot;R$&quot;\ #,##0.00"/>
    <numFmt numFmtId="172" formatCode="#,##0.0000000"/>
  </numFmts>
  <fonts count="41" x14ac:knownFonts="1">
    <font>
      <sz val="11"/>
      <color theme="1"/>
      <name val="Calibri"/>
      <family val="2"/>
      <scheme val="minor"/>
    </font>
    <font>
      <sz val="11"/>
      <color theme="1"/>
      <name val="Calibri"/>
      <family val="2"/>
      <scheme val="minor"/>
    </font>
    <font>
      <sz val="8"/>
      <name val="Calibri"/>
      <family val="2"/>
      <scheme val="minor"/>
    </font>
    <font>
      <b/>
      <sz val="10"/>
      <name val="Arial"/>
      <family val="2"/>
    </font>
    <font>
      <sz val="10"/>
      <name val="Arial"/>
      <family val="2"/>
    </font>
    <font>
      <sz val="9"/>
      <name val="Arial"/>
      <family val="2"/>
    </font>
    <font>
      <b/>
      <sz val="10"/>
      <name val="Calibri Light"/>
      <family val="2"/>
      <scheme val="major"/>
    </font>
    <font>
      <sz val="10"/>
      <color theme="1"/>
      <name val="Calibri Light"/>
      <family val="2"/>
      <scheme val="major"/>
    </font>
    <font>
      <sz val="10"/>
      <name val="Calibri Light"/>
      <family val="2"/>
      <scheme val="major"/>
    </font>
    <font>
      <sz val="11"/>
      <color theme="1"/>
      <name val="Calibri Light"/>
      <family val="2"/>
      <scheme val="major"/>
    </font>
    <font>
      <b/>
      <sz val="10"/>
      <color theme="1"/>
      <name val="Calibri Light"/>
      <family val="2"/>
      <scheme val="major"/>
    </font>
    <font>
      <b/>
      <sz val="16"/>
      <name val="Arial"/>
      <family val="2"/>
    </font>
    <font>
      <b/>
      <sz val="12"/>
      <name val="Arial"/>
      <family val="2"/>
    </font>
    <font>
      <b/>
      <sz val="9"/>
      <name val="Arial"/>
      <family val="2"/>
    </font>
    <font>
      <b/>
      <sz val="10"/>
      <color indexed="12"/>
      <name val="Arial"/>
      <family val="2"/>
    </font>
    <font>
      <b/>
      <sz val="10"/>
      <color indexed="10"/>
      <name val="Arial"/>
      <family val="2"/>
    </font>
    <font>
      <sz val="10"/>
      <color indexed="10"/>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6"/>
      <color indexed="10"/>
      <name val="Arial"/>
      <family val="2"/>
    </font>
    <font>
      <b/>
      <sz val="14"/>
      <color indexed="10"/>
      <name val="Arial"/>
      <family val="2"/>
    </font>
    <font>
      <sz val="11"/>
      <name val="Arial"/>
      <family val="2"/>
    </font>
    <font>
      <sz val="11"/>
      <name val="Arial"/>
      <family val="1"/>
    </font>
    <font>
      <sz val="10"/>
      <color rgb="FFFF0000"/>
      <name val="Calibri Light"/>
      <family val="2"/>
      <scheme val="major"/>
    </font>
    <font>
      <sz val="12"/>
      <color theme="1"/>
      <name val="Arial"/>
      <family val="2"/>
    </font>
    <font>
      <sz val="12"/>
      <name val="Arial"/>
      <family val="2"/>
    </font>
    <font>
      <b/>
      <sz val="12"/>
      <color rgb="FF00B0F0"/>
      <name val="Arial"/>
      <family val="2"/>
    </font>
    <font>
      <b/>
      <sz val="12"/>
      <color rgb="FFFF0000"/>
      <name val="Arial"/>
      <family val="2"/>
    </font>
    <font>
      <b/>
      <sz val="12"/>
      <color rgb="FF002060"/>
      <name val="Arial"/>
      <family val="2"/>
    </font>
    <font>
      <b/>
      <sz val="12"/>
      <color theme="1"/>
      <name val="Arial"/>
      <family val="2"/>
    </font>
    <font>
      <sz val="12"/>
      <color rgb="FFFF0000"/>
      <name val="Arial"/>
      <family val="2"/>
    </font>
    <font>
      <sz val="10"/>
      <color theme="1"/>
      <name val="Arial"/>
      <family val="2"/>
    </font>
    <font>
      <b/>
      <sz val="10"/>
      <color theme="1"/>
      <name val="Arial"/>
      <family val="2"/>
    </font>
    <font>
      <b/>
      <sz val="11"/>
      <color theme="1"/>
      <name val="Calibri"/>
      <family val="2"/>
      <scheme val="minor"/>
    </font>
    <font>
      <b/>
      <sz val="10"/>
      <color rgb="FFFF0000"/>
      <name val="Arial"/>
      <family val="2"/>
    </font>
    <font>
      <sz val="10"/>
      <color rgb="FFFF0000"/>
      <name val="Arial"/>
      <family val="2"/>
    </font>
    <font>
      <sz val="9"/>
      <color theme="1"/>
      <name val="Arial"/>
      <family val="2"/>
    </font>
    <font>
      <b/>
      <sz val="9"/>
      <color theme="1"/>
      <name val="Arial"/>
      <family val="2"/>
    </font>
    <font>
      <sz val="11"/>
      <name val="Arial"/>
      <family val="1"/>
      <charset val="1"/>
    </font>
  </fonts>
  <fills count="9">
    <fill>
      <patternFill patternType="none"/>
    </fill>
    <fill>
      <patternFill patternType="gray125"/>
    </fill>
    <fill>
      <patternFill patternType="solid">
        <fgColor rgb="FFFFFF00"/>
        <bgColor indexed="64"/>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
      <patternFill patternType="solid">
        <fgColor rgb="FF00B0F0"/>
        <bgColor indexed="64"/>
      </patternFill>
    </fill>
    <fill>
      <patternFill patternType="solid">
        <fgColor rgb="FF00B050"/>
        <bgColor indexed="64"/>
      </patternFill>
    </fill>
    <fill>
      <patternFill patternType="solid">
        <fgColor theme="8" tint="0.79998168889431442"/>
        <bgColor indexed="64"/>
      </patternFill>
    </fill>
  </fills>
  <borders count="36">
    <border>
      <left/>
      <right/>
      <top/>
      <bottom/>
      <diagonal/>
    </border>
    <border>
      <left/>
      <right/>
      <top style="thin">
        <color theme="0" tint="-0.24994659260841701"/>
      </top>
      <bottom style="thin">
        <color theme="0" tint="-0.24994659260841701"/>
      </bottom>
      <diagonal/>
    </border>
    <border>
      <left/>
      <right/>
      <top style="thin">
        <color theme="0" tint="-0.499984740745262"/>
      </top>
      <bottom style="thin">
        <color theme="0" tint="-0.499984740745262"/>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top style="hair">
        <color auto="1"/>
      </top>
      <bottom style="hair">
        <color auto="1"/>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10"/>
      </left>
      <right/>
      <top style="thick">
        <color indexed="10"/>
      </top>
      <bottom style="thick">
        <color indexed="10"/>
      </bottom>
      <diagonal/>
    </border>
    <border>
      <left/>
      <right style="thick">
        <color indexed="10"/>
      </right>
      <top style="thick">
        <color indexed="10"/>
      </top>
      <bottom style="thick">
        <color indexed="10"/>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9">
    <xf numFmtId="0" fontId="0" fillId="0" borderId="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4" fillId="0" borderId="0"/>
    <xf numFmtId="43" fontId="4" fillId="0" borderId="0" applyFont="0" applyFill="0" applyBorder="0" applyAlignment="0" applyProtection="0"/>
    <xf numFmtId="9" fontId="4" fillId="0" borderId="0" applyFont="0" applyFill="0" applyBorder="0" applyAlignment="0" applyProtection="0"/>
    <xf numFmtId="0" fontId="24" fillId="0" borderId="0"/>
    <xf numFmtId="0" fontId="40" fillId="0" borderId="0"/>
  </cellStyleXfs>
  <cellXfs count="335">
    <xf numFmtId="0" fontId="0" fillId="0" borderId="0" xfId="0"/>
    <xf numFmtId="0" fontId="6" fillId="0" borderId="0" xfId="0" applyFont="1" applyAlignment="1">
      <alignment horizontal="center" vertical="center" wrapText="1"/>
    </xf>
    <xf numFmtId="0" fontId="7" fillId="0" borderId="0" xfId="0" applyFont="1" applyAlignment="1">
      <alignment vertical="center" wrapText="1"/>
    </xf>
    <xf numFmtId="0" fontId="8" fillId="0" borderId="0" xfId="0" applyFont="1" applyAlignment="1">
      <alignment vertical="center" wrapText="1"/>
    </xf>
    <xf numFmtId="0" fontId="7" fillId="0" borderId="0" xfId="0" applyFont="1" applyAlignment="1">
      <alignment horizontal="center" vertical="center" wrapText="1"/>
    </xf>
    <xf numFmtId="0" fontId="10" fillId="0" borderId="1" xfId="0" applyFont="1" applyBorder="1" applyAlignment="1">
      <alignment vertical="center" wrapText="1"/>
    </xf>
    <xf numFmtId="0" fontId="10" fillId="0" borderId="0" xfId="0" applyFont="1" applyAlignment="1">
      <alignment vertical="center" wrapText="1"/>
    </xf>
    <xf numFmtId="0" fontId="4" fillId="0" borderId="3" xfId="4" applyBorder="1"/>
    <xf numFmtId="0" fontId="4" fillId="0" borderId="5" xfId="4" applyBorder="1"/>
    <xf numFmtId="0" fontId="4" fillId="0" borderId="0" xfId="4"/>
    <xf numFmtId="0" fontId="12" fillId="0" borderId="0" xfId="4" applyFont="1" applyAlignment="1">
      <alignment horizontal="center" vertical="center"/>
    </xf>
    <xf numFmtId="0" fontId="4" fillId="0" borderId="6" xfId="4" applyBorder="1"/>
    <xf numFmtId="0" fontId="12" fillId="0" borderId="7" xfId="4" applyFont="1" applyBorder="1" applyAlignment="1">
      <alignment horizontal="center" vertical="center"/>
    </xf>
    <xf numFmtId="0" fontId="4" fillId="0" borderId="8" xfId="4" applyBorder="1"/>
    <xf numFmtId="0" fontId="4" fillId="0" borderId="9" xfId="4" applyBorder="1"/>
    <xf numFmtId="0" fontId="3" fillId="0" borderId="0" xfId="4" applyFont="1" applyAlignment="1">
      <alignment horizontal="center" vertical="center"/>
    </xf>
    <xf numFmtId="0" fontId="4" fillId="0" borderId="10" xfId="4" applyBorder="1"/>
    <xf numFmtId="0" fontId="3" fillId="0" borderId="0" xfId="4" applyFont="1" applyAlignment="1">
      <alignment vertical="center"/>
    </xf>
    <xf numFmtId="0" fontId="13" fillId="0" borderId="0" xfId="4" applyFont="1" applyAlignment="1">
      <alignment vertical="center"/>
    </xf>
    <xf numFmtId="0" fontId="3" fillId="3" borderId="14" xfId="4" applyFont="1" applyFill="1" applyBorder="1" applyAlignment="1" applyProtection="1">
      <alignment horizontal="center"/>
      <protection locked="0"/>
    </xf>
    <xf numFmtId="0" fontId="15" fillId="0" borderId="0" xfId="4" applyFont="1"/>
    <xf numFmtId="0" fontId="5" fillId="0" borderId="0" xfId="4" applyFont="1" applyAlignment="1">
      <alignment vertical="center"/>
    </xf>
    <xf numFmtId="0" fontId="4" fillId="0" borderId="0" xfId="4" applyAlignment="1">
      <alignment vertical="center"/>
    </xf>
    <xf numFmtId="10" fontId="14" fillId="3" borderId="14" xfId="6" applyNumberFormat="1" applyFont="1" applyFill="1" applyBorder="1" applyAlignment="1" applyProtection="1">
      <alignment horizontal="center" vertical="center" wrapText="1"/>
      <protection locked="0"/>
    </xf>
    <xf numFmtId="0" fontId="4" fillId="0" borderId="0" xfId="4" applyAlignment="1">
      <alignment horizontal="center" vertical="center"/>
    </xf>
    <xf numFmtId="0" fontId="3" fillId="0" borderId="0" xfId="4" applyFont="1" applyAlignment="1">
      <alignment horizontal="center" vertical="center" wrapText="1"/>
    </xf>
    <xf numFmtId="0" fontId="16" fillId="0" borderId="0" xfId="4" applyFont="1"/>
    <xf numFmtId="0" fontId="3" fillId="0" borderId="0" xfId="4" quotePrefix="1" applyFont="1" applyAlignment="1">
      <alignment vertical="center"/>
    </xf>
    <xf numFmtId="10" fontId="3" fillId="0" borderId="0" xfId="4" applyNumberFormat="1" applyFont="1" applyAlignment="1">
      <alignment horizontal="center" vertical="center"/>
    </xf>
    <xf numFmtId="10" fontId="14" fillId="0" borderId="0" xfId="6" applyNumberFormat="1" applyFont="1" applyFill="1" applyBorder="1" applyAlignment="1" applyProtection="1">
      <alignment vertical="center" wrapText="1"/>
    </xf>
    <xf numFmtId="10" fontId="3" fillId="0" borderId="0" xfId="6" applyNumberFormat="1" applyFont="1" applyFill="1" applyBorder="1" applyAlignment="1" applyProtection="1">
      <alignment vertical="center" wrapText="1"/>
    </xf>
    <xf numFmtId="0" fontId="3" fillId="0" borderId="0" xfId="4" applyFont="1" applyAlignment="1">
      <alignment horizontal="center"/>
    </xf>
    <xf numFmtId="167" fontId="17" fillId="0" borderId="0" xfId="4" applyNumberFormat="1" applyFont="1"/>
    <xf numFmtId="10" fontId="0" fillId="0" borderId="0" xfId="6" applyNumberFormat="1" applyFont="1" applyProtection="1"/>
    <xf numFmtId="0" fontId="4" fillId="0" borderId="18" xfId="4" applyBorder="1"/>
    <xf numFmtId="0" fontId="4" fillId="0" borderId="20" xfId="4" applyBorder="1"/>
    <xf numFmtId="0" fontId="4" fillId="0" borderId="7" xfId="4" applyBorder="1"/>
    <xf numFmtId="0" fontId="18" fillId="0" borderId="0" xfId="4" applyFont="1" applyAlignment="1">
      <alignment horizontal="center" vertical="center" wrapText="1"/>
    </xf>
    <xf numFmtId="0" fontId="4" fillId="0" borderId="0" xfId="4" applyAlignment="1">
      <alignment horizontal="center"/>
    </xf>
    <xf numFmtId="0" fontId="19" fillId="0" borderId="0" xfId="4" applyFont="1" applyAlignment="1">
      <alignment horizontal="left" vertical="center" wrapText="1"/>
    </xf>
    <xf numFmtId="10" fontId="19" fillId="0" borderId="0" xfId="6" applyNumberFormat="1" applyFont="1" applyBorder="1" applyAlignment="1" applyProtection="1">
      <alignment horizontal="center" vertical="center" wrapText="1"/>
    </xf>
    <xf numFmtId="10" fontId="15" fillId="3" borderId="21" xfId="6" applyNumberFormat="1" applyFont="1" applyFill="1" applyBorder="1" applyAlignment="1" applyProtection="1">
      <alignment horizontal="center" vertical="center" wrapText="1"/>
      <protection locked="0"/>
    </xf>
    <xf numFmtId="10" fontId="4" fillId="0" borderId="10" xfId="4" applyNumberFormat="1" applyBorder="1"/>
    <xf numFmtId="10" fontId="4" fillId="0" borderId="0" xfId="4" applyNumberFormat="1"/>
    <xf numFmtId="10" fontId="15" fillId="3" borderId="22" xfId="6" applyNumberFormat="1" applyFont="1" applyFill="1" applyBorder="1" applyAlignment="1" applyProtection="1">
      <alignment horizontal="center" vertical="center" wrapText="1"/>
      <protection locked="0"/>
    </xf>
    <xf numFmtId="10" fontId="15" fillId="3" borderId="23" xfId="6" applyNumberFormat="1" applyFont="1" applyFill="1" applyBorder="1" applyAlignment="1" applyProtection="1">
      <alignment horizontal="center" vertical="center" wrapText="1"/>
      <protection locked="0"/>
    </xf>
    <xf numFmtId="0" fontId="18" fillId="0" borderId="0" xfId="4" applyFont="1" applyAlignment="1">
      <alignment horizontal="left" vertical="center" wrapText="1"/>
    </xf>
    <xf numFmtId="167" fontId="3" fillId="0" borderId="0" xfId="6" applyNumberFormat="1" applyFont="1" applyFill="1" applyBorder="1" applyAlignment="1" applyProtection="1">
      <alignment horizontal="center" vertical="center" wrapText="1"/>
    </xf>
    <xf numFmtId="167" fontId="4" fillId="0" borderId="0" xfId="4" applyNumberFormat="1"/>
    <xf numFmtId="0" fontId="20" fillId="0" borderId="0" xfId="4" applyFont="1"/>
    <xf numFmtId="10" fontId="17" fillId="0" borderId="0" xfId="6" applyNumberFormat="1" applyFont="1" applyBorder="1" applyAlignment="1" applyProtection="1">
      <alignment horizontal="center"/>
    </xf>
    <xf numFmtId="0" fontId="3" fillId="0" borderId="0" xfId="4" applyFont="1"/>
    <xf numFmtId="0" fontId="22" fillId="0" borderId="0" xfId="4" applyFont="1" applyAlignment="1">
      <alignment horizontal="center"/>
    </xf>
    <xf numFmtId="0" fontId="3" fillId="0" borderId="0" xfId="4" applyFont="1" applyAlignment="1">
      <alignment vertical="center" wrapText="1"/>
    </xf>
    <xf numFmtId="0" fontId="3" fillId="0" borderId="0" xfId="4" applyFont="1" applyAlignment="1">
      <alignment wrapText="1"/>
    </xf>
    <xf numFmtId="0" fontId="18" fillId="0" borderId="19" xfId="4" applyFont="1" applyBorder="1" applyAlignment="1">
      <alignment horizontal="left" vertical="center" wrapText="1"/>
    </xf>
    <xf numFmtId="10" fontId="19" fillId="0" borderId="19" xfId="6" applyNumberFormat="1" applyFont="1" applyBorder="1" applyAlignment="1" applyProtection="1">
      <alignment horizontal="center" vertical="center" wrapText="1"/>
    </xf>
    <xf numFmtId="0" fontId="4" fillId="0" borderId="19" xfId="4" applyBorder="1"/>
    <xf numFmtId="10" fontId="4" fillId="0" borderId="0" xfId="4" applyNumberFormat="1" applyAlignment="1">
      <alignment horizontal="center"/>
    </xf>
    <xf numFmtId="10" fontId="0" fillId="0" borderId="0" xfId="6" applyNumberFormat="1" applyFont="1" applyAlignment="1" applyProtection="1">
      <alignment horizontal="center"/>
    </xf>
    <xf numFmtId="165" fontId="4" fillId="0" borderId="0" xfId="4" applyNumberFormat="1" applyAlignment="1">
      <alignment horizontal="center"/>
    </xf>
    <xf numFmtId="9" fontId="0" fillId="0" borderId="0" xfId="6" applyFont="1" applyProtection="1"/>
    <xf numFmtId="0" fontId="3" fillId="0" borderId="9" xfId="4" applyFont="1" applyBorder="1" applyAlignment="1">
      <alignment vertical="center"/>
    </xf>
    <xf numFmtId="0" fontId="4" fillId="0" borderId="0" xfId="4" applyAlignment="1">
      <alignment vertical="center" wrapText="1"/>
    </xf>
    <xf numFmtId="0" fontId="23" fillId="0" borderId="0" xfId="4" applyFont="1" applyAlignment="1">
      <alignment vertical="center" wrapText="1"/>
    </xf>
    <xf numFmtId="0" fontId="4" fillId="0" borderId="9" xfId="4" applyBorder="1" applyAlignment="1">
      <alignment vertical="center"/>
    </xf>
    <xf numFmtId="9" fontId="4" fillId="0" borderId="0" xfId="4" applyNumberFormat="1"/>
    <xf numFmtId="0" fontId="3" fillId="0" borderId="9" xfId="4" applyFont="1" applyBorder="1"/>
    <xf numFmtId="0" fontId="23" fillId="0" borderId="26" xfId="4" applyFont="1" applyBorder="1" applyAlignment="1">
      <alignment vertical="top" wrapText="1"/>
    </xf>
    <xf numFmtId="10" fontId="23" fillId="0" borderId="20" xfId="4" applyNumberFormat="1" applyFont="1" applyBorder="1" applyAlignment="1">
      <alignment horizontal="center" vertical="top" wrapText="1"/>
    </xf>
    <xf numFmtId="0" fontId="23" fillId="0" borderId="27" xfId="4" applyFont="1" applyBorder="1" applyAlignment="1">
      <alignment vertical="top" wrapText="1"/>
    </xf>
    <xf numFmtId="10" fontId="23" fillId="0" borderId="28" xfId="4" applyNumberFormat="1" applyFont="1" applyBorder="1" applyAlignment="1">
      <alignment horizontal="center" vertical="top" wrapText="1"/>
    </xf>
    <xf numFmtId="0" fontId="4" fillId="0" borderId="9" xfId="4" applyBorder="1" applyAlignment="1">
      <alignment wrapText="1"/>
    </xf>
    <xf numFmtId="0" fontId="4" fillId="5" borderId="0" xfId="4" applyFill="1" applyAlignment="1">
      <alignment wrapText="1"/>
    </xf>
    <xf numFmtId="0" fontId="4" fillId="0" borderId="0" xfId="4" applyAlignment="1">
      <alignment wrapText="1"/>
    </xf>
    <xf numFmtId="0" fontId="4" fillId="0" borderId="10" xfId="4" applyBorder="1" applyAlignment="1">
      <alignment wrapText="1"/>
    </xf>
    <xf numFmtId="0" fontId="4" fillId="0" borderId="14" xfId="4" applyBorder="1"/>
    <xf numFmtId="0" fontId="4" fillId="0" borderId="14" xfId="4" applyBorder="1" applyAlignment="1">
      <alignment horizontal="center"/>
    </xf>
    <xf numFmtId="10" fontId="23" fillId="0" borderId="14" xfId="4" applyNumberFormat="1" applyFont="1" applyBorder="1" applyAlignment="1">
      <alignment horizontal="center" vertical="top" wrapText="1"/>
    </xf>
    <xf numFmtId="0" fontId="23" fillId="0" borderId="14" xfId="4" applyFont="1" applyBorder="1" applyAlignment="1">
      <alignment vertical="top" wrapText="1"/>
    </xf>
    <xf numFmtId="0" fontId="23" fillId="0" borderId="27" xfId="4" applyFont="1" applyBorder="1" applyAlignment="1">
      <alignment horizontal="center" vertical="top" wrapText="1"/>
    </xf>
    <xf numFmtId="0" fontId="23" fillId="0" borderId="28" xfId="4" applyFont="1" applyBorder="1" applyAlignment="1">
      <alignment horizontal="center" vertical="top" wrapText="1"/>
    </xf>
    <xf numFmtId="44" fontId="6" fillId="0" borderId="0" xfId="2" applyFont="1" applyAlignment="1">
      <alignment horizontal="center" vertical="center" wrapText="1"/>
    </xf>
    <xf numFmtId="44" fontId="8" fillId="0" borderId="0" xfId="2" applyFont="1" applyAlignment="1">
      <alignment horizontal="center" vertical="center" wrapText="1"/>
    </xf>
    <xf numFmtId="44" fontId="7" fillId="0" borderId="0" xfId="2" applyFont="1" applyAlignment="1">
      <alignment horizontal="center" vertical="center" wrapText="1"/>
    </xf>
    <xf numFmtId="0" fontId="10" fillId="2" borderId="1" xfId="0" applyFont="1" applyFill="1" applyBorder="1" applyAlignment="1">
      <alignment vertical="center" wrapText="1"/>
    </xf>
    <xf numFmtId="0" fontId="10" fillId="6" borderId="1" xfId="0" applyFont="1" applyFill="1" applyBorder="1" applyAlignment="1">
      <alignment vertical="center" wrapText="1"/>
    </xf>
    <xf numFmtId="10" fontId="7" fillId="0" borderId="0" xfId="1" applyNumberFormat="1" applyFont="1" applyAlignment="1">
      <alignment horizontal="center" vertical="center" wrapText="1"/>
    </xf>
    <xf numFmtId="10" fontId="6" fillId="0" borderId="0" xfId="1" applyNumberFormat="1" applyFont="1" applyAlignment="1">
      <alignment horizontal="center" vertical="center" wrapText="1"/>
    </xf>
    <xf numFmtId="0" fontId="10" fillId="0" borderId="0" xfId="0" applyFont="1" applyAlignment="1">
      <alignment horizontal="center" vertical="center" wrapText="1"/>
    </xf>
    <xf numFmtId="9" fontId="10" fillId="0" borderId="1" xfId="0" applyNumberFormat="1" applyFont="1" applyBorder="1" applyAlignment="1">
      <alignment vertical="center" wrapText="1"/>
    </xf>
    <xf numFmtId="44" fontId="10" fillId="0" borderId="1" xfId="2" applyFont="1" applyFill="1" applyBorder="1" applyAlignment="1">
      <alignment vertical="center" wrapText="1"/>
    </xf>
    <xf numFmtId="44" fontId="25" fillId="0" borderId="0" xfId="2" applyFont="1" applyAlignment="1">
      <alignment horizontal="center" vertical="center" wrapText="1"/>
    </xf>
    <xf numFmtId="2" fontId="12" fillId="0" borderId="0" xfId="0" applyNumberFormat="1"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2" fillId="0" borderId="0" xfId="0" applyFont="1" applyAlignment="1" applyProtection="1">
      <alignment horizontal="left" vertical="center" wrapText="1"/>
      <protection locked="0"/>
    </xf>
    <xf numFmtId="2" fontId="12" fillId="0" borderId="0" xfId="0" applyNumberFormat="1" applyFont="1" applyAlignment="1" applyProtection="1">
      <alignment horizontal="left" vertical="center" wrapText="1"/>
      <protection locked="0"/>
    </xf>
    <xf numFmtId="44" fontId="12" fillId="0" borderId="0" xfId="2" applyFont="1" applyFill="1" applyAlignment="1" applyProtection="1">
      <alignment horizontal="left" vertical="center" wrapText="1"/>
      <protection locked="0"/>
    </xf>
    <xf numFmtId="10" fontId="12" fillId="0" borderId="0" xfId="1" applyNumberFormat="1" applyFont="1" applyFill="1" applyAlignment="1" applyProtection="1">
      <alignment horizontal="center" vertical="center" wrapText="1"/>
      <protection locked="0"/>
    </xf>
    <xf numFmtId="2" fontId="12" fillId="0" borderId="0" xfId="0" applyNumberFormat="1" applyFont="1" applyAlignment="1" applyProtection="1">
      <alignment vertical="center" wrapText="1"/>
      <protection locked="0"/>
    </xf>
    <xf numFmtId="0" fontId="26" fillId="0" borderId="0" xfId="0" applyFont="1" applyAlignment="1">
      <alignment vertical="center" wrapText="1"/>
    </xf>
    <xf numFmtId="2" fontId="27" fillId="0" borderId="0" xfId="0" applyNumberFormat="1" applyFont="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27" fillId="0" borderId="0" xfId="0" applyFont="1" applyAlignment="1" applyProtection="1">
      <alignment horizontal="left" vertical="center" wrapText="1"/>
      <protection locked="0"/>
    </xf>
    <xf numFmtId="17" fontId="27" fillId="0" borderId="0" xfId="0" applyNumberFormat="1" applyFont="1" applyAlignment="1" applyProtection="1">
      <alignment horizontal="left" vertical="center" wrapText="1"/>
      <protection locked="0"/>
    </xf>
    <xf numFmtId="10" fontId="27" fillId="0" borderId="0" xfId="1" applyNumberFormat="1" applyFont="1" applyAlignment="1" applyProtection="1">
      <alignment horizontal="left" vertical="center" wrapText="1"/>
      <protection locked="0"/>
    </xf>
    <xf numFmtId="44" fontId="27" fillId="0" borderId="0" xfId="2" applyFont="1" applyFill="1" applyAlignment="1" applyProtection="1">
      <alignment horizontal="left" vertical="center" wrapText="1"/>
      <protection locked="0"/>
    </xf>
    <xf numFmtId="10" fontId="27" fillId="0" borderId="0" xfId="1" applyNumberFormat="1" applyFont="1" applyFill="1" applyAlignment="1" applyProtection="1">
      <alignment horizontal="center" vertical="center" wrapText="1"/>
      <protection locked="0"/>
    </xf>
    <xf numFmtId="2" fontId="28" fillId="0" borderId="0" xfId="0" applyNumberFormat="1" applyFont="1" applyAlignment="1" applyProtection="1">
      <alignment horizontal="center" vertical="center" wrapText="1"/>
      <protection locked="0"/>
    </xf>
    <xf numFmtId="44" fontId="28" fillId="0" borderId="0" xfId="2" applyFont="1" applyFill="1" applyAlignment="1" applyProtection="1">
      <alignment horizontal="center" vertical="center" wrapText="1"/>
      <protection locked="0"/>
    </xf>
    <xf numFmtId="10" fontId="28" fillId="0" borderId="0" xfId="1" applyNumberFormat="1" applyFont="1" applyFill="1" applyAlignment="1" applyProtection="1">
      <alignment horizontal="center" vertical="center" wrapText="1"/>
      <protection locked="0"/>
    </xf>
    <xf numFmtId="2" fontId="27" fillId="0" borderId="2" xfId="0" applyNumberFormat="1" applyFont="1" applyBorder="1" applyAlignment="1" applyProtection="1">
      <alignment vertical="center" wrapText="1"/>
      <protection locked="0"/>
    </xf>
    <xf numFmtId="0" fontId="12" fillId="0" borderId="2" xfId="0" applyFont="1" applyBorder="1" applyAlignment="1" applyProtection="1">
      <alignment vertical="center" wrapText="1"/>
      <protection locked="0"/>
    </xf>
    <xf numFmtId="0" fontId="12" fillId="0" borderId="2" xfId="0" applyFont="1" applyBorder="1" applyAlignment="1" applyProtection="1">
      <alignment horizontal="center" vertical="center" wrapText="1"/>
      <protection locked="0"/>
    </xf>
    <xf numFmtId="2" fontId="12" fillId="0" borderId="2" xfId="0" applyNumberFormat="1" applyFont="1" applyBorder="1" applyAlignment="1" applyProtection="1">
      <alignment vertical="center" wrapText="1"/>
      <protection locked="0"/>
    </xf>
    <xf numFmtId="44" fontId="30" fillId="0" borderId="2" xfId="2" applyFont="1" applyFill="1" applyBorder="1" applyAlignment="1" applyProtection="1">
      <alignment vertical="center" wrapText="1"/>
      <protection locked="0"/>
    </xf>
    <xf numFmtId="10" fontId="12" fillId="0" borderId="2" xfId="1" applyNumberFormat="1" applyFont="1" applyFill="1" applyBorder="1" applyAlignment="1" applyProtection="1">
      <alignment horizontal="center" vertical="center" wrapText="1"/>
      <protection locked="0"/>
    </xf>
    <xf numFmtId="2" fontId="12" fillId="2" borderId="2" xfId="0" applyNumberFormat="1" applyFont="1" applyFill="1" applyBorder="1" applyAlignment="1" applyProtection="1">
      <alignment horizontal="center" vertical="center" wrapText="1"/>
      <protection locked="0"/>
    </xf>
    <xf numFmtId="0" fontId="12" fillId="2" borderId="2" xfId="0" applyFont="1" applyFill="1" applyBorder="1" applyAlignment="1" applyProtection="1">
      <alignment horizontal="center" vertical="center" wrapText="1"/>
      <protection locked="0"/>
    </xf>
    <xf numFmtId="2" fontId="30" fillId="2" borderId="2" xfId="0" applyNumberFormat="1" applyFont="1" applyFill="1" applyBorder="1" applyAlignment="1" applyProtection="1">
      <alignment horizontal="center" vertical="center" wrapText="1"/>
      <protection locked="0"/>
    </xf>
    <xf numFmtId="44" fontId="30" fillId="2" borderId="2" xfId="2" applyFont="1" applyFill="1" applyBorder="1" applyAlignment="1" applyProtection="1">
      <alignment horizontal="center" vertical="center" wrapText="1"/>
      <protection locked="0"/>
    </xf>
    <xf numFmtId="10" fontId="30" fillId="2" borderId="2" xfId="1" applyNumberFormat="1" applyFont="1" applyFill="1" applyBorder="1" applyAlignment="1" applyProtection="1">
      <alignment horizontal="center" vertical="center" wrapText="1"/>
      <protection locked="0"/>
    </xf>
    <xf numFmtId="0" fontId="12" fillId="2" borderId="2" xfId="0" applyFont="1" applyFill="1" applyBorder="1" applyAlignment="1" applyProtection="1">
      <alignment horizontal="left" vertical="center" wrapText="1"/>
      <protection locked="0"/>
    </xf>
    <xf numFmtId="44" fontId="30" fillId="2" borderId="2" xfId="2" applyFont="1" applyFill="1" applyBorder="1" applyAlignment="1" applyProtection="1">
      <alignment vertical="center" wrapText="1"/>
      <protection locked="0"/>
    </xf>
    <xf numFmtId="0" fontId="31" fillId="2" borderId="0" xfId="0" applyFont="1" applyFill="1" applyAlignment="1">
      <alignment vertical="center" wrapText="1"/>
    </xf>
    <xf numFmtId="2" fontId="27" fillId="0" borderId="2" xfId="0" applyNumberFormat="1" applyFont="1" applyBorder="1" applyAlignment="1" applyProtection="1">
      <alignment horizontal="center" vertical="center" wrapText="1"/>
      <protection locked="0"/>
    </xf>
    <xf numFmtId="0" fontId="27" fillId="0" borderId="2" xfId="0" applyFont="1" applyBorder="1" applyAlignment="1" applyProtection="1">
      <alignment horizontal="center" vertical="center" wrapText="1"/>
      <protection locked="0"/>
    </xf>
    <xf numFmtId="0" fontId="27" fillId="0" borderId="2" xfId="0" applyFont="1" applyBorder="1" applyAlignment="1" applyProtection="1">
      <alignment horizontal="left" vertical="center" wrapText="1"/>
      <protection locked="0"/>
    </xf>
    <xf numFmtId="164" fontId="27" fillId="0" borderId="2" xfId="0" applyNumberFormat="1" applyFont="1" applyBorder="1" applyAlignment="1" applyProtection="1">
      <alignment horizontal="center" vertical="center" wrapText="1"/>
      <protection locked="0"/>
    </xf>
    <xf numFmtId="44" fontId="27" fillId="0" borderId="2" xfId="2" applyFont="1" applyBorder="1" applyAlignment="1" applyProtection="1">
      <alignment horizontal="center" vertical="center" wrapText="1"/>
      <protection locked="0"/>
    </xf>
    <xf numFmtId="10" fontId="27" fillId="0" borderId="2" xfId="1" applyNumberFormat="1" applyFont="1" applyFill="1" applyBorder="1" applyAlignment="1" applyProtection="1">
      <alignment horizontal="center" vertical="center" wrapText="1"/>
      <protection locked="0"/>
    </xf>
    <xf numFmtId="44" fontId="31" fillId="2" borderId="2" xfId="2" applyFont="1" applyFill="1" applyBorder="1" applyAlignment="1" applyProtection="1">
      <alignment vertical="center" wrapText="1"/>
      <protection locked="0"/>
    </xf>
    <xf numFmtId="10" fontId="31" fillId="2" borderId="2" xfId="1" applyNumberFormat="1" applyFont="1" applyFill="1" applyBorder="1" applyAlignment="1" applyProtection="1">
      <alignment vertical="center" wrapText="1"/>
      <protection locked="0"/>
    </xf>
    <xf numFmtId="0" fontId="26" fillId="2" borderId="0" xfId="0" applyFont="1" applyFill="1" applyAlignment="1">
      <alignment vertical="center" wrapText="1"/>
    </xf>
    <xf numFmtId="0" fontId="26" fillId="7" borderId="0" xfId="0" applyFont="1" applyFill="1" applyAlignment="1">
      <alignment vertical="center" wrapText="1"/>
    </xf>
    <xf numFmtId="0" fontId="26" fillId="6" borderId="0" xfId="0" applyFont="1" applyFill="1" applyAlignment="1">
      <alignment vertical="center" wrapText="1"/>
    </xf>
    <xf numFmtId="2" fontId="12" fillId="0" borderId="2" xfId="0" applyNumberFormat="1" applyFont="1" applyBorder="1" applyAlignment="1" applyProtection="1">
      <alignment horizontal="center" vertical="center" wrapText="1"/>
      <protection locked="0"/>
    </xf>
    <xf numFmtId="0" fontId="12" fillId="0" borderId="2" xfId="0" applyFont="1" applyBorder="1" applyAlignment="1" applyProtection="1">
      <alignment horizontal="left" vertical="center" wrapText="1"/>
      <protection locked="0"/>
    </xf>
    <xf numFmtId="44" fontId="31" fillId="0" borderId="2" xfId="2" applyFont="1" applyFill="1" applyBorder="1" applyAlignment="1" applyProtection="1">
      <alignment vertical="center" wrapText="1"/>
      <protection locked="0"/>
    </xf>
    <xf numFmtId="10" fontId="31" fillId="0" borderId="2" xfId="1" applyNumberFormat="1" applyFont="1" applyFill="1" applyBorder="1" applyAlignment="1" applyProtection="1">
      <alignment vertical="center" wrapText="1"/>
      <protection locked="0"/>
    </xf>
    <xf numFmtId="2" fontId="27" fillId="2" borderId="2" xfId="0" applyNumberFormat="1" applyFont="1" applyFill="1" applyBorder="1" applyAlignment="1" applyProtection="1">
      <alignment horizontal="center" vertical="center" wrapText="1"/>
      <protection locked="0"/>
    </xf>
    <xf numFmtId="0" fontId="27" fillId="2" borderId="2" xfId="0" applyFont="1" applyFill="1" applyBorder="1" applyAlignment="1" applyProtection="1">
      <alignment horizontal="center" vertical="center" wrapText="1"/>
      <protection locked="0"/>
    </xf>
    <xf numFmtId="0" fontId="27" fillId="2" borderId="2" xfId="0" applyFont="1" applyFill="1" applyBorder="1" applyAlignment="1" applyProtection="1">
      <alignment horizontal="left" vertical="center" wrapText="1"/>
      <protection locked="0"/>
    </xf>
    <xf numFmtId="2" fontId="27" fillId="2" borderId="2" xfId="0" applyNumberFormat="1" applyFont="1" applyFill="1" applyBorder="1" applyAlignment="1" applyProtection="1">
      <alignment horizontal="right" vertical="center" wrapText="1"/>
      <protection locked="0"/>
    </xf>
    <xf numFmtId="44" fontId="12" fillId="2" borderId="2" xfId="2" applyFont="1" applyFill="1" applyBorder="1" applyAlignment="1" applyProtection="1">
      <alignment horizontal="center" vertical="center" wrapText="1"/>
      <protection locked="0"/>
    </xf>
    <xf numFmtId="2" fontId="27" fillId="0" borderId="0" xfId="0" applyNumberFormat="1" applyFont="1" applyAlignment="1" applyProtection="1">
      <alignment vertical="center" wrapText="1"/>
      <protection locked="0"/>
    </xf>
    <xf numFmtId="0" fontId="27" fillId="0" borderId="0" xfId="0" applyFont="1" applyAlignment="1" applyProtection="1">
      <alignment vertical="center" wrapText="1"/>
      <protection locked="0"/>
    </xf>
    <xf numFmtId="0" fontId="26" fillId="0" borderId="0" xfId="0" applyFont="1" applyAlignment="1" applyProtection="1">
      <alignment vertical="center" wrapText="1"/>
      <protection locked="0"/>
    </xf>
    <xf numFmtId="2" fontId="12" fillId="0" borderId="0" xfId="0" applyNumberFormat="1" applyFont="1" applyAlignment="1" applyProtection="1">
      <alignment horizontal="right" vertical="center" wrapText="1"/>
      <protection locked="0"/>
    </xf>
    <xf numFmtId="168" fontId="26" fillId="0" borderId="0" xfId="2" applyNumberFormat="1" applyFont="1" applyFill="1" applyAlignment="1" applyProtection="1">
      <alignment horizontal="right" vertical="center" wrapText="1"/>
      <protection locked="0"/>
    </xf>
    <xf numFmtId="10" fontId="26" fillId="0" borderId="0" xfId="1" applyNumberFormat="1" applyFont="1" applyFill="1" applyAlignment="1" applyProtection="1">
      <alignment horizontal="center" vertical="center" wrapText="1"/>
      <protection locked="0"/>
    </xf>
    <xf numFmtId="2" fontId="12" fillId="0" borderId="0" xfId="1" applyNumberFormat="1" applyFont="1" applyFill="1" applyBorder="1" applyAlignment="1" applyProtection="1">
      <alignment horizontal="right" vertical="center" wrapText="1"/>
      <protection locked="0"/>
    </xf>
    <xf numFmtId="2" fontId="27" fillId="0" borderId="0" xfId="0" applyNumberFormat="1" applyFont="1" applyAlignment="1" applyProtection="1">
      <alignment horizontal="right" vertical="center" wrapText="1"/>
      <protection locked="0"/>
    </xf>
    <xf numFmtId="168" fontId="26" fillId="0" borderId="0" xfId="2" applyNumberFormat="1" applyFont="1" applyFill="1" applyAlignment="1" applyProtection="1">
      <alignment vertical="center" wrapText="1"/>
      <protection locked="0"/>
    </xf>
    <xf numFmtId="2" fontId="26" fillId="0" borderId="0" xfId="0" applyNumberFormat="1" applyFont="1" applyAlignment="1" applyProtection="1">
      <alignment vertical="center" wrapText="1"/>
      <protection locked="0"/>
    </xf>
    <xf numFmtId="44" fontId="26" fillId="0" borderId="0" xfId="2" applyFont="1" applyFill="1" applyAlignment="1" applyProtection="1">
      <alignment vertical="center" wrapText="1"/>
      <protection locked="0"/>
    </xf>
    <xf numFmtId="0" fontId="27" fillId="0" borderId="0" xfId="0" applyFont="1" applyAlignment="1">
      <alignment vertical="center" wrapText="1"/>
    </xf>
    <xf numFmtId="0" fontId="27" fillId="0" borderId="0" xfId="0" applyFont="1" applyAlignment="1">
      <alignment horizontal="center" vertical="center" wrapText="1"/>
    </xf>
    <xf numFmtId="2" fontId="27" fillId="0" borderId="0" xfId="0" applyNumberFormat="1" applyFont="1" applyAlignment="1">
      <alignment horizontal="center" vertical="center" wrapText="1"/>
    </xf>
    <xf numFmtId="44" fontId="30" fillId="0" borderId="0" xfId="2" applyFont="1" applyFill="1" applyAlignment="1">
      <alignment vertical="center" wrapText="1"/>
    </xf>
    <xf numFmtId="44" fontId="26" fillId="0" borderId="0" xfId="2" applyFont="1" applyFill="1" applyAlignment="1">
      <alignment horizontal="center" vertical="center" wrapText="1"/>
    </xf>
    <xf numFmtId="0" fontId="12" fillId="0" borderId="0" xfId="0" applyFont="1" applyAlignment="1">
      <alignment vertical="center" wrapText="1"/>
    </xf>
    <xf numFmtId="44" fontId="26" fillId="0" borderId="0" xfId="2" applyFont="1" applyFill="1" applyAlignment="1">
      <alignment vertical="center" wrapText="1"/>
    </xf>
    <xf numFmtId="10" fontId="26" fillId="0" borderId="0" xfId="1" applyNumberFormat="1" applyFont="1" applyFill="1" applyAlignment="1">
      <alignment horizontal="center" vertical="center" wrapText="1"/>
    </xf>
    <xf numFmtId="0" fontId="31" fillId="0" borderId="0" xfId="0" applyFont="1" applyAlignment="1">
      <alignment vertical="center" wrapText="1"/>
    </xf>
    <xf numFmtId="0" fontId="26" fillId="0" borderId="0" xfId="0" applyFont="1" applyAlignment="1">
      <alignment horizontal="center" vertical="center" wrapText="1"/>
    </xf>
    <xf numFmtId="44" fontId="32" fillId="0" borderId="0" xfId="2" applyFont="1" applyFill="1" applyAlignment="1">
      <alignment vertical="center" wrapText="1"/>
    </xf>
    <xf numFmtId="2" fontId="26" fillId="0" borderId="0" xfId="0" applyNumberFormat="1" applyFont="1" applyAlignment="1">
      <alignment horizontal="center" vertical="center" wrapText="1"/>
    </xf>
    <xf numFmtId="2" fontId="26" fillId="0" borderId="0" xfId="0" applyNumberFormat="1" applyFont="1" applyAlignment="1" applyProtection="1">
      <alignment horizontal="center" vertical="center" wrapText="1"/>
      <protection locked="0"/>
    </xf>
    <xf numFmtId="2" fontId="26" fillId="0" borderId="0" xfId="0" applyNumberFormat="1" applyFont="1" applyAlignment="1">
      <alignment horizontal="left" vertical="center" wrapText="1"/>
    </xf>
    <xf numFmtId="2" fontId="31" fillId="2" borderId="0" xfId="0" applyNumberFormat="1" applyFont="1" applyFill="1" applyAlignment="1">
      <alignment horizontal="left" vertical="center" wrapText="1"/>
    </xf>
    <xf numFmtId="2" fontId="26" fillId="2" borderId="0" xfId="0" applyNumberFormat="1" applyFont="1" applyFill="1" applyAlignment="1">
      <alignment horizontal="left" vertical="center" wrapText="1"/>
    </xf>
    <xf numFmtId="2" fontId="26" fillId="7" borderId="0" xfId="0" applyNumberFormat="1" applyFont="1" applyFill="1" applyAlignment="1">
      <alignment horizontal="left" vertical="center" wrapText="1"/>
    </xf>
    <xf numFmtId="2" fontId="26" fillId="6" borderId="0" xfId="0" applyNumberFormat="1" applyFont="1" applyFill="1" applyAlignment="1">
      <alignment horizontal="left" vertical="center" wrapText="1"/>
    </xf>
    <xf numFmtId="2" fontId="26" fillId="0" borderId="0" xfId="0" quotePrefix="1" applyNumberFormat="1" applyFont="1" applyAlignment="1">
      <alignment horizontal="left" vertical="center" wrapText="1"/>
    </xf>
    <xf numFmtId="0" fontId="0" fillId="0" borderId="0" xfId="0" applyAlignment="1">
      <alignment horizontal="right"/>
    </xf>
    <xf numFmtId="2" fontId="26" fillId="0" borderId="0" xfId="0" quotePrefix="1" applyNumberFormat="1" applyFont="1" applyAlignment="1">
      <alignment horizontal="center" vertical="center" wrapText="1"/>
    </xf>
    <xf numFmtId="0" fontId="0" fillId="0" borderId="0" xfId="0" applyAlignment="1">
      <alignment wrapText="1"/>
    </xf>
    <xf numFmtId="0" fontId="27" fillId="0" borderId="0" xfId="0" applyFont="1" applyAlignment="1">
      <alignment vertical="center"/>
    </xf>
    <xf numFmtId="0" fontId="27" fillId="0" borderId="14" xfId="0" applyFont="1" applyBorder="1" applyAlignment="1">
      <alignment horizontal="center" vertical="center"/>
    </xf>
    <xf numFmtId="0" fontId="27" fillId="0" borderId="14" xfId="0" applyFont="1" applyBorder="1" applyAlignment="1">
      <alignment vertical="center" wrapText="1"/>
    </xf>
    <xf numFmtId="172" fontId="27" fillId="0" borderId="14" xfId="0" applyNumberFormat="1" applyFont="1" applyBorder="1" applyAlignment="1">
      <alignment horizontal="right" vertical="center"/>
    </xf>
    <xf numFmtId="2" fontId="27" fillId="0" borderId="14" xfId="0" applyNumberFormat="1" applyFont="1" applyBorder="1" applyAlignment="1" applyProtection="1">
      <alignment horizontal="center" vertical="center" wrapText="1"/>
      <protection locked="0"/>
    </xf>
    <xf numFmtId="0" fontId="12" fillId="0" borderId="11" xfId="0" applyFont="1" applyBorder="1" applyAlignment="1">
      <alignment vertical="center"/>
    </xf>
    <xf numFmtId="0" fontId="12" fillId="0" borderId="12" xfId="0" applyFont="1" applyBorder="1" applyAlignment="1">
      <alignment vertical="center"/>
    </xf>
    <xf numFmtId="0" fontId="12" fillId="0" borderId="13" xfId="0" applyFont="1" applyBorder="1" applyAlignment="1">
      <alignment vertical="center"/>
    </xf>
    <xf numFmtId="44" fontId="26" fillId="0" borderId="0" xfId="0" applyNumberFormat="1" applyFont="1" applyAlignment="1">
      <alignment vertical="center" wrapText="1"/>
    </xf>
    <xf numFmtId="44" fontId="29" fillId="0" borderId="0" xfId="2" applyFont="1" applyAlignment="1">
      <alignment vertical="center" wrapText="1"/>
    </xf>
    <xf numFmtId="2" fontId="29" fillId="0" borderId="0" xfId="0" applyNumberFormat="1" applyFont="1" applyAlignment="1">
      <alignment horizontal="right" vertical="center" wrapText="1"/>
    </xf>
    <xf numFmtId="0" fontId="12" fillId="0" borderId="0" xfId="0" applyFont="1" applyAlignment="1" applyProtection="1">
      <alignment horizontal="left" vertical="center"/>
      <protection locked="0"/>
    </xf>
    <xf numFmtId="0" fontId="27" fillId="0" borderId="0" xfId="0" applyFont="1" applyAlignment="1" applyProtection="1">
      <alignment horizontal="left" vertical="center"/>
      <protection locked="0"/>
    </xf>
    <xf numFmtId="0" fontId="9" fillId="0" borderId="0" xfId="0" applyFont="1" applyAlignment="1" applyProtection="1">
      <alignment horizontal="right"/>
      <protection locked="0"/>
    </xf>
    <xf numFmtId="0" fontId="6" fillId="0" borderId="0" xfId="0" applyFont="1" applyAlignment="1">
      <alignment horizontal="right" vertical="center" wrapText="1"/>
    </xf>
    <xf numFmtId="0" fontId="6" fillId="0" borderId="0" xfId="0" applyFont="1" applyAlignment="1" applyProtection="1">
      <alignment horizontal="right" vertical="center" wrapText="1"/>
      <protection locked="0"/>
    </xf>
    <xf numFmtId="0" fontId="7" fillId="0" borderId="0" xfId="0" applyFont="1" applyAlignment="1" applyProtection="1">
      <alignment horizontal="right" vertical="center" wrapText="1"/>
      <protection locked="0"/>
    </xf>
    <xf numFmtId="44" fontId="36" fillId="0" borderId="0" xfId="2" applyFont="1" applyAlignment="1">
      <alignment horizontal="center" vertical="center" wrapText="1"/>
    </xf>
    <xf numFmtId="10" fontId="3" fillId="0" borderId="0" xfId="1" applyNumberFormat="1" applyFont="1" applyAlignment="1">
      <alignment horizontal="center" vertical="center" wrapText="1"/>
    </xf>
    <xf numFmtId="44" fontId="3" fillId="0" borderId="0" xfId="2" applyFont="1" applyAlignment="1">
      <alignment horizontal="center" vertical="center" wrapText="1"/>
    </xf>
    <xf numFmtId="0" fontId="36" fillId="0" borderId="1" xfId="0" applyFont="1" applyBorder="1" applyAlignment="1">
      <alignment vertical="center" wrapText="1"/>
    </xf>
    <xf numFmtId="10" fontId="34" fillId="0" borderId="1" xfId="1" applyNumberFormat="1" applyFont="1" applyBorder="1" applyAlignment="1">
      <alignment vertical="center" wrapText="1"/>
    </xf>
    <xf numFmtId="0" fontId="34" fillId="0" borderId="1" xfId="0" applyFont="1" applyBorder="1" applyAlignment="1">
      <alignment vertical="center" wrapText="1"/>
    </xf>
    <xf numFmtId="44" fontId="4" fillId="0" borderId="14" xfId="2" applyFont="1" applyFill="1" applyBorder="1" applyAlignment="1">
      <alignment horizontal="center" vertical="center" wrapText="1"/>
    </xf>
    <xf numFmtId="10" fontId="4" fillId="0" borderId="14" xfId="1" applyNumberFormat="1" applyFont="1" applyFill="1" applyBorder="1" applyAlignment="1">
      <alignment horizontal="center" vertical="center" wrapText="1"/>
    </xf>
    <xf numFmtId="44" fontId="37" fillId="2" borderId="1" xfId="0" applyNumberFormat="1" applyFont="1" applyFill="1" applyBorder="1" applyAlignment="1">
      <alignment vertical="center" wrapText="1"/>
    </xf>
    <xf numFmtId="10" fontId="33" fillId="2" borderId="1" xfId="1" applyNumberFormat="1" applyFont="1" applyFill="1" applyBorder="1" applyAlignment="1">
      <alignment vertical="center" wrapText="1"/>
    </xf>
    <xf numFmtId="44" fontId="34" fillId="2" borderId="1" xfId="0" applyNumberFormat="1" applyFont="1" applyFill="1" applyBorder="1" applyAlignment="1">
      <alignment vertical="center" wrapText="1"/>
    </xf>
    <xf numFmtId="10" fontId="3" fillId="0" borderId="14" xfId="1" applyNumberFormat="1" applyFont="1" applyFill="1" applyBorder="1" applyAlignment="1">
      <alignment horizontal="center" vertical="center" wrapText="1"/>
    </xf>
    <xf numFmtId="0" fontId="34" fillId="0" borderId="0" xfId="0" applyFont="1" applyAlignment="1">
      <alignment horizontal="right" vertical="center" wrapText="1"/>
    </xf>
    <xf numFmtId="0" fontId="4" fillId="0" borderId="14" xfId="0" applyFont="1" applyBorder="1" applyAlignment="1">
      <alignment horizontal="right" vertical="center" wrapText="1"/>
    </xf>
    <xf numFmtId="44" fontId="34" fillId="0" borderId="14" xfId="2" applyFont="1" applyFill="1" applyBorder="1" applyAlignment="1">
      <alignment horizontal="center" vertical="center" wrapText="1"/>
    </xf>
    <xf numFmtId="10" fontId="34" fillId="0" borderId="14" xfId="1" applyNumberFormat="1" applyFont="1" applyFill="1" applyBorder="1" applyAlignment="1">
      <alignment horizontal="center" vertical="center" wrapText="1"/>
    </xf>
    <xf numFmtId="0" fontId="34" fillId="0" borderId="0" xfId="0" applyFont="1" applyAlignment="1">
      <alignment vertical="center" wrapText="1"/>
    </xf>
    <xf numFmtId="0" fontId="4" fillId="0" borderId="0" xfId="0" applyFont="1" applyAlignment="1" applyProtection="1">
      <alignment horizontal="right" vertical="center" wrapText="1"/>
      <protection locked="0"/>
    </xf>
    <xf numFmtId="0" fontId="4" fillId="0" borderId="0" xfId="0" applyFont="1" applyAlignment="1">
      <alignment horizontal="right" vertical="center" wrapText="1"/>
    </xf>
    <xf numFmtId="44" fontId="3" fillId="0" borderId="0" xfId="2" applyFont="1" applyFill="1" applyAlignment="1">
      <alignment horizontal="center" vertical="center" wrapText="1"/>
    </xf>
    <xf numFmtId="44" fontId="33" fillId="0" borderId="0" xfId="2" applyFont="1" applyFill="1" applyAlignment="1">
      <alignment horizontal="center" vertical="center" wrapText="1"/>
    </xf>
    <xf numFmtId="10" fontId="33" fillId="0" borderId="0" xfId="1" applyNumberFormat="1" applyFont="1" applyFill="1" applyAlignment="1">
      <alignment horizontal="center" vertical="center" wrapText="1"/>
    </xf>
    <xf numFmtId="44" fontId="36" fillId="2" borderId="1" xfId="0" applyNumberFormat="1" applyFont="1" applyFill="1" applyBorder="1" applyAlignment="1">
      <alignment vertical="center" wrapText="1"/>
    </xf>
    <xf numFmtId="10" fontId="34" fillId="2" borderId="1" xfId="1" applyNumberFormat="1" applyFont="1" applyFill="1" applyBorder="1" applyAlignment="1">
      <alignment vertical="center" wrapText="1"/>
    </xf>
    <xf numFmtId="44" fontId="33" fillId="0" borderId="0" xfId="2" applyFont="1" applyAlignment="1">
      <alignment horizontal="center" vertical="center" wrapText="1"/>
    </xf>
    <xf numFmtId="44" fontId="4" fillId="2" borderId="14" xfId="2" applyFont="1" applyFill="1" applyBorder="1" applyAlignment="1">
      <alignment horizontal="center" vertical="center" wrapText="1"/>
    </xf>
    <xf numFmtId="10" fontId="4" fillId="2" borderId="14" xfId="1" applyNumberFormat="1" applyFont="1" applyFill="1" applyBorder="1" applyAlignment="1">
      <alignment horizontal="center" vertical="center" wrapText="1"/>
    </xf>
    <xf numFmtId="0" fontId="12" fillId="2" borderId="11" xfId="0" applyFont="1" applyFill="1" applyBorder="1" applyAlignment="1">
      <alignment vertical="center" wrapText="1"/>
    </xf>
    <xf numFmtId="0" fontId="12" fillId="2" borderId="12" xfId="0" applyFont="1" applyFill="1" applyBorder="1" applyAlignment="1">
      <alignment vertical="center" wrapText="1"/>
    </xf>
    <xf numFmtId="44" fontId="12" fillId="2" borderId="13" xfId="2" applyFont="1" applyFill="1" applyBorder="1" applyAlignment="1">
      <alignment vertical="center" wrapText="1"/>
    </xf>
    <xf numFmtId="44" fontId="27" fillId="0" borderId="14" xfId="2" applyFont="1" applyFill="1" applyBorder="1" applyAlignment="1">
      <alignment vertical="center"/>
    </xf>
    <xf numFmtId="44" fontId="27" fillId="0" borderId="0" xfId="2" applyFont="1" applyFill="1" applyAlignment="1">
      <alignment vertical="center"/>
    </xf>
    <xf numFmtId="0" fontId="35" fillId="2" borderId="11" xfId="0" applyFont="1" applyFill="1" applyBorder="1"/>
    <xf numFmtId="0" fontId="35" fillId="2" borderId="12" xfId="0" applyFont="1" applyFill="1" applyBorder="1" applyAlignment="1">
      <alignment horizontal="right"/>
    </xf>
    <xf numFmtId="0" fontId="35" fillId="2" borderId="12" xfId="0" applyFont="1" applyFill="1" applyBorder="1"/>
    <xf numFmtId="0" fontId="35" fillId="2" borderId="13" xfId="0" applyFont="1" applyFill="1" applyBorder="1"/>
    <xf numFmtId="0" fontId="35" fillId="2" borderId="11" xfId="0" applyFont="1" applyFill="1" applyBorder="1" applyAlignment="1">
      <alignment wrapText="1"/>
    </xf>
    <xf numFmtId="0" fontId="35" fillId="2" borderId="12" xfId="0" applyFont="1" applyFill="1" applyBorder="1" applyAlignment="1">
      <alignment horizontal="right" wrapText="1"/>
    </xf>
    <xf numFmtId="0" fontId="35" fillId="2" borderId="12" xfId="0" applyFont="1" applyFill="1" applyBorder="1" applyAlignment="1">
      <alignment wrapText="1"/>
    </xf>
    <xf numFmtId="0" fontId="35" fillId="2" borderId="13" xfId="0" applyFont="1" applyFill="1" applyBorder="1" applyAlignment="1">
      <alignment wrapText="1"/>
    </xf>
    <xf numFmtId="0" fontId="0" fillId="0" borderId="11" xfId="0" applyBorder="1"/>
    <xf numFmtId="0" fontId="0" fillId="0" borderId="12" xfId="0" applyBorder="1" applyAlignment="1">
      <alignment horizontal="right"/>
    </xf>
    <xf numFmtId="0" fontId="0" fillId="0" borderId="12" xfId="0" applyBorder="1"/>
    <xf numFmtId="0" fontId="0" fillId="0" borderId="13" xfId="0" applyBorder="1"/>
    <xf numFmtId="0" fontId="0" fillId="2" borderId="11" xfId="0" applyFill="1" applyBorder="1"/>
    <xf numFmtId="0" fontId="0" fillId="2" borderId="12" xfId="0" applyFill="1" applyBorder="1"/>
    <xf numFmtId="0" fontId="35" fillId="0" borderId="12" xfId="0" applyFont="1" applyBorder="1" applyAlignment="1">
      <alignment horizontal="right"/>
    </xf>
    <xf numFmtId="0" fontId="35" fillId="0" borderId="12" xfId="0" applyFont="1" applyBorder="1"/>
    <xf numFmtId="0" fontId="35" fillId="0" borderId="13" xfId="0" applyFont="1" applyBorder="1"/>
    <xf numFmtId="0" fontId="12" fillId="0" borderId="11" xfId="0" applyFont="1" applyBorder="1" applyAlignment="1" applyProtection="1">
      <alignment horizontal="center" vertical="center" wrapText="1"/>
      <protection locked="0"/>
    </xf>
    <xf numFmtId="2" fontId="26" fillId="0" borderId="12" xfId="0" applyNumberFormat="1" applyFont="1" applyBorder="1" applyAlignment="1">
      <alignment horizontal="left" vertical="center"/>
    </xf>
    <xf numFmtId="2" fontId="29" fillId="0" borderId="12" xfId="0" applyNumberFormat="1" applyFont="1" applyBorder="1" applyAlignment="1" applyProtection="1">
      <alignment horizontal="center" vertical="center" wrapText="1"/>
      <protection locked="0"/>
    </xf>
    <xf numFmtId="2" fontId="12" fillId="0" borderId="12" xfId="0" applyNumberFormat="1" applyFont="1" applyBorder="1" applyAlignment="1" applyProtection="1">
      <alignment horizontal="center" vertical="center" wrapText="1"/>
      <protection locked="0"/>
    </xf>
    <xf numFmtId="2" fontId="30" fillId="0" borderId="12" xfId="0" applyNumberFormat="1" applyFont="1" applyBorder="1" applyAlignment="1" applyProtection="1">
      <alignment horizontal="center" vertical="center" wrapText="1"/>
      <protection locked="0"/>
    </xf>
    <xf numFmtId="44" fontId="30" fillId="0" borderId="12" xfId="2" applyFont="1" applyFill="1" applyBorder="1" applyAlignment="1" applyProtection="1">
      <alignment horizontal="center" vertical="center" wrapText="1"/>
      <protection locked="0"/>
    </xf>
    <xf numFmtId="10" fontId="30" fillId="0" borderId="12" xfId="1" applyNumberFormat="1" applyFont="1" applyFill="1" applyBorder="1" applyAlignment="1" applyProtection="1">
      <alignment horizontal="center" vertical="center" wrapText="1"/>
      <protection locked="0"/>
    </xf>
    <xf numFmtId="0" fontId="27" fillId="0" borderId="11" xfId="0" applyFont="1" applyBorder="1" applyAlignment="1" applyProtection="1">
      <alignment horizontal="left" vertical="center" wrapText="1"/>
      <protection locked="0"/>
    </xf>
    <xf numFmtId="2" fontId="32" fillId="0" borderId="12" xfId="0" applyNumberFormat="1" applyFont="1" applyBorder="1" applyAlignment="1" applyProtection="1">
      <alignment horizontal="center" vertical="center" wrapText="1"/>
      <protection locked="0"/>
    </xf>
    <xf numFmtId="2" fontId="27" fillId="0" borderId="12" xfId="0" applyNumberFormat="1" applyFont="1" applyBorder="1" applyAlignment="1" applyProtection="1">
      <alignment horizontal="center" vertical="center" wrapText="1"/>
      <protection locked="0"/>
    </xf>
    <xf numFmtId="44" fontId="27" fillId="0" borderId="12" xfId="2" applyFont="1" applyBorder="1" applyAlignment="1" applyProtection="1">
      <alignment horizontal="center" vertical="center" wrapText="1"/>
      <protection locked="0"/>
    </xf>
    <xf numFmtId="10" fontId="27" fillId="0" borderId="12" xfId="1" applyNumberFormat="1" applyFont="1" applyFill="1" applyBorder="1" applyAlignment="1" applyProtection="1">
      <alignment horizontal="center" vertical="center" wrapText="1"/>
      <protection locked="0"/>
    </xf>
    <xf numFmtId="2" fontId="26" fillId="0" borderId="12" xfId="0" applyNumberFormat="1" applyFont="1" applyBorder="1" applyAlignment="1">
      <alignment horizontal="center" vertical="center" wrapText="1"/>
    </xf>
    <xf numFmtId="2" fontId="26" fillId="0" borderId="12" xfId="0" quotePrefix="1" applyNumberFormat="1" applyFont="1" applyBorder="1" applyAlignment="1">
      <alignment horizontal="left" vertical="center"/>
    </xf>
    <xf numFmtId="2" fontId="26" fillId="0" borderId="12" xfId="0" quotePrefix="1" applyNumberFormat="1" applyFont="1" applyBorder="1" applyAlignment="1">
      <alignment horizontal="center" vertical="center" wrapText="1"/>
    </xf>
    <xf numFmtId="10" fontId="30" fillId="0" borderId="2" xfId="1" applyNumberFormat="1" applyFont="1" applyFill="1" applyBorder="1" applyAlignment="1" applyProtection="1">
      <alignment vertical="center" wrapText="1"/>
      <protection locked="0"/>
    </xf>
    <xf numFmtId="2" fontId="5" fillId="0" borderId="14" xfId="0" applyNumberFormat="1" applyFont="1" applyBorder="1" applyAlignment="1" applyProtection="1">
      <alignment horizontal="center" vertical="center" wrapText="1"/>
      <protection locked="0"/>
    </xf>
    <xf numFmtId="0" fontId="5" fillId="0" borderId="14" xfId="0" applyFont="1" applyBorder="1" applyAlignment="1" applyProtection="1">
      <alignment horizontal="left" vertical="center" wrapText="1"/>
      <protection locked="0"/>
    </xf>
    <xf numFmtId="164" fontId="5" fillId="0" borderId="14" xfId="0" applyNumberFormat="1" applyFont="1" applyBorder="1" applyAlignment="1" applyProtection="1">
      <alignment horizontal="center" vertical="center" wrapText="1"/>
      <protection locked="0"/>
    </xf>
    <xf numFmtId="0" fontId="38" fillId="0" borderId="0" xfId="0" applyFont="1" applyAlignment="1">
      <alignment vertical="center"/>
    </xf>
    <xf numFmtId="0" fontId="39" fillId="2" borderId="14" xfId="0" applyFont="1" applyFill="1" applyBorder="1" applyAlignment="1">
      <alignment horizontal="center" vertical="center" wrapText="1"/>
    </xf>
    <xf numFmtId="0" fontId="39" fillId="2" borderId="14" xfId="0" applyFont="1" applyFill="1" applyBorder="1" applyAlignment="1">
      <alignment horizontal="center" vertical="center"/>
    </xf>
    <xf numFmtId="0" fontId="38" fillId="0" borderId="0" xfId="0" applyFont="1" applyAlignment="1">
      <alignment horizontal="center" vertical="center"/>
    </xf>
    <xf numFmtId="0" fontId="39" fillId="0" borderId="14" xfId="0" applyFont="1" applyBorder="1" applyAlignment="1">
      <alignment vertical="center"/>
    </xf>
    <xf numFmtId="0" fontId="20" fillId="0" borderId="14" xfId="8" applyFont="1" applyBorder="1"/>
    <xf numFmtId="0" fontId="40" fillId="0" borderId="14" xfId="8" applyBorder="1" applyAlignment="1">
      <alignment horizontal="center"/>
    </xf>
    <xf numFmtId="0" fontId="40" fillId="0" borderId="0" xfId="8"/>
    <xf numFmtId="0" fontId="20" fillId="2" borderId="14" xfId="8" applyFont="1" applyFill="1" applyBorder="1" applyAlignment="1">
      <alignment horizontal="center"/>
    </xf>
    <xf numFmtId="0" fontId="40" fillId="0" borderId="30" xfId="8" applyBorder="1"/>
    <xf numFmtId="0" fontId="40" fillId="0" borderId="31" xfId="8" applyBorder="1"/>
    <xf numFmtId="0" fontId="40" fillId="0" borderId="14" xfId="8" applyBorder="1"/>
    <xf numFmtId="0" fontId="20" fillId="0" borderId="14" xfId="8" applyFont="1" applyBorder="1" applyAlignment="1">
      <alignment horizontal="right"/>
    </xf>
    <xf numFmtId="0" fontId="40" fillId="0" borderId="14" xfId="8" applyBorder="1" applyAlignment="1">
      <alignment horizontal="center" wrapText="1"/>
    </xf>
    <xf numFmtId="0" fontId="40" fillId="0" borderId="32" xfId="8" applyBorder="1"/>
    <xf numFmtId="0" fontId="40" fillId="0" borderId="33" xfId="8" applyBorder="1"/>
    <xf numFmtId="0" fontId="40" fillId="0" borderId="34" xfId="8" applyBorder="1"/>
    <xf numFmtId="0" fontId="40" fillId="0" borderId="35" xfId="8" applyBorder="1"/>
    <xf numFmtId="0" fontId="20" fillId="2" borderId="14" xfId="8" applyFont="1" applyFill="1" applyBorder="1"/>
    <xf numFmtId="44" fontId="26" fillId="0" borderId="0" xfId="2" applyFont="1" applyAlignment="1">
      <alignment horizontal="left" vertical="center" wrapText="1"/>
    </xf>
    <xf numFmtId="2" fontId="27" fillId="0" borderId="2" xfId="0" quotePrefix="1" applyNumberFormat="1" applyFont="1" applyBorder="1" applyAlignment="1" applyProtection="1">
      <alignment horizontal="center" vertical="center" wrapText="1"/>
      <protection locked="0"/>
    </xf>
    <xf numFmtId="44" fontId="29" fillId="2" borderId="14" xfId="2" applyFont="1" applyFill="1" applyBorder="1" applyAlignment="1" applyProtection="1">
      <alignment vertical="center" wrapText="1"/>
      <protection locked="0"/>
    </xf>
    <xf numFmtId="0" fontId="11" fillId="8" borderId="14" xfId="0" applyFont="1" applyFill="1" applyBorder="1" applyAlignment="1">
      <alignment horizontal="center" vertical="center" wrapText="1"/>
    </xf>
    <xf numFmtId="0" fontId="11" fillId="8" borderId="14" xfId="0" applyFont="1" applyFill="1" applyBorder="1" applyAlignment="1" applyProtection="1">
      <alignment horizontal="right" vertical="center" wrapText="1"/>
      <protection locked="0"/>
    </xf>
    <xf numFmtId="0" fontId="11" fillId="8" borderId="14" xfId="0" applyFont="1" applyFill="1" applyBorder="1" applyAlignment="1">
      <alignment vertical="center" wrapText="1"/>
    </xf>
    <xf numFmtId="44" fontId="11" fillId="8" borderId="14" xfId="2" applyFont="1" applyFill="1" applyBorder="1" applyAlignment="1">
      <alignment horizontal="center" vertical="center" wrapText="1"/>
    </xf>
    <xf numFmtId="44" fontId="29" fillId="0" borderId="0" xfId="2" applyFont="1" applyAlignment="1" applyProtection="1">
      <alignment horizontal="left" vertical="center" wrapText="1"/>
      <protection locked="0"/>
    </xf>
    <xf numFmtId="44" fontId="29" fillId="0" borderId="0" xfId="2" applyFont="1" applyAlignment="1" applyProtection="1">
      <alignment horizontal="center" vertical="center" wrapText="1"/>
      <protection locked="0"/>
    </xf>
    <xf numFmtId="44" fontId="29" fillId="0" borderId="2" xfId="2" applyFont="1" applyBorder="1" applyAlignment="1" applyProtection="1">
      <alignment vertical="center" wrapText="1"/>
      <protection locked="0"/>
    </xf>
    <xf numFmtId="44" fontId="29" fillId="2" borderId="2" xfId="2" applyFont="1" applyFill="1" applyBorder="1" applyAlignment="1" applyProtection="1">
      <alignment horizontal="center" vertical="center" wrapText="1"/>
      <protection locked="0"/>
    </xf>
    <xf numFmtId="44" fontId="32" fillId="0" borderId="2" xfId="2" applyFont="1" applyBorder="1" applyAlignment="1" applyProtection="1">
      <alignment horizontal="center" vertical="center" wrapText="1"/>
      <protection locked="0"/>
    </xf>
    <xf numFmtId="44" fontId="29" fillId="0" borderId="2" xfId="2" applyFont="1" applyBorder="1" applyAlignment="1" applyProtection="1">
      <alignment horizontal="center" vertical="center" wrapText="1"/>
      <protection locked="0"/>
    </xf>
    <xf numFmtId="44" fontId="32" fillId="2" borderId="2" xfId="2" applyFont="1" applyFill="1" applyBorder="1" applyAlignment="1" applyProtection="1">
      <alignment horizontal="center" vertical="center" wrapText="1" shrinkToFit="1"/>
      <protection locked="0"/>
    </xf>
    <xf numFmtId="44" fontId="32" fillId="0" borderId="0" xfId="2" applyFont="1" applyAlignment="1" applyProtection="1">
      <alignment horizontal="center" vertical="center" wrapText="1"/>
      <protection locked="0"/>
    </xf>
    <xf numFmtId="44" fontId="32" fillId="0" borderId="0" xfId="2" applyFont="1" applyAlignment="1">
      <alignment horizontal="center" vertical="center" wrapText="1"/>
    </xf>
    <xf numFmtId="44" fontId="12" fillId="2" borderId="12" xfId="2" applyFont="1" applyFill="1" applyBorder="1" applyAlignment="1">
      <alignment vertical="center" wrapText="1"/>
    </xf>
    <xf numFmtId="44" fontId="12" fillId="0" borderId="14" xfId="2" applyFont="1" applyFill="1" applyBorder="1" applyAlignment="1">
      <alignment vertical="center"/>
    </xf>
    <xf numFmtId="10" fontId="31" fillId="2" borderId="2" xfId="1" applyNumberFormat="1" applyFont="1" applyFill="1" applyBorder="1" applyAlignment="1" applyProtection="1">
      <alignment horizontal="center" vertical="center" wrapText="1"/>
      <protection locked="0"/>
    </xf>
    <xf numFmtId="10" fontId="31" fillId="0" borderId="2" xfId="1" applyNumberFormat="1" applyFont="1" applyFill="1" applyBorder="1" applyAlignment="1" applyProtection="1">
      <alignment horizontal="center" vertical="center" wrapText="1"/>
      <protection locked="0"/>
    </xf>
    <xf numFmtId="0" fontId="40" fillId="0" borderId="14" xfId="8" applyBorder="1" applyAlignment="1">
      <alignment horizontal="center"/>
    </xf>
    <xf numFmtId="0" fontId="20" fillId="2" borderId="14" xfId="8" applyFont="1" applyFill="1" applyBorder="1" applyAlignment="1">
      <alignment horizontal="center"/>
    </xf>
    <xf numFmtId="4" fontId="11" fillId="8" borderId="14" xfId="0" applyNumberFormat="1" applyFont="1" applyFill="1" applyBorder="1" applyAlignment="1">
      <alignment horizontal="center" vertical="center" wrapText="1"/>
    </xf>
    <xf numFmtId="0" fontId="11" fillId="8" borderId="14" xfId="0" applyFont="1" applyFill="1" applyBorder="1" applyAlignment="1">
      <alignment horizontal="center" vertical="center" wrapText="1"/>
    </xf>
    <xf numFmtId="0" fontId="35" fillId="0" borderId="29" xfId="0" applyFont="1" applyBorder="1" applyAlignment="1">
      <alignment horizontal="center"/>
    </xf>
    <xf numFmtId="0" fontId="3" fillId="0" borderId="0" xfId="4" applyFont="1" applyAlignment="1">
      <alignment horizontal="left" vertical="center" wrapText="1"/>
    </xf>
    <xf numFmtId="0" fontId="3" fillId="0" borderId="0" xfId="4" applyFont="1" applyAlignment="1">
      <alignment horizontal="center"/>
    </xf>
    <xf numFmtId="0" fontId="11" fillId="0" borderId="4" xfId="4" applyFont="1" applyBorder="1" applyAlignment="1">
      <alignment horizontal="center" vertical="center"/>
    </xf>
    <xf numFmtId="0" fontId="3" fillId="0" borderId="0" xfId="4" applyFont="1" applyAlignment="1">
      <alignment horizontal="center" vertical="center"/>
    </xf>
    <xf numFmtId="166" fontId="14" fillId="3" borderId="11" xfId="5" applyNumberFormat="1" applyFont="1" applyFill="1" applyBorder="1" applyAlignment="1" applyProtection="1">
      <alignment horizontal="left" vertical="center" wrapText="1"/>
      <protection locked="0"/>
    </xf>
    <xf numFmtId="166" fontId="14" fillId="3" borderId="12" xfId="5" applyNumberFormat="1" applyFont="1" applyFill="1" applyBorder="1" applyAlignment="1" applyProtection="1">
      <alignment horizontal="left" vertical="center" wrapText="1"/>
      <protection locked="0"/>
    </xf>
    <xf numFmtId="166" fontId="14" fillId="3" borderId="13" xfId="5" applyNumberFormat="1" applyFont="1" applyFill="1" applyBorder="1" applyAlignment="1" applyProtection="1">
      <alignment horizontal="left" vertical="center" wrapText="1"/>
      <protection locked="0"/>
    </xf>
    <xf numFmtId="0" fontId="4" fillId="4" borderId="15" xfId="4" applyFill="1" applyBorder="1" applyAlignment="1">
      <alignment horizontal="left" vertical="top" wrapText="1"/>
    </xf>
    <xf numFmtId="0" fontId="4" fillId="4" borderId="16" xfId="4" applyFill="1" applyBorder="1" applyAlignment="1">
      <alignment horizontal="left" vertical="top" wrapText="1"/>
    </xf>
    <xf numFmtId="0" fontId="4" fillId="4" borderId="17" xfId="4" applyFill="1" applyBorder="1" applyAlignment="1">
      <alignment horizontal="left" vertical="top" wrapText="1"/>
    </xf>
    <xf numFmtId="10" fontId="14" fillId="3" borderId="14" xfId="6" applyNumberFormat="1" applyFont="1" applyFill="1" applyBorder="1" applyAlignment="1" applyProtection="1">
      <alignment horizontal="center" vertical="center" wrapText="1"/>
      <protection locked="0"/>
    </xf>
    <xf numFmtId="0" fontId="3" fillId="0" borderId="0" xfId="4" applyFont="1" applyAlignment="1">
      <alignment horizontal="center" vertical="center" wrapText="1"/>
    </xf>
    <xf numFmtId="0" fontId="4" fillId="0" borderId="0" xfId="4" applyAlignment="1">
      <alignment horizontal="left" vertical="center" wrapText="1"/>
    </xf>
    <xf numFmtId="0" fontId="3" fillId="0" borderId="19" xfId="4" applyFont="1" applyBorder="1" applyAlignment="1">
      <alignment horizontal="center" vertical="center"/>
    </xf>
    <xf numFmtId="10" fontId="17" fillId="0" borderId="0" xfId="6" applyNumberFormat="1" applyFont="1" applyBorder="1" applyAlignment="1" applyProtection="1">
      <alignment horizontal="center"/>
    </xf>
    <xf numFmtId="0" fontId="21" fillId="0" borderId="3" xfId="4" applyFont="1" applyBorder="1" applyAlignment="1">
      <alignment horizontal="center"/>
    </xf>
    <xf numFmtId="0" fontId="21" fillId="0" borderId="4" xfId="4" applyFont="1" applyBorder="1" applyAlignment="1">
      <alignment horizontal="center"/>
    </xf>
    <xf numFmtId="0" fontId="21" fillId="0" borderId="5" xfId="4" applyFont="1" applyBorder="1" applyAlignment="1">
      <alignment horizontal="center"/>
    </xf>
    <xf numFmtId="0" fontId="20" fillId="0" borderId="0" xfId="4" applyFont="1" applyAlignment="1">
      <alignment vertical="center" wrapText="1"/>
    </xf>
    <xf numFmtId="10" fontId="12" fillId="4" borderId="24" xfId="6" applyNumberFormat="1" applyFont="1" applyFill="1" applyBorder="1" applyAlignment="1" applyProtection="1">
      <alignment horizontal="center" vertical="center"/>
    </xf>
    <xf numFmtId="10" fontId="12" fillId="4" borderId="25" xfId="6" applyNumberFormat="1" applyFont="1" applyFill="1" applyBorder="1" applyAlignment="1" applyProtection="1">
      <alignment horizontal="center" vertical="center"/>
    </xf>
    <xf numFmtId="0" fontId="4" fillId="0" borderId="19" xfId="4" applyBorder="1" applyAlignment="1">
      <alignment horizontal="center"/>
    </xf>
    <xf numFmtId="0" fontId="3" fillId="0" borderId="6" xfId="4" applyFont="1" applyBorder="1" applyAlignment="1">
      <alignment horizontal="center"/>
    </xf>
    <xf numFmtId="0" fontId="3" fillId="0" borderId="7" xfId="4" applyFont="1" applyBorder="1" applyAlignment="1">
      <alignment horizontal="center"/>
    </xf>
    <xf numFmtId="0" fontId="3" fillId="0" borderId="8" xfId="4" applyFont="1" applyBorder="1" applyAlignment="1">
      <alignment horizontal="center"/>
    </xf>
    <xf numFmtId="0" fontId="4" fillId="0" borderId="9" xfId="4" applyBorder="1" applyAlignment="1">
      <alignment horizontal="left" wrapText="1"/>
    </xf>
    <xf numFmtId="0" fontId="4" fillId="0" borderId="0" xfId="4" applyAlignment="1">
      <alignment horizontal="left" wrapText="1"/>
    </xf>
    <xf numFmtId="0" fontId="4" fillId="0" borderId="10" xfId="4" applyBorder="1" applyAlignment="1">
      <alignment horizontal="left" wrapText="1"/>
    </xf>
  </cellXfs>
  <cellStyles count="9">
    <cellStyle name="Moeda" xfId="2" builtinId="4"/>
    <cellStyle name="Moeda 2" xfId="3" xr:uid="{A0C4EA58-764C-4B4F-9086-842AB355C37F}"/>
    <cellStyle name="Normal" xfId="0" builtinId="0"/>
    <cellStyle name="Normal 2" xfId="8" xr:uid="{CA0D1809-322E-4C29-BA8E-558C68BF98FB}"/>
    <cellStyle name="Normal 2 2" xfId="4" xr:uid="{8C92EAE7-C6AF-42AD-AF4E-5F9558A01139}"/>
    <cellStyle name="Normal 3" xfId="7" xr:uid="{5221E099-98DF-402D-AD28-63F2B2E9C9A3}"/>
    <cellStyle name="Porcentagem" xfId="1" builtinId="5"/>
    <cellStyle name="Porcentagem 2" xfId="6" xr:uid="{27FB7FDB-58BC-424B-BCCA-938B672F90CD}"/>
    <cellStyle name="Vírgula 2" xfId="5" xr:uid="{48B3D792-760C-4FBA-B09A-F3DCED28D373}"/>
  </cellStyles>
  <dxfs count="4">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w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238</xdr:row>
          <xdr:rowOff>304800</xdr:rowOff>
        </xdr:from>
        <xdr:to>
          <xdr:col>79</xdr:col>
          <xdr:colOff>0</xdr:colOff>
          <xdr:row>240</xdr:row>
          <xdr:rowOff>76200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9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60960</xdr:colOff>
          <xdr:row>39</xdr:row>
          <xdr:rowOff>137160</xdr:rowOff>
        </xdr:from>
        <xdr:to>
          <xdr:col>5</xdr:col>
          <xdr:colOff>693420</xdr:colOff>
          <xdr:row>43</xdr:row>
          <xdr:rowOff>0</xdr:rowOff>
        </xdr:to>
        <xdr:sp macro="" textlink="">
          <xdr:nvSpPr>
            <xdr:cNvPr id="14338" name="Object 2" hidden="1">
              <a:extLst>
                <a:ext uri="{63B3BB69-23CF-44E3-9099-C40C66FF867C}">
                  <a14:compatExt spid="_x0000_s14338"/>
                </a:ext>
                <a:ext uri="{FF2B5EF4-FFF2-40B4-BE49-F238E27FC236}">
                  <a16:creationId xmlns:a16="http://schemas.microsoft.com/office/drawing/2014/main" id="{00000000-0008-0000-0900-000002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11</xdr:row>
          <xdr:rowOff>830580</xdr:rowOff>
        </xdr:from>
        <xdr:to>
          <xdr:col>46</xdr:col>
          <xdr:colOff>228600</xdr:colOff>
          <xdr:row>11</xdr:row>
          <xdr:rowOff>1325880</xdr:rowOff>
        </xdr:to>
        <xdr:sp macro="" textlink="">
          <xdr:nvSpPr>
            <xdr:cNvPr id="14339" name="CommandButton1" hidden="1">
              <a:extLst>
                <a:ext uri="{63B3BB69-23CF-44E3-9099-C40C66FF867C}">
                  <a14:compatExt spid="_x0000_s14339"/>
                </a:ext>
                <a:ext uri="{FF2B5EF4-FFF2-40B4-BE49-F238E27FC236}">
                  <a16:creationId xmlns:a16="http://schemas.microsoft.com/office/drawing/2014/main" id="{00000000-0008-0000-0900-000003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1.xml"/><Relationship Id="rId3" Type="http://schemas.openxmlformats.org/officeDocument/2006/relationships/vmlDrawing" Target="../drawings/vmlDrawing1.vml"/><Relationship Id="rId7" Type="http://schemas.openxmlformats.org/officeDocument/2006/relationships/oleObject" Target="../embeddings/oleObject2.bin"/><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image" Target="../media/image1.wmf"/><Relationship Id="rId5" Type="http://schemas.openxmlformats.org/officeDocument/2006/relationships/oleObject" Target="../embeddings/oleObject1.bin"/><Relationship Id="rId4" Type="http://schemas.openxmlformats.org/officeDocument/2006/relationships/vmlDrawing" Target="../drawings/vmlDrawing2.vml"/><Relationship Id="rId9" Type="http://schemas.openxmlformats.org/officeDocument/2006/relationships/image" Target="../media/image2.emf"/></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EA8A2-9B1D-4705-AFE0-50FC05DE4F67}">
  <dimension ref="A1:I12"/>
  <sheetViews>
    <sheetView view="pageBreakPreview" zoomScale="60" zoomScaleNormal="100" workbookViewId="0">
      <selection activeCell="B2" sqref="B2:I2"/>
    </sheetView>
  </sheetViews>
  <sheetFormatPr defaultRowHeight="13.8" x14ac:dyDescent="0.25"/>
  <cols>
    <col min="1" max="1" width="37.21875" style="270" customWidth="1"/>
    <col min="2" max="2" width="11.21875" style="270" customWidth="1"/>
    <col min="3" max="4" width="8.88671875" style="270"/>
    <col min="5" max="9" width="15.33203125" style="270" bestFit="1" customWidth="1"/>
    <col min="10" max="16384" width="8.88671875" style="270"/>
  </cols>
  <sheetData>
    <row r="1" spans="1:9" x14ac:dyDescent="0.25">
      <c r="A1" s="268" t="s">
        <v>519</v>
      </c>
      <c r="B1" s="302" t="s">
        <v>520</v>
      </c>
      <c r="C1" s="302"/>
      <c r="D1" s="302"/>
      <c r="E1" s="302"/>
      <c r="F1" s="302"/>
      <c r="G1" s="302"/>
      <c r="H1" s="302"/>
      <c r="I1" s="302"/>
    </row>
    <row r="2" spans="1:9" x14ac:dyDescent="0.25">
      <c r="A2" s="268" t="s">
        <v>521</v>
      </c>
      <c r="B2" s="302" t="s">
        <v>522</v>
      </c>
      <c r="C2" s="302"/>
      <c r="D2" s="302"/>
      <c r="E2" s="302"/>
      <c r="F2" s="302"/>
      <c r="G2" s="302"/>
      <c r="H2" s="302"/>
      <c r="I2" s="302"/>
    </row>
    <row r="3" spans="1:9" x14ac:dyDescent="0.25">
      <c r="A3" s="268" t="s">
        <v>523</v>
      </c>
      <c r="B3" s="302" t="s">
        <v>520</v>
      </c>
      <c r="C3" s="302"/>
      <c r="D3" s="302"/>
      <c r="E3" s="302"/>
      <c r="F3" s="302"/>
      <c r="G3" s="302"/>
      <c r="H3" s="302"/>
      <c r="I3" s="302"/>
    </row>
    <row r="4" spans="1:9" x14ac:dyDescent="0.25">
      <c r="A4" s="268" t="s">
        <v>524</v>
      </c>
      <c r="B4" s="302" t="s">
        <v>522</v>
      </c>
      <c r="C4" s="302"/>
      <c r="D4" s="302"/>
      <c r="E4" s="302"/>
      <c r="F4" s="302"/>
      <c r="G4" s="302"/>
      <c r="H4" s="302"/>
      <c r="I4" s="302"/>
    </row>
    <row r="5" spans="1:9" x14ac:dyDescent="0.25">
      <c r="A5" s="303" t="s">
        <v>525</v>
      </c>
      <c r="B5" s="303"/>
      <c r="C5" s="303"/>
      <c r="D5" s="303"/>
      <c r="E5" s="303"/>
      <c r="F5" s="303"/>
      <c r="G5" s="303"/>
      <c r="H5" s="303"/>
      <c r="I5" s="303"/>
    </row>
    <row r="6" spans="1:9" ht="41.4" x14ac:dyDescent="0.25">
      <c r="A6" s="272"/>
      <c r="B6" s="273"/>
      <c r="C6" s="274"/>
      <c r="D6" s="275" t="s">
        <v>526</v>
      </c>
      <c r="E6" s="276" t="s">
        <v>527</v>
      </c>
      <c r="F6" s="276" t="s">
        <v>527</v>
      </c>
      <c r="G6" s="276" t="s">
        <v>527</v>
      </c>
      <c r="H6" s="276" t="s">
        <v>527</v>
      </c>
      <c r="I6" s="276" t="s">
        <v>527</v>
      </c>
    </row>
    <row r="7" spans="1:9" x14ac:dyDescent="0.25">
      <c r="A7" s="277"/>
      <c r="B7" s="278"/>
      <c r="C7" s="274"/>
      <c r="D7" s="275" t="s">
        <v>528</v>
      </c>
      <c r="E7" s="274" t="s">
        <v>529</v>
      </c>
      <c r="F7" s="274" t="s">
        <v>529</v>
      </c>
      <c r="G7" s="274" t="s">
        <v>529</v>
      </c>
      <c r="H7" s="274" t="s">
        <v>529</v>
      </c>
      <c r="I7" s="274" t="s">
        <v>529</v>
      </c>
    </row>
    <row r="8" spans="1:9" x14ac:dyDescent="0.25">
      <c r="A8" s="279"/>
      <c r="B8" s="280"/>
      <c r="C8" s="274"/>
      <c r="D8" s="275" t="s">
        <v>530</v>
      </c>
      <c r="E8" s="274" t="s">
        <v>531</v>
      </c>
      <c r="F8" s="274" t="s">
        <v>531</v>
      </c>
      <c r="G8" s="274" t="s">
        <v>531</v>
      </c>
      <c r="H8" s="274" t="s">
        <v>531</v>
      </c>
      <c r="I8" s="274" t="s">
        <v>531</v>
      </c>
    </row>
    <row r="9" spans="1:9" x14ac:dyDescent="0.25">
      <c r="A9" s="271" t="s">
        <v>532</v>
      </c>
      <c r="B9" s="281" t="s">
        <v>533</v>
      </c>
      <c r="C9" s="281" t="s">
        <v>534</v>
      </c>
      <c r="D9" s="281" t="s">
        <v>535</v>
      </c>
      <c r="E9" s="281" t="s">
        <v>536</v>
      </c>
      <c r="F9" s="281" t="s">
        <v>536</v>
      </c>
      <c r="G9" s="281" t="s">
        <v>536</v>
      </c>
      <c r="H9" s="281" t="s">
        <v>536</v>
      </c>
      <c r="I9" s="281" t="s">
        <v>536</v>
      </c>
    </row>
    <row r="10" spans="1:9" x14ac:dyDescent="0.25">
      <c r="A10" s="274" t="s">
        <v>537</v>
      </c>
      <c r="B10" s="274" t="s">
        <v>8</v>
      </c>
      <c r="C10" s="274" t="s">
        <v>538</v>
      </c>
      <c r="D10" s="274" t="s">
        <v>539</v>
      </c>
      <c r="E10" s="269" t="s">
        <v>540</v>
      </c>
      <c r="F10" s="269" t="s">
        <v>540</v>
      </c>
      <c r="G10" s="269" t="s">
        <v>540</v>
      </c>
      <c r="H10" s="269" t="s">
        <v>540</v>
      </c>
      <c r="I10" s="269" t="s">
        <v>540</v>
      </c>
    </row>
    <row r="11" spans="1:9" x14ac:dyDescent="0.25">
      <c r="A11" s="274" t="s">
        <v>541</v>
      </c>
      <c r="B11" s="274" t="s">
        <v>12</v>
      </c>
      <c r="C11" s="274" t="s">
        <v>542</v>
      </c>
      <c r="D11" s="274" t="s">
        <v>539</v>
      </c>
      <c r="E11" s="269" t="s">
        <v>540</v>
      </c>
      <c r="F11" s="269" t="s">
        <v>540</v>
      </c>
      <c r="G11" s="269" t="s">
        <v>540</v>
      </c>
      <c r="H11" s="269" t="s">
        <v>540</v>
      </c>
      <c r="I11" s="269" t="s">
        <v>540</v>
      </c>
    </row>
    <row r="12" spans="1:9" x14ac:dyDescent="0.25">
      <c r="A12" s="274" t="s">
        <v>543</v>
      </c>
      <c r="B12" s="274" t="s">
        <v>23</v>
      </c>
      <c r="C12" s="274" t="s">
        <v>544</v>
      </c>
      <c r="D12" s="274" t="s">
        <v>539</v>
      </c>
      <c r="E12" s="269" t="s">
        <v>540</v>
      </c>
      <c r="F12" s="269" t="s">
        <v>540</v>
      </c>
      <c r="G12" s="269" t="s">
        <v>540</v>
      </c>
      <c r="H12" s="269" t="s">
        <v>540</v>
      </c>
      <c r="I12" s="269" t="s">
        <v>540</v>
      </c>
    </row>
  </sheetData>
  <mergeCells count="5">
    <mergeCell ref="B1:I1"/>
    <mergeCell ref="B2:I2"/>
    <mergeCell ref="B3:I3"/>
    <mergeCell ref="B4:I4"/>
    <mergeCell ref="A5:I5"/>
  </mergeCells>
  <pageMargins left="0.511811024" right="0.511811024" top="0.78740157499999996" bottom="0.78740157499999996" header="0.31496062000000002" footer="0.31496062000000002"/>
  <pageSetup paperSize="9" scale="6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CB7D1-D6F1-4FAB-AE23-7594137ABCBF}">
  <dimension ref="A3:E7"/>
  <sheetViews>
    <sheetView zoomScaleNormal="100" workbookViewId="0">
      <selection activeCell="C2" sqref="C2"/>
    </sheetView>
  </sheetViews>
  <sheetFormatPr defaultRowHeight="11.4" x14ac:dyDescent="0.3"/>
  <cols>
    <col min="1" max="1" width="8.88671875" style="263"/>
    <col min="2" max="2" width="58.109375" style="263" customWidth="1"/>
    <col min="3" max="3" width="16" style="263" customWidth="1"/>
    <col min="4" max="4" width="13.77734375" style="263" customWidth="1"/>
    <col min="5" max="5" width="15.109375" style="263" customWidth="1"/>
    <col min="6" max="16384" width="8.88671875" style="263"/>
  </cols>
  <sheetData>
    <row r="3" spans="1:5" s="266" customFormat="1" ht="24" x14ac:dyDescent="0.3">
      <c r="A3" s="264" t="s">
        <v>518</v>
      </c>
      <c r="B3" s="265" t="s">
        <v>1</v>
      </c>
      <c r="C3" s="265" t="s">
        <v>276</v>
      </c>
      <c r="D3" s="264" t="s">
        <v>516</v>
      </c>
      <c r="E3" s="264" t="s">
        <v>517</v>
      </c>
    </row>
    <row r="4" spans="1:5" ht="34.200000000000003" x14ac:dyDescent="0.3">
      <c r="A4" s="260">
        <v>5.01</v>
      </c>
      <c r="B4" s="261" t="s">
        <v>65</v>
      </c>
      <c r="C4" s="262" t="s">
        <v>12</v>
      </c>
      <c r="D4" s="260">
        <v>1461.24</v>
      </c>
      <c r="E4" s="267">
        <f>D4/2</f>
        <v>730.62</v>
      </c>
    </row>
    <row r="5" spans="1:5" ht="34.200000000000003" x14ac:dyDescent="0.3">
      <c r="A5" s="260" t="s">
        <v>401</v>
      </c>
      <c r="B5" s="261" t="s">
        <v>29</v>
      </c>
      <c r="C5" s="262" t="s">
        <v>12</v>
      </c>
      <c r="D5" s="260">
        <v>652.80000000000007</v>
      </c>
      <c r="E5" s="267">
        <f>D5/2</f>
        <v>326.40000000000003</v>
      </c>
    </row>
    <row r="6" spans="1:5" ht="45.6" x14ac:dyDescent="0.3">
      <c r="A6" s="260">
        <v>5.03</v>
      </c>
      <c r="B6" s="261" t="s">
        <v>44</v>
      </c>
      <c r="C6" s="262" t="s">
        <v>12</v>
      </c>
      <c r="D6" s="260">
        <v>3206.05</v>
      </c>
      <c r="E6" s="267">
        <f>D6/2</f>
        <v>1603.0250000000001</v>
      </c>
    </row>
    <row r="7" spans="1:5" ht="22.8" x14ac:dyDescent="0.3">
      <c r="A7" s="260" t="s">
        <v>406</v>
      </c>
      <c r="B7" s="261" t="s">
        <v>188</v>
      </c>
      <c r="C7" s="262" t="s">
        <v>12</v>
      </c>
      <c r="D7" s="260">
        <v>469.78</v>
      </c>
      <c r="E7" s="267">
        <f>D7/2</f>
        <v>234.89</v>
      </c>
    </row>
  </sheetData>
  <pageMargins left="0.511811024" right="0.511811024" top="0.78740157499999996" bottom="0.78740157499999996" header="0.31496062000000002" footer="0.31496062000000002"/>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14CF9-F4A8-4A88-9D6F-C2ADCC209F1B}">
  <sheetPr codeName="Plan2">
    <tabColor rgb="FFFF0000"/>
    <pageSetUpPr fitToPage="1"/>
  </sheetPr>
  <dimension ref="A1:CI312"/>
  <sheetViews>
    <sheetView showGridLines="0" zoomScaleNormal="100" zoomScaleSheetLayoutView="85" workbookViewId="0">
      <selection activeCell="C49" sqref="C49"/>
    </sheetView>
  </sheetViews>
  <sheetFormatPr defaultRowHeight="13.2" x14ac:dyDescent="0.25"/>
  <cols>
    <col min="1" max="1" width="2.33203125" style="9" customWidth="1"/>
    <col min="2" max="2" width="35.88671875" style="9" customWidth="1"/>
    <col min="3" max="6" width="14.6640625" style="9" customWidth="1"/>
    <col min="7" max="7" width="2.33203125" style="9" customWidth="1"/>
    <col min="8" max="8" width="3.33203125" style="9" customWidth="1"/>
    <col min="9" max="9" width="23.109375" style="9" hidden="1" customWidth="1"/>
    <col min="10" max="10" width="47.6640625" style="9" hidden="1" customWidth="1"/>
    <col min="11" max="12" width="9.109375" style="9"/>
    <col min="13" max="13" width="18.6640625" style="9" bestFit="1" customWidth="1"/>
    <col min="14" max="14" width="0" style="9" hidden="1" customWidth="1"/>
    <col min="15" max="15" width="15.44140625" style="9" hidden="1" customWidth="1"/>
    <col min="16" max="16" width="41.6640625" style="9" hidden="1" customWidth="1"/>
    <col min="17" max="17" width="18.88671875" style="9" hidden="1" customWidth="1"/>
    <col min="18" max="24" width="11.6640625" style="9" hidden="1" customWidth="1"/>
    <col min="25" max="37" width="0" style="9" hidden="1" customWidth="1"/>
    <col min="38" max="38" width="13.88671875" style="9" hidden="1" customWidth="1"/>
    <col min="39" max="39" width="38.6640625" style="9" hidden="1" customWidth="1"/>
    <col min="40" max="40" width="11.88671875" style="9" hidden="1" customWidth="1"/>
    <col min="41" max="41" width="8.6640625" style="9" hidden="1" customWidth="1"/>
    <col min="42" max="42" width="11.88671875" style="9" hidden="1" customWidth="1"/>
    <col min="43" max="43" width="9.33203125" style="9" hidden="1" customWidth="1"/>
    <col min="44" max="44" width="11.88671875" style="9" hidden="1" customWidth="1"/>
    <col min="45" max="45" width="7.33203125" style="9" hidden="1" customWidth="1"/>
    <col min="46" max="46" width="9.109375" style="9"/>
    <col min="47" max="47" width="13.33203125" style="9" bestFit="1" customWidth="1"/>
    <col min="48" max="71" width="9.109375" style="9"/>
    <col min="72" max="72" width="22.6640625" style="9" bestFit="1" customWidth="1"/>
    <col min="73" max="73" width="29" style="9" customWidth="1"/>
    <col min="74" max="74" width="9.5546875" style="9" customWidth="1"/>
    <col min="75" max="75" width="11.5546875" style="9" customWidth="1"/>
    <col min="76" max="76" width="10.6640625" style="9" customWidth="1"/>
    <col min="77" max="77" width="9.109375" style="9"/>
    <col min="78" max="81" width="2.44140625" style="9" customWidth="1"/>
    <col min="82" max="82" width="4.88671875" style="9" bestFit="1" customWidth="1"/>
    <col min="83" max="83" width="29.44140625" style="9" bestFit="1" customWidth="1"/>
    <col min="84" max="84" width="17" style="9" bestFit="1" customWidth="1"/>
    <col min="85" max="85" width="14.44140625" style="9" bestFit="1" customWidth="1"/>
    <col min="86" max="86" width="17" style="9" bestFit="1" customWidth="1"/>
    <col min="87" max="87" width="8.88671875" style="9" customWidth="1"/>
    <col min="88" max="97" width="2.44140625" style="9" customWidth="1"/>
    <col min="98" max="256" width="9.109375" style="9"/>
    <col min="257" max="257" width="2.33203125" style="9" customWidth="1"/>
    <col min="258" max="258" width="35.88671875" style="9" customWidth="1"/>
    <col min="259" max="262" width="14.6640625" style="9" customWidth="1"/>
    <col min="263" max="263" width="2.33203125" style="9" customWidth="1"/>
    <col min="264" max="264" width="3.33203125" style="9" customWidth="1"/>
    <col min="265" max="266" width="0" style="9" hidden="1" customWidth="1"/>
    <col min="267" max="268" width="9.109375" style="9"/>
    <col min="269" max="269" width="18.6640625" style="9" bestFit="1" customWidth="1"/>
    <col min="270" max="301" width="0" style="9" hidden="1" customWidth="1"/>
    <col min="302" max="302" width="9.109375" style="9"/>
    <col min="303" max="303" width="13.33203125" style="9" bestFit="1" customWidth="1"/>
    <col min="304" max="327" width="9.109375" style="9"/>
    <col min="328" max="328" width="22.6640625" style="9" bestFit="1" customWidth="1"/>
    <col min="329" max="329" width="29" style="9" customWidth="1"/>
    <col min="330" max="330" width="9.5546875" style="9" customWidth="1"/>
    <col min="331" max="331" width="11.5546875" style="9" customWidth="1"/>
    <col min="332" max="332" width="10.6640625" style="9" customWidth="1"/>
    <col min="333" max="333" width="9.109375" style="9"/>
    <col min="334" max="337" width="2.44140625" style="9" customWidth="1"/>
    <col min="338" max="338" width="4.88671875" style="9" bestFit="1" customWidth="1"/>
    <col min="339" max="339" width="29.44140625" style="9" bestFit="1" customWidth="1"/>
    <col min="340" max="340" width="17" style="9" bestFit="1" customWidth="1"/>
    <col min="341" max="341" width="14.44140625" style="9" bestFit="1" customWidth="1"/>
    <col min="342" max="342" width="17" style="9" bestFit="1" customWidth="1"/>
    <col min="343" max="343" width="8.88671875" style="9" customWidth="1"/>
    <col min="344" max="353" width="2.44140625" style="9" customWidth="1"/>
    <col min="354" max="512" width="9.109375" style="9"/>
    <col min="513" max="513" width="2.33203125" style="9" customWidth="1"/>
    <col min="514" max="514" width="35.88671875" style="9" customWidth="1"/>
    <col min="515" max="518" width="14.6640625" style="9" customWidth="1"/>
    <col min="519" max="519" width="2.33203125" style="9" customWidth="1"/>
    <col min="520" max="520" width="3.33203125" style="9" customWidth="1"/>
    <col min="521" max="522" width="0" style="9" hidden="1" customWidth="1"/>
    <col min="523" max="524" width="9.109375" style="9"/>
    <col min="525" max="525" width="18.6640625" style="9" bestFit="1" customWidth="1"/>
    <col min="526" max="557" width="0" style="9" hidden="1" customWidth="1"/>
    <col min="558" max="558" width="9.109375" style="9"/>
    <col min="559" max="559" width="13.33203125" style="9" bestFit="1" customWidth="1"/>
    <col min="560" max="583" width="9.109375" style="9"/>
    <col min="584" max="584" width="22.6640625" style="9" bestFit="1" customWidth="1"/>
    <col min="585" max="585" width="29" style="9" customWidth="1"/>
    <col min="586" max="586" width="9.5546875" style="9" customWidth="1"/>
    <col min="587" max="587" width="11.5546875" style="9" customWidth="1"/>
    <col min="588" max="588" width="10.6640625" style="9" customWidth="1"/>
    <col min="589" max="589" width="9.109375" style="9"/>
    <col min="590" max="593" width="2.44140625" style="9" customWidth="1"/>
    <col min="594" max="594" width="4.88671875" style="9" bestFit="1" customWidth="1"/>
    <col min="595" max="595" width="29.44140625" style="9" bestFit="1" customWidth="1"/>
    <col min="596" max="596" width="17" style="9" bestFit="1" customWidth="1"/>
    <col min="597" max="597" width="14.44140625" style="9" bestFit="1" customWidth="1"/>
    <col min="598" max="598" width="17" style="9" bestFit="1" customWidth="1"/>
    <col min="599" max="599" width="8.88671875" style="9" customWidth="1"/>
    <col min="600" max="609" width="2.44140625" style="9" customWidth="1"/>
    <col min="610" max="768" width="9.109375" style="9"/>
    <col min="769" max="769" width="2.33203125" style="9" customWidth="1"/>
    <col min="770" max="770" width="35.88671875" style="9" customWidth="1"/>
    <col min="771" max="774" width="14.6640625" style="9" customWidth="1"/>
    <col min="775" max="775" width="2.33203125" style="9" customWidth="1"/>
    <col min="776" max="776" width="3.33203125" style="9" customWidth="1"/>
    <col min="777" max="778" width="0" style="9" hidden="1" customWidth="1"/>
    <col min="779" max="780" width="9.109375" style="9"/>
    <col min="781" max="781" width="18.6640625" style="9" bestFit="1" customWidth="1"/>
    <col min="782" max="813" width="0" style="9" hidden="1" customWidth="1"/>
    <col min="814" max="814" width="9.109375" style="9"/>
    <col min="815" max="815" width="13.33203125" style="9" bestFit="1" customWidth="1"/>
    <col min="816" max="839" width="9.109375" style="9"/>
    <col min="840" max="840" width="22.6640625" style="9" bestFit="1" customWidth="1"/>
    <col min="841" max="841" width="29" style="9" customWidth="1"/>
    <col min="842" max="842" width="9.5546875" style="9" customWidth="1"/>
    <col min="843" max="843" width="11.5546875" style="9" customWidth="1"/>
    <col min="844" max="844" width="10.6640625" style="9" customWidth="1"/>
    <col min="845" max="845" width="9.109375" style="9"/>
    <col min="846" max="849" width="2.44140625" style="9" customWidth="1"/>
    <col min="850" max="850" width="4.88671875" style="9" bestFit="1" customWidth="1"/>
    <col min="851" max="851" width="29.44140625" style="9" bestFit="1" customWidth="1"/>
    <col min="852" max="852" width="17" style="9" bestFit="1" customWidth="1"/>
    <col min="853" max="853" width="14.44140625" style="9" bestFit="1" customWidth="1"/>
    <col min="854" max="854" width="17" style="9" bestFit="1" customWidth="1"/>
    <col min="855" max="855" width="8.88671875" style="9" customWidth="1"/>
    <col min="856" max="865" width="2.44140625" style="9" customWidth="1"/>
    <col min="866" max="1024" width="9.109375" style="9"/>
    <col min="1025" max="1025" width="2.33203125" style="9" customWidth="1"/>
    <col min="1026" max="1026" width="35.88671875" style="9" customWidth="1"/>
    <col min="1027" max="1030" width="14.6640625" style="9" customWidth="1"/>
    <col min="1031" max="1031" width="2.33203125" style="9" customWidth="1"/>
    <col min="1032" max="1032" width="3.33203125" style="9" customWidth="1"/>
    <col min="1033" max="1034" width="0" style="9" hidden="1" customWidth="1"/>
    <col min="1035" max="1036" width="9.109375" style="9"/>
    <col min="1037" max="1037" width="18.6640625" style="9" bestFit="1" customWidth="1"/>
    <col min="1038" max="1069" width="0" style="9" hidden="1" customWidth="1"/>
    <col min="1070" max="1070" width="9.109375" style="9"/>
    <col min="1071" max="1071" width="13.33203125" style="9" bestFit="1" customWidth="1"/>
    <col min="1072" max="1095" width="9.109375" style="9"/>
    <col min="1096" max="1096" width="22.6640625" style="9" bestFit="1" customWidth="1"/>
    <col min="1097" max="1097" width="29" style="9" customWidth="1"/>
    <col min="1098" max="1098" width="9.5546875" style="9" customWidth="1"/>
    <col min="1099" max="1099" width="11.5546875" style="9" customWidth="1"/>
    <col min="1100" max="1100" width="10.6640625" style="9" customWidth="1"/>
    <col min="1101" max="1101" width="9.109375" style="9"/>
    <col min="1102" max="1105" width="2.44140625" style="9" customWidth="1"/>
    <col min="1106" max="1106" width="4.88671875" style="9" bestFit="1" customWidth="1"/>
    <col min="1107" max="1107" width="29.44140625" style="9" bestFit="1" customWidth="1"/>
    <col min="1108" max="1108" width="17" style="9" bestFit="1" customWidth="1"/>
    <col min="1109" max="1109" width="14.44140625" style="9" bestFit="1" customWidth="1"/>
    <col min="1110" max="1110" width="17" style="9" bestFit="1" customWidth="1"/>
    <col min="1111" max="1111" width="8.88671875" style="9" customWidth="1"/>
    <col min="1112" max="1121" width="2.44140625" style="9" customWidth="1"/>
    <col min="1122" max="1280" width="9.109375" style="9"/>
    <col min="1281" max="1281" width="2.33203125" style="9" customWidth="1"/>
    <col min="1282" max="1282" width="35.88671875" style="9" customWidth="1"/>
    <col min="1283" max="1286" width="14.6640625" style="9" customWidth="1"/>
    <col min="1287" max="1287" width="2.33203125" style="9" customWidth="1"/>
    <col min="1288" max="1288" width="3.33203125" style="9" customWidth="1"/>
    <col min="1289" max="1290" width="0" style="9" hidden="1" customWidth="1"/>
    <col min="1291" max="1292" width="9.109375" style="9"/>
    <col min="1293" max="1293" width="18.6640625" style="9" bestFit="1" customWidth="1"/>
    <col min="1294" max="1325" width="0" style="9" hidden="1" customWidth="1"/>
    <col min="1326" max="1326" width="9.109375" style="9"/>
    <col min="1327" max="1327" width="13.33203125" style="9" bestFit="1" customWidth="1"/>
    <col min="1328" max="1351" width="9.109375" style="9"/>
    <col min="1352" max="1352" width="22.6640625" style="9" bestFit="1" customWidth="1"/>
    <col min="1353" max="1353" width="29" style="9" customWidth="1"/>
    <col min="1354" max="1354" width="9.5546875" style="9" customWidth="1"/>
    <col min="1355" max="1355" width="11.5546875" style="9" customWidth="1"/>
    <col min="1356" max="1356" width="10.6640625" style="9" customWidth="1"/>
    <col min="1357" max="1357" width="9.109375" style="9"/>
    <col min="1358" max="1361" width="2.44140625" style="9" customWidth="1"/>
    <col min="1362" max="1362" width="4.88671875" style="9" bestFit="1" customWidth="1"/>
    <col min="1363" max="1363" width="29.44140625" style="9" bestFit="1" customWidth="1"/>
    <col min="1364" max="1364" width="17" style="9" bestFit="1" customWidth="1"/>
    <col min="1365" max="1365" width="14.44140625" style="9" bestFit="1" customWidth="1"/>
    <col min="1366" max="1366" width="17" style="9" bestFit="1" customWidth="1"/>
    <col min="1367" max="1367" width="8.88671875" style="9" customWidth="1"/>
    <col min="1368" max="1377" width="2.44140625" style="9" customWidth="1"/>
    <col min="1378" max="1536" width="9.109375" style="9"/>
    <col min="1537" max="1537" width="2.33203125" style="9" customWidth="1"/>
    <col min="1538" max="1538" width="35.88671875" style="9" customWidth="1"/>
    <col min="1539" max="1542" width="14.6640625" style="9" customWidth="1"/>
    <col min="1543" max="1543" width="2.33203125" style="9" customWidth="1"/>
    <col min="1544" max="1544" width="3.33203125" style="9" customWidth="1"/>
    <col min="1545" max="1546" width="0" style="9" hidden="1" customWidth="1"/>
    <col min="1547" max="1548" width="9.109375" style="9"/>
    <col min="1549" max="1549" width="18.6640625" style="9" bestFit="1" customWidth="1"/>
    <col min="1550" max="1581" width="0" style="9" hidden="1" customWidth="1"/>
    <col min="1582" max="1582" width="9.109375" style="9"/>
    <col min="1583" max="1583" width="13.33203125" style="9" bestFit="1" customWidth="1"/>
    <col min="1584" max="1607" width="9.109375" style="9"/>
    <col min="1608" max="1608" width="22.6640625" style="9" bestFit="1" customWidth="1"/>
    <col min="1609" max="1609" width="29" style="9" customWidth="1"/>
    <col min="1610" max="1610" width="9.5546875" style="9" customWidth="1"/>
    <col min="1611" max="1611" width="11.5546875" style="9" customWidth="1"/>
    <col min="1612" max="1612" width="10.6640625" style="9" customWidth="1"/>
    <col min="1613" max="1613" width="9.109375" style="9"/>
    <col min="1614" max="1617" width="2.44140625" style="9" customWidth="1"/>
    <col min="1618" max="1618" width="4.88671875" style="9" bestFit="1" customWidth="1"/>
    <col min="1619" max="1619" width="29.44140625" style="9" bestFit="1" customWidth="1"/>
    <col min="1620" max="1620" width="17" style="9" bestFit="1" customWidth="1"/>
    <col min="1621" max="1621" width="14.44140625" style="9" bestFit="1" customWidth="1"/>
    <col min="1622" max="1622" width="17" style="9" bestFit="1" customWidth="1"/>
    <col min="1623" max="1623" width="8.88671875" style="9" customWidth="1"/>
    <col min="1624" max="1633" width="2.44140625" style="9" customWidth="1"/>
    <col min="1634" max="1792" width="9.109375" style="9"/>
    <col min="1793" max="1793" width="2.33203125" style="9" customWidth="1"/>
    <col min="1794" max="1794" width="35.88671875" style="9" customWidth="1"/>
    <col min="1795" max="1798" width="14.6640625" style="9" customWidth="1"/>
    <col min="1799" max="1799" width="2.33203125" style="9" customWidth="1"/>
    <col min="1800" max="1800" width="3.33203125" style="9" customWidth="1"/>
    <col min="1801" max="1802" width="0" style="9" hidden="1" customWidth="1"/>
    <col min="1803" max="1804" width="9.109375" style="9"/>
    <col min="1805" max="1805" width="18.6640625" style="9" bestFit="1" customWidth="1"/>
    <col min="1806" max="1837" width="0" style="9" hidden="1" customWidth="1"/>
    <col min="1838" max="1838" width="9.109375" style="9"/>
    <col min="1839" max="1839" width="13.33203125" style="9" bestFit="1" customWidth="1"/>
    <col min="1840" max="1863" width="9.109375" style="9"/>
    <col min="1864" max="1864" width="22.6640625" style="9" bestFit="1" customWidth="1"/>
    <col min="1865" max="1865" width="29" style="9" customWidth="1"/>
    <col min="1866" max="1866" width="9.5546875" style="9" customWidth="1"/>
    <col min="1867" max="1867" width="11.5546875" style="9" customWidth="1"/>
    <col min="1868" max="1868" width="10.6640625" style="9" customWidth="1"/>
    <col min="1869" max="1869" width="9.109375" style="9"/>
    <col min="1870" max="1873" width="2.44140625" style="9" customWidth="1"/>
    <col min="1874" max="1874" width="4.88671875" style="9" bestFit="1" customWidth="1"/>
    <col min="1875" max="1875" width="29.44140625" style="9" bestFit="1" customWidth="1"/>
    <col min="1876" max="1876" width="17" style="9" bestFit="1" customWidth="1"/>
    <col min="1877" max="1877" width="14.44140625" style="9" bestFit="1" customWidth="1"/>
    <col min="1878" max="1878" width="17" style="9" bestFit="1" customWidth="1"/>
    <col min="1879" max="1879" width="8.88671875" style="9" customWidth="1"/>
    <col min="1880" max="1889" width="2.44140625" style="9" customWidth="1"/>
    <col min="1890" max="2048" width="9.109375" style="9"/>
    <col min="2049" max="2049" width="2.33203125" style="9" customWidth="1"/>
    <col min="2050" max="2050" width="35.88671875" style="9" customWidth="1"/>
    <col min="2051" max="2054" width="14.6640625" style="9" customWidth="1"/>
    <col min="2055" max="2055" width="2.33203125" style="9" customWidth="1"/>
    <col min="2056" max="2056" width="3.33203125" style="9" customWidth="1"/>
    <col min="2057" max="2058" width="0" style="9" hidden="1" customWidth="1"/>
    <col min="2059" max="2060" width="9.109375" style="9"/>
    <col min="2061" max="2061" width="18.6640625" style="9" bestFit="1" customWidth="1"/>
    <col min="2062" max="2093" width="0" style="9" hidden="1" customWidth="1"/>
    <col min="2094" max="2094" width="9.109375" style="9"/>
    <col min="2095" max="2095" width="13.33203125" style="9" bestFit="1" customWidth="1"/>
    <col min="2096" max="2119" width="9.109375" style="9"/>
    <col min="2120" max="2120" width="22.6640625" style="9" bestFit="1" customWidth="1"/>
    <col min="2121" max="2121" width="29" style="9" customWidth="1"/>
    <col min="2122" max="2122" width="9.5546875" style="9" customWidth="1"/>
    <col min="2123" max="2123" width="11.5546875" style="9" customWidth="1"/>
    <col min="2124" max="2124" width="10.6640625" style="9" customWidth="1"/>
    <col min="2125" max="2125" width="9.109375" style="9"/>
    <col min="2126" max="2129" width="2.44140625" style="9" customWidth="1"/>
    <col min="2130" max="2130" width="4.88671875" style="9" bestFit="1" customWidth="1"/>
    <col min="2131" max="2131" width="29.44140625" style="9" bestFit="1" customWidth="1"/>
    <col min="2132" max="2132" width="17" style="9" bestFit="1" customWidth="1"/>
    <col min="2133" max="2133" width="14.44140625" style="9" bestFit="1" customWidth="1"/>
    <col min="2134" max="2134" width="17" style="9" bestFit="1" customWidth="1"/>
    <col min="2135" max="2135" width="8.88671875" style="9" customWidth="1"/>
    <col min="2136" max="2145" width="2.44140625" style="9" customWidth="1"/>
    <col min="2146" max="2304" width="9.109375" style="9"/>
    <col min="2305" max="2305" width="2.33203125" style="9" customWidth="1"/>
    <col min="2306" max="2306" width="35.88671875" style="9" customWidth="1"/>
    <col min="2307" max="2310" width="14.6640625" style="9" customWidth="1"/>
    <col min="2311" max="2311" width="2.33203125" style="9" customWidth="1"/>
    <col min="2312" max="2312" width="3.33203125" style="9" customWidth="1"/>
    <col min="2313" max="2314" width="0" style="9" hidden="1" customWidth="1"/>
    <col min="2315" max="2316" width="9.109375" style="9"/>
    <col min="2317" max="2317" width="18.6640625" style="9" bestFit="1" customWidth="1"/>
    <col min="2318" max="2349" width="0" style="9" hidden="1" customWidth="1"/>
    <col min="2350" max="2350" width="9.109375" style="9"/>
    <col min="2351" max="2351" width="13.33203125" style="9" bestFit="1" customWidth="1"/>
    <col min="2352" max="2375" width="9.109375" style="9"/>
    <col min="2376" max="2376" width="22.6640625" style="9" bestFit="1" customWidth="1"/>
    <col min="2377" max="2377" width="29" style="9" customWidth="1"/>
    <col min="2378" max="2378" width="9.5546875" style="9" customWidth="1"/>
    <col min="2379" max="2379" width="11.5546875" style="9" customWidth="1"/>
    <col min="2380" max="2380" width="10.6640625" style="9" customWidth="1"/>
    <col min="2381" max="2381" width="9.109375" style="9"/>
    <col min="2382" max="2385" width="2.44140625" style="9" customWidth="1"/>
    <col min="2386" max="2386" width="4.88671875" style="9" bestFit="1" customWidth="1"/>
    <col min="2387" max="2387" width="29.44140625" style="9" bestFit="1" customWidth="1"/>
    <col min="2388" max="2388" width="17" style="9" bestFit="1" customWidth="1"/>
    <col min="2389" max="2389" width="14.44140625" style="9" bestFit="1" customWidth="1"/>
    <col min="2390" max="2390" width="17" style="9" bestFit="1" customWidth="1"/>
    <col min="2391" max="2391" width="8.88671875" style="9" customWidth="1"/>
    <col min="2392" max="2401" width="2.44140625" style="9" customWidth="1"/>
    <col min="2402" max="2560" width="9.109375" style="9"/>
    <col min="2561" max="2561" width="2.33203125" style="9" customWidth="1"/>
    <col min="2562" max="2562" width="35.88671875" style="9" customWidth="1"/>
    <col min="2563" max="2566" width="14.6640625" style="9" customWidth="1"/>
    <col min="2567" max="2567" width="2.33203125" style="9" customWidth="1"/>
    <col min="2568" max="2568" width="3.33203125" style="9" customWidth="1"/>
    <col min="2569" max="2570" width="0" style="9" hidden="1" customWidth="1"/>
    <col min="2571" max="2572" width="9.109375" style="9"/>
    <col min="2573" max="2573" width="18.6640625" style="9" bestFit="1" customWidth="1"/>
    <col min="2574" max="2605" width="0" style="9" hidden="1" customWidth="1"/>
    <col min="2606" max="2606" width="9.109375" style="9"/>
    <col min="2607" max="2607" width="13.33203125" style="9" bestFit="1" customWidth="1"/>
    <col min="2608" max="2631" width="9.109375" style="9"/>
    <col min="2632" max="2632" width="22.6640625" style="9" bestFit="1" customWidth="1"/>
    <col min="2633" max="2633" width="29" style="9" customWidth="1"/>
    <col min="2634" max="2634" width="9.5546875" style="9" customWidth="1"/>
    <col min="2635" max="2635" width="11.5546875" style="9" customWidth="1"/>
    <col min="2636" max="2636" width="10.6640625" style="9" customWidth="1"/>
    <col min="2637" max="2637" width="9.109375" style="9"/>
    <col min="2638" max="2641" width="2.44140625" style="9" customWidth="1"/>
    <col min="2642" max="2642" width="4.88671875" style="9" bestFit="1" customWidth="1"/>
    <col min="2643" max="2643" width="29.44140625" style="9" bestFit="1" customWidth="1"/>
    <col min="2644" max="2644" width="17" style="9" bestFit="1" customWidth="1"/>
    <col min="2645" max="2645" width="14.44140625" style="9" bestFit="1" customWidth="1"/>
    <col min="2646" max="2646" width="17" style="9" bestFit="1" customWidth="1"/>
    <col min="2647" max="2647" width="8.88671875" style="9" customWidth="1"/>
    <col min="2648" max="2657" width="2.44140625" style="9" customWidth="1"/>
    <col min="2658" max="2816" width="9.109375" style="9"/>
    <col min="2817" max="2817" width="2.33203125" style="9" customWidth="1"/>
    <col min="2818" max="2818" width="35.88671875" style="9" customWidth="1"/>
    <col min="2819" max="2822" width="14.6640625" style="9" customWidth="1"/>
    <col min="2823" max="2823" width="2.33203125" style="9" customWidth="1"/>
    <col min="2824" max="2824" width="3.33203125" style="9" customWidth="1"/>
    <col min="2825" max="2826" width="0" style="9" hidden="1" customWidth="1"/>
    <col min="2827" max="2828" width="9.109375" style="9"/>
    <col min="2829" max="2829" width="18.6640625" style="9" bestFit="1" customWidth="1"/>
    <col min="2830" max="2861" width="0" style="9" hidden="1" customWidth="1"/>
    <col min="2862" max="2862" width="9.109375" style="9"/>
    <col min="2863" max="2863" width="13.33203125" style="9" bestFit="1" customWidth="1"/>
    <col min="2864" max="2887" width="9.109375" style="9"/>
    <col min="2888" max="2888" width="22.6640625" style="9" bestFit="1" customWidth="1"/>
    <col min="2889" max="2889" width="29" style="9" customWidth="1"/>
    <col min="2890" max="2890" width="9.5546875" style="9" customWidth="1"/>
    <col min="2891" max="2891" width="11.5546875" style="9" customWidth="1"/>
    <col min="2892" max="2892" width="10.6640625" style="9" customWidth="1"/>
    <col min="2893" max="2893" width="9.109375" style="9"/>
    <col min="2894" max="2897" width="2.44140625" style="9" customWidth="1"/>
    <col min="2898" max="2898" width="4.88671875" style="9" bestFit="1" customWidth="1"/>
    <col min="2899" max="2899" width="29.44140625" style="9" bestFit="1" customWidth="1"/>
    <col min="2900" max="2900" width="17" style="9" bestFit="1" customWidth="1"/>
    <col min="2901" max="2901" width="14.44140625" style="9" bestFit="1" customWidth="1"/>
    <col min="2902" max="2902" width="17" style="9" bestFit="1" customWidth="1"/>
    <col min="2903" max="2903" width="8.88671875" style="9" customWidth="1"/>
    <col min="2904" max="2913" width="2.44140625" style="9" customWidth="1"/>
    <col min="2914" max="3072" width="9.109375" style="9"/>
    <col min="3073" max="3073" width="2.33203125" style="9" customWidth="1"/>
    <col min="3074" max="3074" width="35.88671875" style="9" customWidth="1"/>
    <col min="3075" max="3078" width="14.6640625" style="9" customWidth="1"/>
    <col min="3079" max="3079" width="2.33203125" style="9" customWidth="1"/>
    <col min="3080" max="3080" width="3.33203125" style="9" customWidth="1"/>
    <col min="3081" max="3082" width="0" style="9" hidden="1" customWidth="1"/>
    <col min="3083" max="3084" width="9.109375" style="9"/>
    <col min="3085" max="3085" width="18.6640625" style="9" bestFit="1" customWidth="1"/>
    <col min="3086" max="3117" width="0" style="9" hidden="1" customWidth="1"/>
    <col min="3118" max="3118" width="9.109375" style="9"/>
    <col min="3119" max="3119" width="13.33203125" style="9" bestFit="1" customWidth="1"/>
    <col min="3120" max="3143" width="9.109375" style="9"/>
    <col min="3144" max="3144" width="22.6640625" style="9" bestFit="1" customWidth="1"/>
    <col min="3145" max="3145" width="29" style="9" customWidth="1"/>
    <col min="3146" max="3146" width="9.5546875" style="9" customWidth="1"/>
    <col min="3147" max="3147" width="11.5546875" style="9" customWidth="1"/>
    <col min="3148" max="3148" width="10.6640625" style="9" customWidth="1"/>
    <col min="3149" max="3149" width="9.109375" style="9"/>
    <col min="3150" max="3153" width="2.44140625" style="9" customWidth="1"/>
    <col min="3154" max="3154" width="4.88671875" style="9" bestFit="1" customWidth="1"/>
    <col min="3155" max="3155" width="29.44140625" style="9" bestFit="1" customWidth="1"/>
    <col min="3156" max="3156" width="17" style="9" bestFit="1" customWidth="1"/>
    <col min="3157" max="3157" width="14.44140625" style="9" bestFit="1" customWidth="1"/>
    <col min="3158" max="3158" width="17" style="9" bestFit="1" customWidth="1"/>
    <col min="3159" max="3159" width="8.88671875" style="9" customWidth="1"/>
    <col min="3160" max="3169" width="2.44140625" style="9" customWidth="1"/>
    <col min="3170" max="3328" width="9.109375" style="9"/>
    <col min="3329" max="3329" width="2.33203125" style="9" customWidth="1"/>
    <col min="3330" max="3330" width="35.88671875" style="9" customWidth="1"/>
    <col min="3331" max="3334" width="14.6640625" style="9" customWidth="1"/>
    <col min="3335" max="3335" width="2.33203125" style="9" customWidth="1"/>
    <col min="3336" max="3336" width="3.33203125" style="9" customWidth="1"/>
    <col min="3337" max="3338" width="0" style="9" hidden="1" customWidth="1"/>
    <col min="3339" max="3340" width="9.109375" style="9"/>
    <col min="3341" max="3341" width="18.6640625" style="9" bestFit="1" customWidth="1"/>
    <col min="3342" max="3373" width="0" style="9" hidden="1" customWidth="1"/>
    <col min="3374" max="3374" width="9.109375" style="9"/>
    <col min="3375" max="3375" width="13.33203125" style="9" bestFit="1" customWidth="1"/>
    <col min="3376" max="3399" width="9.109375" style="9"/>
    <col min="3400" max="3400" width="22.6640625" style="9" bestFit="1" customWidth="1"/>
    <col min="3401" max="3401" width="29" style="9" customWidth="1"/>
    <col min="3402" max="3402" width="9.5546875" style="9" customWidth="1"/>
    <col min="3403" max="3403" width="11.5546875" style="9" customWidth="1"/>
    <col min="3404" max="3404" width="10.6640625" style="9" customWidth="1"/>
    <col min="3405" max="3405" width="9.109375" style="9"/>
    <col min="3406" max="3409" width="2.44140625" style="9" customWidth="1"/>
    <col min="3410" max="3410" width="4.88671875" style="9" bestFit="1" customWidth="1"/>
    <col min="3411" max="3411" width="29.44140625" style="9" bestFit="1" customWidth="1"/>
    <col min="3412" max="3412" width="17" style="9" bestFit="1" customWidth="1"/>
    <col min="3413" max="3413" width="14.44140625" style="9" bestFit="1" customWidth="1"/>
    <col min="3414" max="3414" width="17" style="9" bestFit="1" customWidth="1"/>
    <col min="3415" max="3415" width="8.88671875" style="9" customWidth="1"/>
    <col min="3416" max="3425" width="2.44140625" style="9" customWidth="1"/>
    <col min="3426" max="3584" width="9.109375" style="9"/>
    <col min="3585" max="3585" width="2.33203125" style="9" customWidth="1"/>
    <col min="3586" max="3586" width="35.88671875" style="9" customWidth="1"/>
    <col min="3587" max="3590" width="14.6640625" style="9" customWidth="1"/>
    <col min="3591" max="3591" width="2.33203125" style="9" customWidth="1"/>
    <col min="3592" max="3592" width="3.33203125" style="9" customWidth="1"/>
    <col min="3593" max="3594" width="0" style="9" hidden="1" customWidth="1"/>
    <col min="3595" max="3596" width="9.109375" style="9"/>
    <col min="3597" max="3597" width="18.6640625" style="9" bestFit="1" customWidth="1"/>
    <col min="3598" max="3629" width="0" style="9" hidden="1" customWidth="1"/>
    <col min="3630" max="3630" width="9.109375" style="9"/>
    <col min="3631" max="3631" width="13.33203125" style="9" bestFit="1" customWidth="1"/>
    <col min="3632" max="3655" width="9.109375" style="9"/>
    <col min="3656" max="3656" width="22.6640625" style="9" bestFit="1" customWidth="1"/>
    <col min="3657" max="3657" width="29" style="9" customWidth="1"/>
    <col min="3658" max="3658" width="9.5546875" style="9" customWidth="1"/>
    <col min="3659" max="3659" width="11.5546875" style="9" customWidth="1"/>
    <col min="3660" max="3660" width="10.6640625" style="9" customWidth="1"/>
    <col min="3661" max="3661" width="9.109375" style="9"/>
    <col min="3662" max="3665" width="2.44140625" style="9" customWidth="1"/>
    <col min="3666" max="3666" width="4.88671875" style="9" bestFit="1" customWidth="1"/>
    <col min="3667" max="3667" width="29.44140625" style="9" bestFit="1" customWidth="1"/>
    <col min="3668" max="3668" width="17" style="9" bestFit="1" customWidth="1"/>
    <col min="3669" max="3669" width="14.44140625" style="9" bestFit="1" customWidth="1"/>
    <col min="3670" max="3670" width="17" style="9" bestFit="1" customWidth="1"/>
    <col min="3671" max="3671" width="8.88671875" style="9" customWidth="1"/>
    <col min="3672" max="3681" width="2.44140625" style="9" customWidth="1"/>
    <col min="3682" max="3840" width="9.109375" style="9"/>
    <col min="3841" max="3841" width="2.33203125" style="9" customWidth="1"/>
    <col min="3842" max="3842" width="35.88671875" style="9" customWidth="1"/>
    <col min="3843" max="3846" width="14.6640625" style="9" customWidth="1"/>
    <col min="3847" max="3847" width="2.33203125" style="9" customWidth="1"/>
    <col min="3848" max="3848" width="3.33203125" style="9" customWidth="1"/>
    <col min="3849" max="3850" width="0" style="9" hidden="1" customWidth="1"/>
    <col min="3851" max="3852" width="9.109375" style="9"/>
    <col min="3853" max="3853" width="18.6640625" style="9" bestFit="1" customWidth="1"/>
    <col min="3854" max="3885" width="0" style="9" hidden="1" customWidth="1"/>
    <col min="3886" max="3886" width="9.109375" style="9"/>
    <col min="3887" max="3887" width="13.33203125" style="9" bestFit="1" customWidth="1"/>
    <col min="3888" max="3911" width="9.109375" style="9"/>
    <col min="3912" max="3912" width="22.6640625" style="9" bestFit="1" customWidth="1"/>
    <col min="3913" max="3913" width="29" style="9" customWidth="1"/>
    <col min="3914" max="3914" width="9.5546875" style="9" customWidth="1"/>
    <col min="3915" max="3915" width="11.5546875" style="9" customWidth="1"/>
    <col min="3916" max="3916" width="10.6640625" style="9" customWidth="1"/>
    <col min="3917" max="3917" width="9.109375" style="9"/>
    <col min="3918" max="3921" width="2.44140625" style="9" customWidth="1"/>
    <col min="3922" max="3922" width="4.88671875" style="9" bestFit="1" customWidth="1"/>
    <col min="3923" max="3923" width="29.44140625" style="9" bestFit="1" customWidth="1"/>
    <col min="3924" max="3924" width="17" style="9" bestFit="1" customWidth="1"/>
    <col min="3925" max="3925" width="14.44140625" style="9" bestFit="1" customWidth="1"/>
    <col min="3926" max="3926" width="17" style="9" bestFit="1" customWidth="1"/>
    <col min="3927" max="3927" width="8.88671875" style="9" customWidth="1"/>
    <col min="3928" max="3937" width="2.44140625" style="9" customWidth="1"/>
    <col min="3938" max="4096" width="9.109375" style="9"/>
    <col min="4097" max="4097" width="2.33203125" style="9" customWidth="1"/>
    <col min="4098" max="4098" width="35.88671875" style="9" customWidth="1"/>
    <col min="4099" max="4102" width="14.6640625" style="9" customWidth="1"/>
    <col min="4103" max="4103" width="2.33203125" style="9" customWidth="1"/>
    <col min="4104" max="4104" width="3.33203125" style="9" customWidth="1"/>
    <col min="4105" max="4106" width="0" style="9" hidden="1" customWidth="1"/>
    <col min="4107" max="4108" width="9.109375" style="9"/>
    <col min="4109" max="4109" width="18.6640625" style="9" bestFit="1" customWidth="1"/>
    <col min="4110" max="4141" width="0" style="9" hidden="1" customWidth="1"/>
    <col min="4142" max="4142" width="9.109375" style="9"/>
    <col min="4143" max="4143" width="13.33203125" style="9" bestFit="1" customWidth="1"/>
    <col min="4144" max="4167" width="9.109375" style="9"/>
    <col min="4168" max="4168" width="22.6640625" style="9" bestFit="1" customWidth="1"/>
    <col min="4169" max="4169" width="29" style="9" customWidth="1"/>
    <col min="4170" max="4170" width="9.5546875" style="9" customWidth="1"/>
    <col min="4171" max="4171" width="11.5546875" style="9" customWidth="1"/>
    <col min="4172" max="4172" width="10.6640625" style="9" customWidth="1"/>
    <col min="4173" max="4173" width="9.109375" style="9"/>
    <col min="4174" max="4177" width="2.44140625" style="9" customWidth="1"/>
    <col min="4178" max="4178" width="4.88671875" style="9" bestFit="1" customWidth="1"/>
    <col min="4179" max="4179" width="29.44140625" style="9" bestFit="1" customWidth="1"/>
    <col min="4180" max="4180" width="17" style="9" bestFit="1" customWidth="1"/>
    <col min="4181" max="4181" width="14.44140625" style="9" bestFit="1" customWidth="1"/>
    <col min="4182" max="4182" width="17" style="9" bestFit="1" customWidth="1"/>
    <col min="4183" max="4183" width="8.88671875" style="9" customWidth="1"/>
    <col min="4184" max="4193" width="2.44140625" style="9" customWidth="1"/>
    <col min="4194" max="4352" width="9.109375" style="9"/>
    <col min="4353" max="4353" width="2.33203125" style="9" customWidth="1"/>
    <col min="4354" max="4354" width="35.88671875" style="9" customWidth="1"/>
    <col min="4355" max="4358" width="14.6640625" style="9" customWidth="1"/>
    <col min="4359" max="4359" width="2.33203125" style="9" customWidth="1"/>
    <col min="4360" max="4360" width="3.33203125" style="9" customWidth="1"/>
    <col min="4361" max="4362" width="0" style="9" hidden="1" customWidth="1"/>
    <col min="4363" max="4364" width="9.109375" style="9"/>
    <col min="4365" max="4365" width="18.6640625" style="9" bestFit="1" customWidth="1"/>
    <col min="4366" max="4397" width="0" style="9" hidden="1" customWidth="1"/>
    <col min="4398" max="4398" width="9.109375" style="9"/>
    <col min="4399" max="4399" width="13.33203125" style="9" bestFit="1" customWidth="1"/>
    <col min="4400" max="4423" width="9.109375" style="9"/>
    <col min="4424" max="4424" width="22.6640625" style="9" bestFit="1" customWidth="1"/>
    <col min="4425" max="4425" width="29" style="9" customWidth="1"/>
    <col min="4426" max="4426" width="9.5546875" style="9" customWidth="1"/>
    <col min="4427" max="4427" width="11.5546875" style="9" customWidth="1"/>
    <col min="4428" max="4428" width="10.6640625" style="9" customWidth="1"/>
    <col min="4429" max="4429" width="9.109375" style="9"/>
    <col min="4430" max="4433" width="2.44140625" style="9" customWidth="1"/>
    <col min="4434" max="4434" width="4.88671875" style="9" bestFit="1" customWidth="1"/>
    <col min="4435" max="4435" width="29.44140625" style="9" bestFit="1" customWidth="1"/>
    <col min="4436" max="4436" width="17" style="9" bestFit="1" customWidth="1"/>
    <col min="4437" max="4437" width="14.44140625" style="9" bestFit="1" customWidth="1"/>
    <col min="4438" max="4438" width="17" style="9" bestFit="1" customWidth="1"/>
    <col min="4439" max="4439" width="8.88671875" style="9" customWidth="1"/>
    <col min="4440" max="4449" width="2.44140625" style="9" customWidth="1"/>
    <col min="4450" max="4608" width="9.109375" style="9"/>
    <col min="4609" max="4609" width="2.33203125" style="9" customWidth="1"/>
    <col min="4610" max="4610" width="35.88671875" style="9" customWidth="1"/>
    <col min="4611" max="4614" width="14.6640625" style="9" customWidth="1"/>
    <col min="4615" max="4615" width="2.33203125" style="9" customWidth="1"/>
    <col min="4616" max="4616" width="3.33203125" style="9" customWidth="1"/>
    <col min="4617" max="4618" width="0" style="9" hidden="1" customWidth="1"/>
    <col min="4619" max="4620" width="9.109375" style="9"/>
    <col min="4621" max="4621" width="18.6640625" style="9" bestFit="1" customWidth="1"/>
    <col min="4622" max="4653" width="0" style="9" hidden="1" customWidth="1"/>
    <col min="4654" max="4654" width="9.109375" style="9"/>
    <col min="4655" max="4655" width="13.33203125" style="9" bestFit="1" customWidth="1"/>
    <col min="4656" max="4679" width="9.109375" style="9"/>
    <col min="4680" max="4680" width="22.6640625" style="9" bestFit="1" customWidth="1"/>
    <col min="4681" max="4681" width="29" style="9" customWidth="1"/>
    <col min="4682" max="4682" width="9.5546875" style="9" customWidth="1"/>
    <col min="4683" max="4683" width="11.5546875" style="9" customWidth="1"/>
    <col min="4684" max="4684" width="10.6640625" style="9" customWidth="1"/>
    <col min="4685" max="4685" width="9.109375" style="9"/>
    <col min="4686" max="4689" width="2.44140625" style="9" customWidth="1"/>
    <col min="4690" max="4690" width="4.88671875" style="9" bestFit="1" customWidth="1"/>
    <col min="4691" max="4691" width="29.44140625" style="9" bestFit="1" customWidth="1"/>
    <col min="4692" max="4692" width="17" style="9" bestFit="1" customWidth="1"/>
    <col min="4693" max="4693" width="14.44140625" style="9" bestFit="1" customWidth="1"/>
    <col min="4694" max="4694" width="17" style="9" bestFit="1" customWidth="1"/>
    <col min="4695" max="4695" width="8.88671875" style="9" customWidth="1"/>
    <col min="4696" max="4705" width="2.44140625" style="9" customWidth="1"/>
    <col min="4706" max="4864" width="9.109375" style="9"/>
    <col min="4865" max="4865" width="2.33203125" style="9" customWidth="1"/>
    <col min="4866" max="4866" width="35.88671875" style="9" customWidth="1"/>
    <col min="4867" max="4870" width="14.6640625" style="9" customWidth="1"/>
    <col min="4871" max="4871" width="2.33203125" style="9" customWidth="1"/>
    <col min="4872" max="4872" width="3.33203125" style="9" customWidth="1"/>
    <col min="4873" max="4874" width="0" style="9" hidden="1" customWidth="1"/>
    <col min="4875" max="4876" width="9.109375" style="9"/>
    <col min="4877" max="4877" width="18.6640625" style="9" bestFit="1" customWidth="1"/>
    <col min="4878" max="4909" width="0" style="9" hidden="1" customWidth="1"/>
    <col min="4910" max="4910" width="9.109375" style="9"/>
    <col min="4911" max="4911" width="13.33203125" style="9" bestFit="1" customWidth="1"/>
    <col min="4912" max="4935" width="9.109375" style="9"/>
    <col min="4936" max="4936" width="22.6640625" style="9" bestFit="1" customWidth="1"/>
    <col min="4937" max="4937" width="29" style="9" customWidth="1"/>
    <col min="4938" max="4938" width="9.5546875" style="9" customWidth="1"/>
    <col min="4939" max="4939" width="11.5546875" style="9" customWidth="1"/>
    <col min="4940" max="4940" width="10.6640625" style="9" customWidth="1"/>
    <col min="4941" max="4941" width="9.109375" style="9"/>
    <col min="4942" max="4945" width="2.44140625" style="9" customWidth="1"/>
    <col min="4946" max="4946" width="4.88671875" style="9" bestFit="1" customWidth="1"/>
    <col min="4947" max="4947" width="29.44140625" style="9" bestFit="1" customWidth="1"/>
    <col min="4948" max="4948" width="17" style="9" bestFit="1" customWidth="1"/>
    <col min="4949" max="4949" width="14.44140625" style="9" bestFit="1" customWidth="1"/>
    <col min="4950" max="4950" width="17" style="9" bestFit="1" customWidth="1"/>
    <col min="4951" max="4951" width="8.88671875" style="9" customWidth="1"/>
    <col min="4952" max="4961" width="2.44140625" style="9" customWidth="1"/>
    <col min="4962" max="5120" width="9.109375" style="9"/>
    <col min="5121" max="5121" width="2.33203125" style="9" customWidth="1"/>
    <col min="5122" max="5122" width="35.88671875" style="9" customWidth="1"/>
    <col min="5123" max="5126" width="14.6640625" style="9" customWidth="1"/>
    <col min="5127" max="5127" width="2.33203125" style="9" customWidth="1"/>
    <col min="5128" max="5128" width="3.33203125" style="9" customWidth="1"/>
    <col min="5129" max="5130" width="0" style="9" hidden="1" customWidth="1"/>
    <col min="5131" max="5132" width="9.109375" style="9"/>
    <col min="5133" max="5133" width="18.6640625" style="9" bestFit="1" customWidth="1"/>
    <col min="5134" max="5165" width="0" style="9" hidden="1" customWidth="1"/>
    <col min="5166" max="5166" width="9.109375" style="9"/>
    <col min="5167" max="5167" width="13.33203125" style="9" bestFit="1" customWidth="1"/>
    <col min="5168" max="5191" width="9.109375" style="9"/>
    <col min="5192" max="5192" width="22.6640625" style="9" bestFit="1" customWidth="1"/>
    <col min="5193" max="5193" width="29" style="9" customWidth="1"/>
    <col min="5194" max="5194" width="9.5546875" style="9" customWidth="1"/>
    <col min="5195" max="5195" width="11.5546875" style="9" customWidth="1"/>
    <col min="5196" max="5196" width="10.6640625" style="9" customWidth="1"/>
    <col min="5197" max="5197" width="9.109375" style="9"/>
    <col min="5198" max="5201" width="2.44140625" style="9" customWidth="1"/>
    <col min="5202" max="5202" width="4.88671875" style="9" bestFit="1" customWidth="1"/>
    <col min="5203" max="5203" width="29.44140625" style="9" bestFit="1" customWidth="1"/>
    <col min="5204" max="5204" width="17" style="9" bestFit="1" customWidth="1"/>
    <col min="5205" max="5205" width="14.44140625" style="9" bestFit="1" customWidth="1"/>
    <col min="5206" max="5206" width="17" style="9" bestFit="1" customWidth="1"/>
    <col min="5207" max="5207" width="8.88671875" style="9" customWidth="1"/>
    <col min="5208" max="5217" width="2.44140625" style="9" customWidth="1"/>
    <col min="5218" max="5376" width="9.109375" style="9"/>
    <col min="5377" max="5377" width="2.33203125" style="9" customWidth="1"/>
    <col min="5378" max="5378" width="35.88671875" style="9" customWidth="1"/>
    <col min="5379" max="5382" width="14.6640625" style="9" customWidth="1"/>
    <col min="5383" max="5383" width="2.33203125" style="9" customWidth="1"/>
    <col min="5384" max="5384" width="3.33203125" style="9" customWidth="1"/>
    <col min="5385" max="5386" width="0" style="9" hidden="1" customWidth="1"/>
    <col min="5387" max="5388" width="9.109375" style="9"/>
    <col min="5389" max="5389" width="18.6640625" style="9" bestFit="1" customWidth="1"/>
    <col min="5390" max="5421" width="0" style="9" hidden="1" customWidth="1"/>
    <col min="5422" max="5422" width="9.109375" style="9"/>
    <col min="5423" max="5423" width="13.33203125" style="9" bestFit="1" customWidth="1"/>
    <col min="5424" max="5447" width="9.109375" style="9"/>
    <col min="5448" max="5448" width="22.6640625" style="9" bestFit="1" customWidth="1"/>
    <col min="5449" max="5449" width="29" style="9" customWidth="1"/>
    <col min="5450" max="5450" width="9.5546875" style="9" customWidth="1"/>
    <col min="5451" max="5451" width="11.5546875" style="9" customWidth="1"/>
    <col min="5452" max="5452" width="10.6640625" style="9" customWidth="1"/>
    <col min="5453" max="5453" width="9.109375" style="9"/>
    <col min="5454" max="5457" width="2.44140625" style="9" customWidth="1"/>
    <col min="5458" max="5458" width="4.88671875" style="9" bestFit="1" customWidth="1"/>
    <col min="5459" max="5459" width="29.44140625" style="9" bestFit="1" customWidth="1"/>
    <col min="5460" max="5460" width="17" style="9" bestFit="1" customWidth="1"/>
    <col min="5461" max="5461" width="14.44140625" style="9" bestFit="1" customWidth="1"/>
    <col min="5462" max="5462" width="17" style="9" bestFit="1" customWidth="1"/>
    <col min="5463" max="5463" width="8.88671875" style="9" customWidth="1"/>
    <col min="5464" max="5473" width="2.44140625" style="9" customWidth="1"/>
    <col min="5474" max="5632" width="9.109375" style="9"/>
    <col min="5633" max="5633" width="2.33203125" style="9" customWidth="1"/>
    <col min="5634" max="5634" width="35.88671875" style="9" customWidth="1"/>
    <col min="5635" max="5638" width="14.6640625" style="9" customWidth="1"/>
    <col min="5639" max="5639" width="2.33203125" style="9" customWidth="1"/>
    <col min="5640" max="5640" width="3.33203125" style="9" customWidth="1"/>
    <col min="5641" max="5642" width="0" style="9" hidden="1" customWidth="1"/>
    <col min="5643" max="5644" width="9.109375" style="9"/>
    <col min="5645" max="5645" width="18.6640625" style="9" bestFit="1" customWidth="1"/>
    <col min="5646" max="5677" width="0" style="9" hidden="1" customWidth="1"/>
    <col min="5678" max="5678" width="9.109375" style="9"/>
    <col min="5679" max="5679" width="13.33203125" style="9" bestFit="1" customWidth="1"/>
    <col min="5680" max="5703" width="9.109375" style="9"/>
    <col min="5704" max="5704" width="22.6640625" style="9" bestFit="1" customWidth="1"/>
    <col min="5705" max="5705" width="29" style="9" customWidth="1"/>
    <col min="5706" max="5706" width="9.5546875" style="9" customWidth="1"/>
    <col min="5707" max="5707" width="11.5546875" style="9" customWidth="1"/>
    <col min="5708" max="5708" width="10.6640625" style="9" customWidth="1"/>
    <col min="5709" max="5709" width="9.109375" style="9"/>
    <col min="5710" max="5713" width="2.44140625" style="9" customWidth="1"/>
    <col min="5714" max="5714" width="4.88671875" style="9" bestFit="1" customWidth="1"/>
    <col min="5715" max="5715" width="29.44140625" style="9" bestFit="1" customWidth="1"/>
    <col min="5716" max="5716" width="17" style="9" bestFit="1" customWidth="1"/>
    <col min="5717" max="5717" width="14.44140625" style="9" bestFit="1" customWidth="1"/>
    <col min="5718" max="5718" width="17" style="9" bestFit="1" customWidth="1"/>
    <col min="5719" max="5719" width="8.88671875" style="9" customWidth="1"/>
    <col min="5720" max="5729" width="2.44140625" style="9" customWidth="1"/>
    <col min="5730" max="5888" width="9.109375" style="9"/>
    <col min="5889" max="5889" width="2.33203125" style="9" customWidth="1"/>
    <col min="5890" max="5890" width="35.88671875" style="9" customWidth="1"/>
    <col min="5891" max="5894" width="14.6640625" style="9" customWidth="1"/>
    <col min="5895" max="5895" width="2.33203125" style="9" customWidth="1"/>
    <col min="5896" max="5896" width="3.33203125" style="9" customWidth="1"/>
    <col min="5897" max="5898" width="0" style="9" hidden="1" customWidth="1"/>
    <col min="5899" max="5900" width="9.109375" style="9"/>
    <col min="5901" max="5901" width="18.6640625" style="9" bestFit="1" customWidth="1"/>
    <col min="5902" max="5933" width="0" style="9" hidden="1" customWidth="1"/>
    <col min="5934" max="5934" width="9.109375" style="9"/>
    <col min="5935" max="5935" width="13.33203125" style="9" bestFit="1" customWidth="1"/>
    <col min="5936" max="5959" width="9.109375" style="9"/>
    <col min="5960" max="5960" width="22.6640625" style="9" bestFit="1" customWidth="1"/>
    <col min="5961" max="5961" width="29" style="9" customWidth="1"/>
    <col min="5962" max="5962" width="9.5546875" style="9" customWidth="1"/>
    <col min="5963" max="5963" width="11.5546875" style="9" customWidth="1"/>
    <col min="5964" max="5964" width="10.6640625" style="9" customWidth="1"/>
    <col min="5965" max="5965" width="9.109375" style="9"/>
    <col min="5966" max="5969" width="2.44140625" style="9" customWidth="1"/>
    <col min="5970" max="5970" width="4.88671875" style="9" bestFit="1" customWidth="1"/>
    <col min="5971" max="5971" width="29.44140625" style="9" bestFit="1" customWidth="1"/>
    <col min="5972" max="5972" width="17" style="9" bestFit="1" customWidth="1"/>
    <col min="5973" max="5973" width="14.44140625" style="9" bestFit="1" customWidth="1"/>
    <col min="5974" max="5974" width="17" style="9" bestFit="1" customWidth="1"/>
    <col min="5975" max="5975" width="8.88671875" style="9" customWidth="1"/>
    <col min="5976" max="5985" width="2.44140625" style="9" customWidth="1"/>
    <col min="5986" max="6144" width="9.109375" style="9"/>
    <col min="6145" max="6145" width="2.33203125" style="9" customWidth="1"/>
    <col min="6146" max="6146" width="35.88671875" style="9" customWidth="1"/>
    <col min="6147" max="6150" width="14.6640625" style="9" customWidth="1"/>
    <col min="6151" max="6151" width="2.33203125" style="9" customWidth="1"/>
    <col min="6152" max="6152" width="3.33203125" style="9" customWidth="1"/>
    <col min="6153" max="6154" width="0" style="9" hidden="1" customWidth="1"/>
    <col min="6155" max="6156" width="9.109375" style="9"/>
    <col min="6157" max="6157" width="18.6640625" style="9" bestFit="1" customWidth="1"/>
    <col min="6158" max="6189" width="0" style="9" hidden="1" customWidth="1"/>
    <col min="6190" max="6190" width="9.109375" style="9"/>
    <col min="6191" max="6191" width="13.33203125" style="9" bestFit="1" customWidth="1"/>
    <col min="6192" max="6215" width="9.109375" style="9"/>
    <col min="6216" max="6216" width="22.6640625" style="9" bestFit="1" customWidth="1"/>
    <col min="6217" max="6217" width="29" style="9" customWidth="1"/>
    <col min="6218" max="6218" width="9.5546875" style="9" customWidth="1"/>
    <col min="6219" max="6219" width="11.5546875" style="9" customWidth="1"/>
    <col min="6220" max="6220" width="10.6640625" style="9" customWidth="1"/>
    <col min="6221" max="6221" width="9.109375" style="9"/>
    <col min="6222" max="6225" width="2.44140625" style="9" customWidth="1"/>
    <col min="6226" max="6226" width="4.88671875" style="9" bestFit="1" customWidth="1"/>
    <col min="6227" max="6227" width="29.44140625" style="9" bestFit="1" customWidth="1"/>
    <col min="6228" max="6228" width="17" style="9" bestFit="1" customWidth="1"/>
    <col min="6229" max="6229" width="14.44140625" style="9" bestFit="1" customWidth="1"/>
    <col min="6230" max="6230" width="17" style="9" bestFit="1" customWidth="1"/>
    <col min="6231" max="6231" width="8.88671875" style="9" customWidth="1"/>
    <col min="6232" max="6241" width="2.44140625" style="9" customWidth="1"/>
    <col min="6242" max="6400" width="9.109375" style="9"/>
    <col min="6401" max="6401" width="2.33203125" style="9" customWidth="1"/>
    <col min="6402" max="6402" width="35.88671875" style="9" customWidth="1"/>
    <col min="6403" max="6406" width="14.6640625" style="9" customWidth="1"/>
    <col min="6407" max="6407" width="2.33203125" style="9" customWidth="1"/>
    <col min="6408" max="6408" width="3.33203125" style="9" customWidth="1"/>
    <col min="6409" max="6410" width="0" style="9" hidden="1" customWidth="1"/>
    <col min="6411" max="6412" width="9.109375" style="9"/>
    <col min="6413" max="6413" width="18.6640625" style="9" bestFit="1" customWidth="1"/>
    <col min="6414" max="6445" width="0" style="9" hidden="1" customWidth="1"/>
    <col min="6446" max="6446" width="9.109375" style="9"/>
    <col min="6447" max="6447" width="13.33203125" style="9" bestFit="1" customWidth="1"/>
    <col min="6448" max="6471" width="9.109375" style="9"/>
    <col min="6472" max="6472" width="22.6640625" style="9" bestFit="1" customWidth="1"/>
    <col min="6473" max="6473" width="29" style="9" customWidth="1"/>
    <col min="6474" max="6474" width="9.5546875" style="9" customWidth="1"/>
    <col min="6475" max="6475" width="11.5546875" style="9" customWidth="1"/>
    <col min="6476" max="6476" width="10.6640625" style="9" customWidth="1"/>
    <col min="6477" max="6477" width="9.109375" style="9"/>
    <col min="6478" max="6481" width="2.44140625" style="9" customWidth="1"/>
    <col min="6482" max="6482" width="4.88671875" style="9" bestFit="1" customWidth="1"/>
    <col min="6483" max="6483" width="29.44140625" style="9" bestFit="1" customWidth="1"/>
    <col min="6484" max="6484" width="17" style="9" bestFit="1" customWidth="1"/>
    <col min="6485" max="6485" width="14.44140625" style="9" bestFit="1" customWidth="1"/>
    <col min="6486" max="6486" width="17" style="9" bestFit="1" customWidth="1"/>
    <col min="6487" max="6487" width="8.88671875" style="9" customWidth="1"/>
    <col min="6488" max="6497" width="2.44140625" style="9" customWidth="1"/>
    <col min="6498" max="6656" width="9.109375" style="9"/>
    <col min="6657" max="6657" width="2.33203125" style="9" customWidth="1"/>
    <col min="6658" max="6658" width="35.88671875" style="9" customWidth="1"/>
    <col min="6659" max="6662" width="14.6640625" style="9" customWidth="1"/>
    <col min="6663" max="6663" width="2.33203125" style="9" customWidth="1"/>
    <col min="6664" max="6664" width="3.33203125" style="9" customWidth="1"/>
    <col min="6665" max="6666" width="0" style="9" hidden="1" customWidth="1"/>
    <col min="6667" max="6668" width="9.109375" style="9"/>
    <col min="6669" max="6669" width="18.6640625" style="9" bestFit="1" customWidth="1"/>
    <col min="6670" max="6701" width="0" style="9" hidden="1" customWidth="1"/>
    <col min="6702" max="6702" width="9.109375" style="9"/>
    <col min="6703" max="6703" width="13.33203125" style="9" bestFit="1" customWidth="1"/>
    <col min="6704" max="6727" width="9.109375" style="9"/>
    <col min="6728" max="6728" width="22.6640625" style="9" bestFit="1" customWidth="1"/>
    <col min="6729" max="6729" width="29" style="9" customWidth="1"/>
    <col min="6730" max="6730" width="9.5546875" style="9" customWidth="1"/>
    <col min="6731" max="6731" width="11.5546875" style="9" customWidth="1"/>
    <col min="6732" max="6732" width="10.6640625" style="9" customWidth="1"/>
    <col min="6733" max="6733" width="9.109375" style="9"/>
    <col min="6734" max="6737" width="2.44140625" style="9" customWidth="1"/>
    <col min="6738" max="6738" width="4.88671875" style="9" bestFit="1" customWidth="1"/>
    <col min="6739" max="6739" width="29.44140625" style="9" bestFit="1" customWidth="1"/>
    <col min="6740" max="6740" width="17" style="9" bestFit="1" customWidth="1"/>
    <col min="6741" max="6741" width="14.44140625" style="9" bestFit="1" customWidth="1"/>
    <col min="6742" max="6742" width="17" style="9" bestFit="1" customWidth="1"/>
    <col min="6743" max="6743" width="8.88671875" style="9" customWidth="1"/>
    <col min="6744" max="6753" width="2.44140625" style="9" customWidth="1"/>
    <col min="6754" max="6912" width="9.109375" style="9"/>
    <col min="6913" max="6913" width="2.33203125" style="9" customWidth="1"/>
    <col min="6914" max="6914" width="35.88671875" style="9" customWidth="1"/>
    <col min="6915" max="6918" width="14.6640625" style="9" customWidth="1"/>
    <col min="6919" max="6919" width="2.33203125" style="9" customWidth="1"/>
    <col min="6920" max="6920" width="3.33203125" style="9" customWidth="1"/>
    <col min="6921" max="6922" width="0" style="9" hidden="1" customWidth="1"/>
    <col min="6923" max="6924" width="9.109375" style="9"/>
    <col min="6925" max="6925" width="18.6640625" style="9" bestFit="1" customWidth="1"/>
    <col min="6926" max="6957" width="0" style="9" hidden="1" customWidth="1"/>
    <col min="6958" max="6958" width="9.109375" style="9"/>
    <col min="6959" max="6959" width="13.33203125" style="9" bestFit="1" customWidth="1"/>
    <col min="6960" max="6983" width="9.109375" style="9"/>
    <col min="6984" max="6984" width="22.6640625" style="9" bestFit="1" customWidth="1"/>
    <col min="6985" max="6985" width="29" style="9" customWidth="1"/>
    <col min="6986" max="6986" width="9.5546875" style="9" customWidth="1"/>
    <col min="6987" max="6987" width="11.5546875" style="9" customWidth="1"/>
    <col min="6988" max="6988" width="10.6640625" style="9" customWidth="1"/>
    <col min="6989" max="6989" width="9.109375" style="9"/>
    <col min="6990" max="6993" width="2.44140625" style="9" customWidth="1"/>
    <col min="6994" max="6994" width="4.88671875" style="9" bestFit="1" customWidth="1"/>
    <col min="6995" max="6995" width="29.44140625" style="9" bestFit="1" customWidth="1"/>
    <col min="6996" max="6996" width="17" style="9" bestFit="1" customWidth="1"/>
    <col min="6997" max="6997" width="14.44140625" style="9" bestFit="1" customWidth="1"/>
    <col min="6998" max="6998" width="17" style="9" bestFit="1" customWidth="1"/>
    <col min="6999" max="6999" width="8.88671875" style="9" customWidth="1"/>
    <col min="7000" max="7009" width="2.44140625" style="9" customWidth="1"/>
    <col min="7010" max="7168" width="9.109375" style="9"/>
    <col min="7169" max="7169" width="2.33203125" style="9" customWidth="1"/>
    <col min="7170" max="7170" width="35.88671875" style="9" customWidth="1"/>
    <col min="7171" max="7174" width="14.6640625" style="9" customWidth="1"/>
    <col min="7175" max="7175" width="2.33203125" style="9" customWidth="1"/>
    <col min="7176" max="7176" width="3.33203125" style="9" customWidth="1"/>
    <col min="7177" max="7178" width="0" style="9" hidden="1" customWidth="1"/>
    <col min="7179" max="7180" width="9.109375" style="9"/>
    <col min="7181" max="7181" width="18.6640625" style="9" bestFit="1" customWidth="1"/>
    <col min="7182" max="7213" width="0" style="9" hidden="1" customWidth="1"/>
    <col min="7214" max="7214" width="9.109375" style="9"/>
    <col min="7215" max="7215" width="13.33203125" style="9" bestFit="1" customWidth="1"/>
    <col min="7216" max="7239" width="9.109375" style="9"/>
    <col min="7240" max="7240" width="22.6640625" style="9" bestFit="1" customWidth="1"/>
    <col min="7241" max="7241" width="29" style="9" customWidth="1"/>
    <col min="7242" max="7242" width="9.5546875" style="9" customWidth="1"/>
    <col min="7243" max="7243" width="11.5546875" style="9" customWidth="1"/>
    <col min="7244" max="7244" width="10.6640625" style="9" customWidth="1"/>
    <col min="7245" max="7245" width="9.109375" style="9"/>
    <col min="7246" max="7249" width="2.44140625" style="9" customWidth="1"/>
    <col min="7250" max="7250" width="4.88671875" style="9" bestFit="1" customWidth="1"/>
    <col min="7251" max="7251" width="29.44140625" style="9" bestFit="1" customWidth="1"/>
    <col min="7252" max="7252" width="17" style="9" bestFit="1" customWidth="1"/>
    <col min="7253" max="7253" width="14.44140625" style="9" bestFit="1" customWidth="1"/>
    <col min="7254" max="7254" width="17" style="9" bestFit="1" customWidth="1"/>
    <col min="7255" max="7255" width="8.88671875" style="9" customWidth="1"/>
    <col min="7256" max="7265" width="2.44140625" style="9" customWidth="1"/>
    <col min="7266" max="7424" width="9.109375" style="9"/>
    <col min="7425" max="7425" width="2.33203125" style="9" customWidth="1"/>
    <col min="7426" max="7426" width="35.88671875" style="9" customWidth="1"/>
    <col min="7427" max="7430" width="14.6640625" style="9" customWidth="1"/>
    <col min="7431" max="7431" width="2.33203125" style="9" customWidth="1"/>
    <col min="7432" max="7432" width="3.33203125" style="9" customWidth="1"/>
    <col min="7433" max="7434" width="0" style="9" hidden="1" customWidth="1"/>
    <col min="7435" max="7436" width="9.109375" style="9"/>
    <col min="7437" max="7437" width="18.6640625" style="9" bestFit="1" customWidth="1"/>
    <col min="7438" max="7469" width="0" style="9" hidden="1" customWidth="1"/>
    <col min="7470" max="7470" width="9.109375" style="9"/>
    <col min="7471" max="7471" width="13.33203125" style="9" bestFit="1" customWidth="1"/>
    <col min="7472" max="7495" width="9.109375" style="9"/>
    <col min="7496" max="7496" width="22.6640625" style="9" bestFit="1" customWidth="1"/>
    <col min="7497" max="7497" width="29" style="9" customWidth="1"/>
    <col min="7498" max="7498" width="9.5546875" style="9" customWidth="1"/>
    <col min="7499" max="7499" width="11.5546875" style="9" customWidth="1"/>
    <col min="7500" max="7500" width="10.6640625" style="9" customWidth="1"/>
    <col min="7501" max="7501" width="9.109375" style="9"/>
    <col min="7502" max="7505" width="2.44140625" style="9" customWidth="1"/>
    <col min="7506" max="7506" width="4.88671875" style="9" bestFit="1" customWidth="1"/>
    <col min="7507" max="7507" width="29.44140625" style="9" bestFit="1" customWidth="1"/>
    <col min="7508" max="7508" width="17" style="9" bestFit="1" customWidth="1"/>
    <col min="7509" max="7509" width="14.44140625" style="9" bestFit="1" customWidth="1"/>
    <col min="7510" max="7510" width="17" style="9" bestFit="1" customWidth="1"/>
    <col min="7511" max="7511" width="8.88671875" style="9" customWidth="1"/>
    <col min="7512" max="7521" width="2.44140625" style="9" customWidth="1"/>
    <col min="7522" max="7680" width="9.109375" style="9"/>
    <col min="7681" max="7681" width="2.33203125" style="9" customWidth="1"/>
    <col min="7682" max="7682" width="35.88671875" style="9" customWidth="1"/>
    <col min="7683" max="7686" width="14.6640625" style="9" customWidth="1"/>
    <col min="7687" max="7687" width="2.33203125" style="9" customWidth="1"/>
    <col min="7688" max="7688" width="3.33203125" style="9" customWidth="1"/>
    <col min="7689" max="7690" width="0" style="9" hidden="1" customWidth="1"/>
    <col min="7691" max="7692" width="9.109375" style="9"/>
    <col min="7693" max="7693" width="18.6640625" style="9" bestFit="1" customWidth="1"/>
    <col min="7694" max="7725" width="0" style="9" hidden="1" customWidth="1"/>
    <col min="7726" max="7726" width="9.109375" style="9"/>
    <col min="7727" max="7727" width="13.33203125" style="9" bestFit="1" customWidth="1"/>
    <col min="7728" max="7751" width="9.109375" style="9"/>
    <col min="7752" max="7752" width="22.6640625" style="9" bestFit="1" customWidth="1"/>
    <col min="7753" max="7753" width="29" style="9" customWidth="1"/>
    <col min="7754" max="7754" width="9.5546875" style="9" customWidth="1"/>
    <col min="7755" max="7755" width="11.5546875" style="9" customWidth="1"/>
    <col min="7756" max="7756" width="10.6640625" style="9" customWidth="1"/>
    <col min="7757" max="7757" width="9.109375" style="9"/>
    <col min="7758" max="7761" width="2.44140625" style="9" customWidth="1"/>
    <col min="7762" max="7762" width="4.88671875" style="9" bestFit="1" customWidth="1"/>
    <col min="7763" max="7763" width="29.44140625" style="9" bestFit="1" customWidth="1"/>
    <col min="7764" max="7764" width="17" style="9" bestFit="1" customWidth="1"/>
    <col min="7765" max="7765" width="14.44140625" style="9" bestFit="1" customWidth="1"/>
    <col min="7766" max="7766" width="17" style="9" bestFit="1" customWidth="1"/>
    <col min="7767" max="7767" width="8.88671875" style="9" customWidth="1"/>
    <col min="7768" max="7777" width="2.44140625" style="9" customWidth="1"/>
    <col min="7778" max="7936" width="9.109375" style="9"/>
    <col min="7937" max="7937" width="2.33203125" style="9" customWidth="1"/>
    <col min="7938" max="7938" width="35.88671875" style="9" customWidth="1"/>
    <col min="7939" max="7942" width="14.6640625" style="9" customWidth="1"/>
    <col min="7943" max="7943" width="2.33203125" style="9" customWidth="1"/>
    <col min="7944" max="7944" width="3.33203125" style="9" customWidth="1"/>
    <col min="7945" max="7946" width="0" style="9" hidden="1" customWidth="1"/>
    <col min="7947" max="7948" width="9.109375" style="9"/>
    <col min="7949" max="7949" width="18.6640625" style="9" bestFit="1" customWidth="1"/>
    <col min="7950" max="7981" width="0" style="9" hidden="1" customWidth="1"/>
    <col min="7982" max="7982" width="9.109375" style="9"/>
    <col min="7983" max="7983" width="13.33203125" style="9" bestFit="1" customWidth="1"/>
    <col min="7984" max="8007" width="9.109375" style="9"/>
    <col min="8008" max="8008" width="22.6640625" style="9" bestFit="1" customWidth="1"/>
    <col min="8009" max="8009" width="29" style="9" customWidth="1"/>
    <col min="8010" max="8010" width="9.5546875" style="9" customWidth="1"/>
    <col min="8011" max="8011" width="11.5546875" style="9" customWidth="1"/>
    <col min="8012" max="8012" width="10.6640625" style="9" customWidth="1"/>
    <col min="8013" max="8013" width="9.109375" style="9"/>
    <col min="8014" max="8017" width="2.44140625" style="9" customWidth="1"/>
    <col min="8018" max="8018" width="4.88671875" style="9" bestFit="1" customWidth="1"/>
    <col min="8019" max="8019" width="29.44140625" style="9" bestFit="1" customWidth="1"/>
    <col min="8020" max="8020" width="17" style="9" bestFit="1" customWidth="1"/>
    <col min="8021" max="8021" width="14.44140625" style="9" bestFit="1" customWidth="1"/>
    <col min="8022" max="8022" width="17" style="9" bestFit="1" customWidth="1"/>
    <col min="8023" max="8023" width="8.88671875" style="9" customWidth="1"/>
    <col min="8024" max="8033" width="2.44140625" style="9" customWidth="1"/>
    <col min="8034" max="8192" width="9.109375" style="9"/>
    <col min="8193" max="8193" width="2.33203125" style="9" customWidth="1"/>
    <col min="8194" max="8194" width="35.88671875" style="9" customWidth="1"/>
    <col min="8195" max="8198" width="14.6640625" style="9" customWidth="1"/>
    <col min="8199" max="8199" width="2.33203125" style="9" customWidth="1"/>
    <col min="8200" max="8200" width="3.33203125" style="9" customWidth="1"/>
    <col min="8201" max="8202" width="0" style="9" hidden="1" customWidth="1"/>
    <col min="8203" max="8204" width="9.109375" style="9"/>
    <col min="8205" max="8205" width="18.6640625" style="9" bestFit="1" customWidth="1"/>
    <col min="8206" max="8237" width="0" style="9" hidden="1" customWidth="1"/>
    <col min="8238" max="8238" width="9.109375" style="9"/>
    <col min="8239" max="8239" width="13.33203125" style="9" bestFit="1" customWidth="1"/>
    <col min="8240" max="8263" width="9.109375" style="9"/>
    <col min="8264" max="8264" width="22.6640625" style="9" bestFit="1" customWidth="1"/>
    <col min="8265" max="8265" width="29" style="9" customWidth="1"/>
    <col min="8266" max="8266" width="9.5546875" style="9" customWidth="1"/>
    <col min="8267" max="8267" width="11.5546875" style="9" customWidth="1"/>
    <col min="8268" max="8268" width="10.6640625" style="9" customWidth="1"/>
    <col min="8269" max="8269" width="9.109375" style="9"/>
    <col min="8270" max="8273" width="2.44140625" style="9" customWidth="1"/>
    <col min="8274" max="8274" width="4.88671875" style="9" bestFit="1" customWidth="1"/>
    <col min="8275" max="8275" width="29.44140625" style="9" bestFit="1" customWidth="1"/>
    <col min="8276" max="8276" width="17" style="9" bestFit="1" customWidth="1"/>
    <col min="8277" max="8277" width="14.44140625" style="9" bestFit="1" customWidth="1"/>
    <col min="8278" max="8278" width="17" style="9" bestFit="1" customWidth="1"/>
    <col min="8279" max="8279" width="8.88671875" style="9" customWidth="1"/>
    <col min="8280" max="8289" width="2.44140625" style="9" customWidth="1"/>
    <col min="8290" max="8448" width="9.109375" style="9"/>
    <col min="8449" max="8449" width="2.33203125" style="9" customWidth="1"/>
    <col min="8450" max="8450" width="35.88671875" style="9" customWidth="1"/>
    <col min="8451" max="8454" width="14.6640625" style="9" customWidth="1"/>
    <col min="8455" max="8455" width="2.33203125" style="9" customWidth="1"/>
    <col min="8456" max="8456" width="3.33203125" style="9" customWidth="1"/>
    <col min="8457" max="8458" width="0" style="9" hidden="1" customWidth="1"/>
    <col min="8459" max="8460" width="9.109375" style="9"/>
    <col min="8461" max="8461" width="18.6640625" style="9" bestFit="1" customWidth="1"/>
    <col min="8462" max="8493" width="0" style="9" hidden="1" customWidth="1"/>
    <col min="8494" max="8494" width="9.109375" style="9"/>
    <col min="8495" max="8495" width="13.33203125" style="9" bestFit="1" customWidth="1"/>
    <col min="8496" max="8519" width="9.109375" style="9"/>
    <col min="8520" max="8520" width="22.6640625" style="9" bestFit="1" customWidth="1"/>
    <col min="8521" max="8521" width="29" style="9" customWidth="1"/>
    <col min="8522" max="8522" width="9.5546875" style="9" customWidth="1"/>
    <col min="8523" max="8523" width="11.5546875" style="9" customWidth="1"/>
    <col min="8524" max="8524" width="10.6640625" style="9" customWidth="1"/>
    <col min="8525" max="8525" width="9.109375" style="9"/>
    <col min="8526" max="8529" width="2.44140625" style="9" customWidth="1"/>
    <col min="8530" max="8530" width="4.88671875" style="9" bestFit="1" customWidth="1"/>
    <col min="8531" max="8531" width="29.44140625" style="9" bestFit="1" customWidth="1"/>
    <col min="8532" max="8532" width="17" style="9" bestFit="1" customWidth="1"/>
    <col min="8533" max="8533" width="14.44140625" style="9" bestFit="1" customWidth="1"/>
    <col min="8534" max="8534" width="17" style="9" bestFit="1" customWidth="1"/>
    <col min="8535" max="8535" width="8.88671875" style="9" customWidth="1"/>
    <col min="8536" max="8545" width="2.44140625" style="9" customWidth="1"/>
    <col min="8546" max="8704" width="9.109375" style="9"/>
    <col min="8705" max="8705" width="2.33203125" style="9" customWidth="1"/>
    <col min="8706" max="8706" width="35.88671875" style="9" customWidth="1"/>
    <col min="8707" max="8710" width="14.6640625" style="9" customWidth="1"/>
    <col min="8711" max="8711" width="2.33203125" style="9" customWidth="1"/>
    <col min="8712" max="8712" width="3.33203125" style="9" customWidth="1"/>
    <col min="8713" max="8714" width="0" style="9" hidden="1" customWidth="1"/>
    <col min="8715" max="8716" width="9.109375" style="9"/>
    <col min="8717" max="8717" width="18.6640625" style="9" bestFit="1" customWidth="1"/>
    <col min="8718" max="8749" width="0" style="9" hidden="1" customWidth="1"/>
    <col min="8750" max="8750" width="9.109375" style="9"/>
    <col min="8751" max="8751" width="13.33203125" style="9" bestFit="1" customWidth="1"/>
    <col min="8752" max="8775" width="9.109375" style="9"/>
    <col min="8776" max="8776" width="22.6640625" style="9" bestFit="1" customWidth="1"/>
    <col min="8777" max="8777" width="29" style="9" customWidth="1"/>
    <col min="8778" max="8778" width="9.5546875" style="9" customWidth="1"/>
    <col min="8779" max="8779" width="11.5546875" style="9" customWidth="1"/>
    <col min="8780" max="8780" width="10.6640625" style="9" customWidth="1"/>
    <col min="8781" max="8781" width="9.109375" style="9"/>
    <col min="8782" max="8785" width="2.44140625" style="9" customWidth="1"/>
    <col min="8786" max="8786" width="4.88671875" style="9" bestFit="1" customWidth="1"/>
    <col min="8787" max="8787" width="29.44140625" style="9" bestFit="1" customWidth="1"/>
    <col min="8788" max="8788" width="17" style="9" bestFit="1" customWidth="1"/>
    <col min="8789" max="8789" width="14.44140625" style="9" bestFit="1" customWidth="1"/>
    <col min="8790" max="8790" width="17" style="9" bestFit="1" customWidth="1"/>
    <col min="8791" max="8791" width="8.88671875" style="9" customWidth="1"/>
    <col min="8792" max="8801" width="2.44140625" style="9" customWidth="1"/>
    <col min="8802" max="8960" width="9.109375" style="9"/>
    <col min="8961" max="8961" width="2.33203125" style="9" customWidth="1"/>
    <col min="8962" max="8962" width="35.88671875" style="9" customWidth="1"/>
    <col min="8963" max="8966" width="14.6640625" style="9" customWidth="1"/>
    <col min="8967" max="8967" width="2.33203125" style="9" customWidth="1"/>
    <col min="8968" max="8968" width="3.33203125" style="9" customWidth="1"/>
    <col min="8969" max="8970" width="0" style="9" hidden="1" customWidth="1"/>
    <col min="8971" max="8972" width="9.109375" style="9"/>
    <col min="8973" max="8973" width="18.6640625" style="9" bestFit="1" customWidth="1"/>
    <col min="8974" max="9005" width="0" style="9" hidden="1" customWidth="1"/>
    <col min="9006" max="9006" width="9.109375" style="9"/>
    <col min="9007" max="9007" width="13.33203125" style="9" bestFit="1" customWidth="1"/>
    <col min="9008" max="9031" width="9.109375" style="9"/>
    <col min="9032" max="9032" width="22.6640625" style="9" bestFit="1" customWidth="1"/>
    <col min="9033" max="9033" width="29" style="9" customWidth="1"/>
    <col min="9034" max="9034" width="9.5546875" style="9" customWidth="1"/>
    <col min="9035" max="9035" width="11.5546875" style="9" customWidth="1"/>
    <col min="9036" max="9036" width="10.6640625" style="9" customWidth="1"/>
    <col min="9037" max="9037" width="9.109375" style="9"/>
    <col min="9038" max="9041" width="2.44140625" style="9" customWidth="1"/>
    <col min="9042" max="9042" width="4.88671875" style="9" bestFit="1" customWidth="1"/>
    <col min="9043" max="9043" width="29.44140625" style="9" bestFit="1" customWidth="1"/>
    <col min="9044" max="9044" width="17" style="9" bestFit="1" customWidth="1"/>
    <col min="9045" max="9045" width="14.44140625" style="9" bestFit="1" customWidth="1"/>
    <col min="9046" max="9046" width="17" style="9" bestFit="1" customWidth="1"/>
    <col min="9047" max="9047" width="8.88671875" style="9" customWidth="1"/>
    <col min="9048" max="9057" width="2.44140625" style="9" customWidth="1"/>
    <col min="9058" max="9216" width="9.109375" style="9"/>
    <col min="9217" max="9217" width="2.33203125" style="9" customWidth="1"/>
    <col min="9218" max="9218" width="35.88671875" style="9" customWidth="1"/>
    <col min="9219" max="9222" width="14.6640625" style="9" customWidth="1"/>
    <col min="9223" max="9223" width="2.33203125" style="9" customWidth="1"/>
    <col min="9224" max="9224" width="3.33203125" style="9" customWidth="1"/>
    <col min="9225" max="9226" width="0" style="9" hidden="1" customWidth="1"/>
    <col min="9227" max="9228" width="9.109375" style="9"/>
    <col min="9229" max="9229" width="18.6640625" style="9" bestFit="1" customWidth="1"/>
    <col min="9230" max="9261" width="0" style="9" hidden="1" customWidth="1"/>
    <col min="9262" max="9262" width="9.109375" style="9"/>
    <col min="9263" max="9263" width="13.33203125" style="9" bestFit="1" customWidth="1"/>
    <col min="9264" max="9287" width="9.109375" style="9"/>
    <col min="9288" max="9288" width="22.6640625" style="9" bestFit="1" customWidth="1"/>
    <col min="9289" max="9289" width="29" style="9" customWidth="1"/>
    <col min="9290" max="9290" width="9.5546875" style="9" customWidth="1"/>
    <col min="9291" max="9291" width="11.5546875" style="9" customWidth="1"/>
    <col min="9292" max="9292" width="10.6640625" style="9" customWidth="1"/>
    <col min="9293" max="9293" width="9.109375" style="9"/>
    <col min="9294" max="9297" width="2.44140625" style="9" customWidth="1"/>
    <col min="9298" max="9298" width="4.88671875" style="9" bestFit="1" customWidth="1"/>
    <col min="9299" max="9299" width="29.44140625" style="9" bestFit="1" customWidth="1"/>
    <col min="9300" max="9300" width="17" style="9" bestFit="1" customWidth="1"/>
    <col min="9301" max="9301" width="14.44140625" style="9" bestFit="1" customWidth="1"/>
    <col min="9302" max="9302" width="17" style="9" bestFit="1" customWidth="1"/>
    <col min="9303" max="9303" width="8.88671875" style="9" customWidth="1"/>
    <col min="9304" max="9313" width="2.44140625" style="9" customWidth="1"/>
    <col min="9314" max="9472" width="9.109375" style="9"/>
    <col min="9473" max="9473" width="2.33203125" style="9" customWidth="1"/>
    <col min="9474" max="9474" width="35.88671875" style="9" customWidth="1"/>
    <col min="9475" max="9478" width="14.6640625" style="9" customWidth="1"/>
    <col min="9479" max="9479" width="2.33203125" style="9" customWidth="1"/>
    <col min="9480" max="9480" width="3.33203125" style="9" customWidth="1"/>
    <col min="9481" max="9482" width="0" style="9" hidden="1" customWidth="1"/>
    <col min="9483" max="9484" width="9.109375" style="9"/>
    <col min="9485" max="9485" width="18.6640625" style="9" bestFit="1" customWidth="1"/>
    <col min="9486" max="9517" width="0" style="9" hidden="1" customWidth="1"/>
    <col min="9518" max="9518" width="9.109375" style="9"/>
    <col min="9519" max="9519" width="13.33203125" style="9" bestFit="1" customWidth="1"/>
    <col min="9520" max="9543" width="9.109375" style="9"/>
    <col min="9544" max="9544" width="22.6640625" style="9" bestFit="1" customWidth="1"/>
    <col min="9545" max="9545" width="29" style="9" customWidth="1"/>
    <col min="9546" max="9546" width="9.5546875" style="9" customWidth="1"/>
    <col min="9547" max="9547" width="11.5546875" style="9" customWidth="1"/>
    <col min="9548" max="9548" width="10.6640625" style="9" customWidth="1"/>
    <col min="9549" max="9549" width="9.109375" style="9"/>
    <col min="9550" max="9553" width="2.44140625" style="9" customWidth="1"/>
    <col min="9554" max="9554" width="4.88671875" style="9" bestFit="1" customWidth="1"/>
    <col min="9555" max="9555" width="29.44140625" style="9" bestFit="1" customWidth="1"/>
    <col min="9556" max="9556" width="17" style="9" bestFit="1" customWidth="1"/>
    <col min="9557" max="9557" width="14.44140625" style="9" bestFit="1" customWidth="1"/>
    <col min="9558" max="9558" width="17" style="9" bestFit="1" customWidth="1"/>
    <col min="9559" max="9559" width="8.88671875" style="9" customWidth="1"/>
    <col min="9560" max="9569" width="2.44140625" style="9" customWidth="1"/>
    <col min="9570" max="9728" width="9.109375" style="9"/>
    <col min="9729" max="9729" width="2.33203125" style="9" customWidth="1"/>
    <col min="9730" max="9730" width="35.88671875" style="9" customWidth="1"/>
    <col min="9731" max="9734" width="14.6640625" style="9" customWidth="1"/>
    <col min="9735" max="9735" width="2.33203125" style="9" customWidth="1"/>
    <col min="9736" max="9736" width="3.33203125" style="9" customWidth="1"/>
    <col min="9737" max="9738" width="0" style="9" hidden="1" customWidth="1"/>
    <col min="9739" max="9740" width="9.109375" style="9"/>
    <col min="9741" max="9741" width="18.6640625" style="9" bestFit="1" customWidth="1"/>
    <col min="9742" max="9773" width="0" style="9" hidden="1" customWidth="1"/>
    <col min="9774" max="9774" width="9.109375" style="9"/>
    <col min="9775" max="9775" width="13.33203125" style="9" bestFit="1" customWidth="1"/>
    <col min="9776" max="9799" width="9.109375" style="9"/>
    <col min="9800" max="9800" width="22.6640625" style="9" bestFit="1" customWidth="1"/>
    <col min="9801" max="9801" width="29" style="9" customWidth="1"/>
    <col min="9802" max="9802" width="9.5546875" style="9" customWidth="1"/>
    <col min="9803" max="9803" width="11.5546875" style="9" customWidth="1"/>
    <col min="9804" max="9804" width="10.6640625" style="9" customWidth="1"/>
    <col min="9805" max="9805" width="9.109375" style="9"/>
    <col min="9806" max="9809" width="2.44140625" style="9" customWidth="1"/>
    <col min="9810" max="9810" width="4.88671875" style="9" bestFit="1" customWidth="1"/>
    <col min="9811" max="9811" width="29.44140625" style="9" bestFit="1" customWidth="1"/>
    <col min="9812" max="9812" width="17" style="9" bestFit="1" customWidth="1"/>
    <col min="9813" max="9813" width="14.44140625" style="9" bestFit="1" customWidth="1"/>
    <col min="9814" max="9814" width="17" style="9" bestFit="1" customWidth="1"/>
    <col min="9815" max="9815" width="8.88671875" style="9" customWidth="1"/>
    <col min="9816" max="9825" width="2.44140625" style="9" customWidth="1"/>
    <col min="9826" max="9984" width="9.109375" style="9"/>
    <col min="9985" max="9985" width="2.33203125" style="9" customWidth="1"/>
    <col min="9986" max="9986" width="35.88671875" style="9" customWidth="1"/>
    <col min="9987" max="9990" width="14.6640625" style="9" customWidth="1"/>
    <col min="9991" max="9991" width="2.33203125" style="9" customWidth="1"/>
    <col min="9992" max="9992" width="3.33203125" style="9" customWidth="1"/>
    <col min="9993" max="9994" width="0" style="9" hidden="1" customWidth="1"/>
    <col min="9995" max="9996" width="9.109375" style="9"/>
    <col min="9997" max="9997" width="18.6640625" style="9" bestFit="1" customWidth="1"/>
    <col min="9998" max="10029" width="0" style="9" hidden="1" customWidth="1"/>
    <col min="10030" max="10030" width="9.109375" style="9"/>
    <col min="10031" max="10031" width="13.33203125" style="9" bestFit="1" customWidth="1"/>
    <col min="10032" max="10055" width="9.109375" style="9"/>
    <col min="10056" max="10056" width="22.6640625" style="9" bestFit="1" customWidth="1"/>
    <col min="10057" max="10057" width="29" style="9" customWidth="1"/>
    <col min="10058" max="10058" width="9.5546875" style="9" customWidth="1"/>
    <col min="10059" max="10059" width="11.5546875" style="9" customWidth="1"/>
    <col min="10060" max="10060" width="10.6640625" style="9" customWidth="1"/>
    <col min="10061" max="10061" width="9.109375" style="9"/>
    <col min="10062" max="10065" width="2.44140625" style="9" customWidth="1"/>
    <col min="10066" max="10066" width="4.88671875" style="9" bestFit="1" customWidth="1"/>
    <col min="10067" max="10067" width="29.44140625" style="9" bestFit="1" customWidth="1"/>
    <col min="10068" max="10068" width="17" style="9" bestFit="1" customWidth="1"/>
    <col min="10069" max="10069" width="14.44140625" style="9" bestFit="1" customWidth="1"/>
    <col min="10070" max="10070" width="17" style="9" bestFit="1" customWidth="1"/>
    <col min="10071" max="10071" width="8.88671875" style="9" customWidth="1"/>
    <col min="10072" max="10081" width="2.44140625" style="9" customWidth="1"/>
    <col min="10082" max="10240" width="9.109375" style="9"/>
    <col min="10241" max="10241" width="2.33203125" style="9" customWidth="1"/>
    <col min="10242" max="10242" width="35.88671875" style="9" customWidth="1"/>
    <col min="10243" max="10246" width="14.6640625" style="9" customWidth="1"/>
    <col min="10247" max="10247" width="2.33203125" style="9" customWidth="1"/>
    <col min="10248" max="10248" width="3.33203125" style="9" customWidth="1"/>
    <col min="10249" max="10250" width="0" style="9" hidden="1" customWidth="1"/>
    <col min="10251" max="10252" width="9.109375" style="9"/>
    <col min="10253" max="10253" width="18.6640625" style="9" bestFit="1" customWidth="1"/>
    <col min="10254" max="10285" width="0" style="9" hidden="1" customWidth="1"/>
    <col min="10286" max="10286" width="9.109375" style="9"/>
    <col min="10287" max="10287" width="13.33203125" style="9" bestFit="1" customWidth="1"/>
    <col min="10288" max="10311" width="9.109375" style="9"/>
    <col min="10312" max="10312" width="22.6640625" style="9" bestFit="1" customWidth="1"/>
    <col min="10313" max="10313" width="29" style="9" customWidth="1"/>
    <col min="10314" max="10314" width="9.5546875" style="9" customWidth="1"/>
    <col min="10315" max="10315" width="11.5546875" style="9" customWidth="1"/>
    <col min="10316" max="10316" width="10.6640625" style="9" customWidth="1"/>
    <col min="10317" max="10317" width="9.109375" style="9"/>
    <col min="10318" max="10321" width="2.44140625" style="9" customWidth="1"/>
    <col min="10322" max="10322" width="4.88671875" style="9" bestFit="1" customWidth="1"/>
    <col min="10323" max="10323" width="29.44140625" style="9" bestFit="1" customWidth="1"/>
    <col min="10324" max="10324" width="17" style="9" bestFit="1" customWidth="1"/>
    <col min="10325" max="10325" width="14.44140625" style="9" bestFit="1" customWidth="1"/>
    <col min="10326" max="10326" width="17" style="9" bestFit="1" customWidth="1"/>
    <col min="10327" max="10327" width="8.88671875" style="9" customWidth="1"/>
    <col min="10328" max="10337" width="2.44140625" style="9" customWidth="1"/>
    <col min="10338" max="10496" width="9.109375" style="9"/>
    <col min="10497" max="10497" width="2.33203125" style="9" customWidth="1"/>
    <col min="10498" max="10498" width="35.88671875" style="9" customWidth="1"/>
    <col min="10499" max="10502" width="14.6640625" style="9" customWidth="1"/>
    <col min="10503" max="10503" width="2.33203125" style="9" customWidth="1"/>
    <col min="10504" max="10504" width="3.33203125" style="9" customWidth="1"/>
    <col min="10505" max="10506" width="0" style="9" hidden="1" customWidth="1"/>
    <col min="10507" max="10508" width="9.109375" style="9"/>
    <col min="10509" max="10509" width="18.6640625" style="9" bestFit="1" customWidth="1"/>
    <col min="10510" max="10541" width="0" style="9" hidden="1" customWidth="1"/>
    <col min="10542" max="10542" width="9.109375" style="9"/>
    <col min="10543" max="10543" width="13.33203125" style="9" bestFit="1" customWidth="1"/>
    <col min="10544" max="10567" width="9.109375" style="9"/>
    <col min="10568" max="10568" width="22.6640625" style="9" bestFit="1" customWidth="1"/>
    <col min="10569" max="10569" width="29" style="9" customWidth="1"/>
    <col min="10570" max="10570" width="9.5546875" style="9" customWidth="1"/>
    <col min="10571" max="10571" width="11.5546875" style="9" customWidth="1"/>
    <col min="10572" max="10572" width="10.6640625" style="9" customWidth="1"/>
    <col min="10573" max="10573" width="9.109375" style="9"/>
    <col min="10574" max="10577" width="2.44140625" style="9" customWidth="1"/>
    <col min="10578" max="10578" width="4.88671875" style="9" bestFit="1" customWidth="1"/>
    <col min="10579" max="10579" width="29.44140625" style="9" bestFit="1" customWidth="1"/>
    <col min="10580" max="10580" width="17" style="9" bestFit="1" customWidth="1"/>
    <col min="10581" max="10581" width="14.44140625" style="9" bestFit="1" customWidth="1"/>
    <col min="10582" max="10582" width="17" style="9" bestFit="1" customWidth="1"/>
    <col min="10583" max="10583" width="8.88671875" style="9" customWidth="1"/>
    <col min="10584" max="10593" width="2.44140625" style="9" customWidth="1"/>
    <col min="10594" max="10752" width="9.109375" style="9"/>
    <col min="10753" max="10753" width="2.33203125" style="9" customWidth="1"/>
    <col min="10754" max="10754" width="35.88671875" style="9" customWidth="1"/>
    <col min="10755" max="10758" width="14.6640625" style="9" customWidth="1"/>
    <col min="10759" max="10759" width="2.33203125" style="9" customWidth="1"/>
    <col min="10760" max="10760" width="3.33203125" style="9" customWidth="1"/>
    <col min="10761" max="10762" width="0" style="9" hidden="1" customWidth="1"/>
    <col min="10763" max="10764" width="9.109375" style="9"/>
    <col min="10765" max="10765" width="18.6640625" style="9" bestFit="1" customWidth="1"/>
    <col min="10766" max="10797" width="0" style="9" hidden="1" customWidth="1"/>
    <col min="10798" max="10798" width="9.109375" style="9"/>
    <col min="10799" max="10799" width="13.33203125" style="9" bestFit="1" customWidth="1"/>
    <col min="10800" max="10823" width="9.109375" style="9"/>
    <col min="10824" max="10824" width="22.6640625" style="9" bestFit="1" customWidth="1"/>
    <col min="10825" max="10825" width="29" style="9" customWidth="1"/>
    <col min="10826" max="10826" width="9.5546875" style="9" customWidth="1"/>
    <col min="10827" max="10827" width="11.5546875" style="9" customWidth="1"/>
    <col min="10828" max="10828" width="10.6640625" style="9" customWidth="1"/>
    <col min="10829" max="10829" width="9.109375" style="9"/>
    <col min="10830" max="10833" width="2.44140625" style="9" customWidth="1"/>
    <col min="10834" max="10834" width="4.88671875" style="9" bestFit="1" customWidth="1"/>
    <col min="10835" max="10835" width="29.44140625" style="9" bestFit="1" customWidth="1"/>
    <col min="10836" max="10836" width="17" style="9" bestFit="1" customWidth="1"/>
    <col min="10837" max="10837" width="14.44140625" style="9" bestFit="1" customWidth="1"/>
    <col min="10838" max="10838" width="17" style="9" bestFit="1" customWidth="1"/>
    <col min="10839" max="10839" width="8.88671875" style="9" customWidth="1"/>
    <col min="10840" max="10849" width="2.44140625" style="9" customWidth="1"/>
    <col min="10850" max="11008" width="9.109375" style="9"/>
    <col min="11009" max="11009" width="2.33203125" style="9" customWidth="1"/>
    <col min="11010" max="11010" width="35.88671875" style="9" customWidth="1"/>
    <col min="11011" max="11014" width="14.6640625" style="9" customWidth="1"/>
    <col min="11015" max="11015" width="2.33203125" style="9" customWidth="1"/>
    <col min="11016" max="11016" width="3.33203125" style="9" customWidth="1"/>
    <col min="11017" max="11018" width="0" style="9" hidden="1" customWidth="1"/>
    <col min="11019" max="11020" width="9.109375" style="9"/>
    <col min="11021" max="11021" width="18.6640625" style="9" bestFit="1" customWidth="1"/>
    <col min="11022" max="11053" width="0" style="9" hidden="1" customWidth="1"/>
    <col min="11054" max="11054" width="9.109375" style="9"/>
    <col min="11055" max="11055" width="13.33203125" style="9" bestFit="1" customWidth="1"/>
    <col min="11056" max="11079" width="9.109375" style="9"/>
    <col min="11080" max="11080" width="22.6640625" style="9" bestFit="1" customWidth="1"/>
    <col min="11081" max="11081" width="29" style="9" customWidth="1"/>
    <col min="11082" max="11082" width="9.5546875" style="9" customWidth="1"/>
    <col min="11083" max="11083" width="11.5546875" style="9" customWidth="1"/>
    <col min="11084" max="11084" width="10.6640625" style="9" customWidth="1"/>
    <col min="11085" max="11085" width="9.109375" style="9"/>
    <col min="11086" max="11089" width="2.44140625" style="9" customWidth="1"/>
    <col min="11090" max="11090" width="4.88671875" style="9" bestFit="1" customWidth="1"/>
    <col min="11091" max="11091" width="29.44140625" style="9" bestFit="1" customWidth="1"/>
    <col min="11092" max="11092" width="17" style="9" bestFit="1" customWidth="1"/>
    <col min="11093" max="11093" width="14.44140625" style="9" bestFit="1" customWidth="1"/>
    <col min="11094" max="11094" width="17" style="9" bestFit="1" customWidth="1"/>
    <col min="11095" max="11095" width="8.88671875" style="9" customWidth="1"/>
    <col min="11096" max="11105" width="2.44140625" style="9" customWidth="1"/>
    <col min="11106" max="11264" width="9.109375" style="9"/>
    <col min="11265" max="11265" width="2.33203125" style="9" customWidth="1"/>
    <col min="11266" max="11266" width="35.88671875" style="9" customWidth="1"/>
    <col min="11267" max="11270" width="14.6640625" style="9" customWidth="1"/>
    <col min="11271" max="11271" width="2.33203125" style="9" customWidth="1"/>
    <col min="11272" max="11272" width="3.33203125" style="9" customWidth="1"/>
    <col min="11273" max="11274" width="0" style="9" hidden="1" customWidth="1"/>
    <col min="11275" max="11276" width="9.109375" style="9"/>
    <col min="11277" max="11277" width="18.6640625" style="9" bestFit="1" customWidth="1"/>
    <col min="11278" max="11309" width="0" style="9" hidden="1" customWidth="1"/>
    <col min="11310" max="11310" width="9.109375" style="9"/>
    <col min="11311" max="11311" width="13.33203125" style="9" bestFit="1" customWidth="1"/>
    <col min="11312" max="11335" width="9.109375" style="9"/>
    <col min="11336" max="11336" width="22.6640625" style="9" bestFit="1" customWidth="1"/>
    <col min="11337" max="11337" width="29" style="9" customWidth="1"/>
    <col min="11338" max="11338" width="9.5546875" style="9" customWidth="1"/>
    <col min="11339" max="11339" width="11.5546875" style="9" customWidth="1"/>
    <col min="11340" max="11340" width="10.6640625" style="9" customWidth="1"/>
    <col min="11341" max="11341" width="9.109375" style="9"/>
    <col min="11342" max="11345" width="2.44140625" style="9" customWidth="1"/>
    <col min="11346" max="11346" width="4.88671875" style="9" bestFit="1" customWidth="1"/>
    <col min="11347" max="11347" width="29.44140625" style="9" bestFit="1" customWidth="1"/>
    <col min="11348" max="11348" width="17" style="9" bestFit="1" customWidth="1"/>
    <col min="11349" max="11349" width="14.44140625" style="9" bestFit="1" customWidth="1"/>
    <col min="11350" max="11350" width="17" style="9" bestFit="1" customWidth="1"/>
    <col min="11351" max="11351" width="8.88671875" style="9" customWidth="1"/>
    <col min="11352" max="11361" width="2.44140625" style="9" customWidth="1"/>
    <col min="11362" max="11520" width="9.109375" style="9"/>
    <col min="11521" max="11521" width="2.33203125" style="9" customWidth="1"/>
    <col min="11522" max="11522" width="35.88671875" style="9" customWidth="1"/>
    <col min="11523" max="11526" width="14.6640625" style="9" customWidth="1"/>
    <col min="11527" max="11527" width="2.33203125" style="9" customWidth="1"/>
    <col min="11528" max="11528" width="3.33203125" style="9" customWidth="1"/>
    <col min="11529" max="11530" width="0" style="9" hidden="1" customWidth="1"/>
    <col min="11531" max="11532" width="9.109375" style="9"/>
    <col min="11533" max="11533" width="18.6640625" style="9" bestFit="1" customWidth="1"/>
    <col min="11534" max="11565" width="0" style="9" hidden="1" customWidth="1"/>
    <col min="11566" max="11566" width="9.109375" style="9"/>
    <col min="11567" max="11567" width="13.33203125" style="9" bestFit="1" customWidth="1"/>
    <col min="11568" max="11591" width="9.109375" style="9"/>
    <col min="11592" max="11592" width="22.6640625" style="9" bestFit="1" customWidth="1"/>
    <col min="11593" max="11593" width="29" style="9" customWidth="1"/>
    <col min="11594" max="11594" width="9.5546875" style="9" customWidth="1"/>
    <col min="11595" max="11595" width="11.5546875" style="9" customWidth="1"/>
    <col min="11596" max="11596" width="10.6640625" style="9" customWidth="1"/>
    <col min="11597" max="11597" width="9.109375" style="9"/>
    <col min="11598" max="11601" width="2.44140625" style="9" customWidth="1"/>
    <col min="11602" max="11602" width="4.88671875" style="9" bestFit="1" customWidth="1"/>
    <col min="11603" max="11603" width="29.44140625" style="9" bestFit="1" customWidth="1"/>
    <col min="11604" max="11604" width="17" style="9" bestFit="1" customWidth="1"/>
    <col min="11605" max="11605" width="14.44140625" style="9" bestFit="1" customWidth="1"/>
    <col min="11606" max="11606" width="17" style="9" bestFit="1" customWidth="1"/>
    <col min="11607" max="11607" width="8.88671875" style="9" customWidth="1"/>
    <col min="11608" max="11617" width="2.44140625" style="9" customWidth="1"/>
    <col min="11618" max="11776" width="9.109375" style="9"/>
    <col min="11777" max="11777" width="2.33203125" style="9" customWidth="1"/>
    <col min="11778" max="11778" width="35.88671875" style="9" customWidth="1"/>
    <col min="11779" max="11782" width="14.6640625" style="9" customWidth="1"/>
    <col min="11783" max="11783" width="2.33203125" style="9" customWidth="1"/>
    <col min="11784" max="11784" width="3.33203125" style="9" customWidth="1"/>
    <col min="11785" max="11786" width="0" style="9" hidden="1" customWidth="1"/>
    <col min="11787" max="11788" width="9.109375" style="9"/>
    <col min="11789" max="11789" width="18.6640625" style="9" bestFit="1" customWidth="1"/>
    <col min="11790" max="11821" width="0" style="9" hidden="1" customWidth="1"/>
    <col min="11822" max="11822" width="9.109375" style="9"/>
    <col min="11823" max="11823" width="13.33203125" style="9" bestFit="1" customWidth="1"/>
    <col min="11824" max="11847" width="9.109375" style="9"/>
    <col min="11848" max="11848" width="22.6640625" style="9" bestFit="1" customWidth="1"/>
    <col min="11849" max="11849" width="29" style="9" customWidth="1"/>
    <col min="11850" max="11850" width="9.5546875" style="9" customWidth="1"/>
    <col min="11851" max="11851" width="11.5546875" style="9" customWidth="1"/>
    <col min="11852" max="11852" width="10.6640625" style="9" customWidth="1"/>
    <col min="11853" max="11853" width="9.109375" style="9"/>
    <col min="11854" max="11857" width="2.44140625" style="9" customWidth="1"/>
    <col min="11858" max="11858" width="4.88671875" style="9" bestFit="1" customWidth="1"/>
    <col min="11859" max="11859" width="29.44140625" style="9" bestFit="1" customWidth="1"/>
    <col min="11860" max="11860" width="17" style="9" bestFit="1" customWidth="1"/>
    <col min="11861" max="11861" width="14.44140625" style="9" bestFit="1" customWidth="1"/>
    <col min="11862" max="11862" width="17" style="9" bestFit="1" customWidth="1"/>
    <col min="11863" max="11863" width="8.88671875" style="9" customWidth="1"/>
    <col min="11864" max="11873" width="2.44140625" style="9" customWidth="1"/>
    <col min="11874" max="12032" width="9.109375" style="9"/>
    <col min="12033" max="12033" width="2.33203125" style="9" customWidth="1"/>
    <col min="12034" max="12034" width="35.88671875" style="9" customWidth="1"/>
    <col min="12035" max="12038" width="14.6640625" style="9" customWidth="1"/>
    <col min="12039" max="12039" width="2.33203125" style="9" customWidth="1"/>
    <col min="12040" max="12040" width="3.33203125" style="9" customWidth="1"/>
    <col min="12041" max="12042" width="0" style="9" hidden="1" customWidth="1"/>
    <col min="12043" max="12044" width="9.109375" style="9"/>
    <col min="12045" max="12045" width="18.6640625" style="9" bestFit="1" customWidth="1"/>
    <col min="12046" max="12077" width="0" style="9" hidden="1" customWidth="1"/>
    <col min="12078" max="12078" width="9.109375" style="9"/>
    <col min="12079" max="12079" width="13.33203125" style="9" bestFit="1" customWidth="1"/>
    <col min="12080" max="12103" width="9.109375" style="9"/>
    <col min="12104" max="12104" width="22.6640625" style="9" bestFit="1" customWidth="1"/>
    <col min="12105" max="12105" width="29" style="9" customWidth="1"/>
    <col min="12106" max="12106" width="9.5546875" style="9" customWidth="1"/>
    <col min="12107" max="12107" width="11.5546875" style="9" customWidth="1"/>
    <col min="12108" max="12108" width="10.6640625" style="9" customWidth="1"/>
    <col min="12109" max="12109" width="9.109375" style="9"/>
    <col min="12110" max="12113" width="2.44140625" style="9" customWidth="1"/>
    <col min="12114" max="12114" width="4.88671875" style="9" bestFit="1" customWidth="1"/>
    <col min="12115" max="12115" width="29.44140625" style="9" bestFit="1" customWidth="1"/>
    <col min="12116" max="12116" width="17" style="9" bestFit="1" customWidth="1"/>
    <col min="12117" max="12117" width="14.44140625" style="9" bestFit="1" customWidth="1"/>
    <col min="12118" max="12118" width="17" style="9" bestFit="1" customWidth="1"/>
    <col min="12119" max="12119" width="8.88671875" style="9" customWidth="1"/>
    <col min="12120" max="12129" width="2.44140625" style="9" customWidth="1"/>
    <col min="12130" max="12288" width="9.109375" style="9"/>
    <col min="12289" max="12289" width="2.33203125" style="9" customWidth="1"/>
    <col min="12290" max="12290" width="35.88671875" style="9" customWidth="1"/>
    <col min="12291" max="12294" width="14.6640625" style="9" customWidth="1"/>
    <col min="12295" max="12295" width="2.33203125" style="9" customWidth="1"/>
    <col min="12296" max="12296" width="3.33203125" style="9" customWidth="1"/>
    <col min="12297" max="12298" width="0" style="9" hidden="1" customWidth="1"/>
    <col min="12299" max="12300" width="9.109375" style="9"/>
    <col min="12301" max="12301" width="18.6640625" style="9" bestFit="1" customWidth="1"/>
    <col min="12302" max="12333" width="0" style="9" hidden="1" customWidth="1"/>
    <col min="12334" max="12334" width="9.109375" style="9"/>
    <col min="12335" max="12335" width="13.33203125" style="9" bestFit="1" customWidth="1"/>
    <col min="12336" max="12359" width="9.109375" style="9"/>
    <col min="12360" max="12360" width="22.6640625" style="9" bestFit="1" customWidth="1"/>
    <col min="12361" max="12361" width="29" style="9" customWidth="1"/>
    <col min="12362" max="12362" width="9.5546875" style="9" customWidth="1"/>
    <col min="12363" max="12363" width="11.5546875" style="9" customWidth="1"/>
    <col min="12364" max="12364" width="10.6640625" style="9" customWidth="1"/>
    <col min="12365" max="12365" width="9.109375" style="9"/>
    <col min="12366" max="12369" width="2.44140625" style="9" customWidth="1"/>
    <col min="12370" max="12370" width="4.88671875" style="9" bestFit="1" customWidth="1"/>
    <col min="12371" max="12371" width="29.44140625" style="9" bestFit="1" customWidth="1"/>
    <col min="12372" max="12372" width="17" style="9" bestFit="1" customWidth="1"/>
    <col min="12373" max="12373" width="14.44140625" style="9" bestFit="1" customWidth="1"/>
    <col min="12374" max="12374" width="17" style="9" bestFit="1" customWidth="1"/>
    <col min="12375" max="12375" width="8.88671875" style="9" customWidth="1"/>
    <col min="12376" max="12385" width="2.44140625" style="9" customWidth="1"/>
    <col min="12386" max="12544" width="9.109375" style="9"/>
    <col min="12545" max="12545" width="2.33203125" style="9" customWidth="1"/>
    <col min="12546" max="12546" width="35.88671875" style="9" customWidth="1"/>
    <col min="12547" max="12550" width="14.6640625" style="9" customWidth="1"/>
    <col min="12551" max="12551" width="2.33203125" style="9" customWidth="1"/>
    <col min="12552" max="12552" width="3.33203125" style="9" customWidth="1"/>
    <col min="12553" max="12554" width="0" style="9" hidden="1" customWidth="1"/>
    <col min="12555" max="12556" width="9.109375" style="9"/>
    <col min="12557" max="12557" width="18.6640625" style="9" bestFit="1" customWidth="1"/>
    <col min="12558" max="12589" width="0" style="9" hidden="1" customWidth="1"/>
    <col min="12590" max="12590" width="9.109375" style="9"/>
    <col min="12591" max="12591" width="13.33203125" style="9" bestFit="1" customWidth="1"/>
    <col min="12592" max="12615" width="9.109375" style="9"/>
    <col min="12616" max="12616" width="22.6640625" style="9" bestFit="1" customWidth="1"/>
    <col min="12617" max="12617" width="29" style="9" customWidth="1"/>
    <col min="12618" max="12618" width="9.5546875" style="9" customWidth="1"/>
    <col min="12619" max="12619" width="11.5546875" style="9" customWidth="1"/>
    <col min="12620" max="12620" width="10.6640625" style="9" customWidth="1"/>
    <col min="12621" max="12621" width="9.109375" style="9"/>
    <col min="12622" max="12625" width="2.44140625" style="9" customWidth="1"/>
    <col min="12626" max="12626" width="4.88671875" style="9" bestFit="1" customWidth="1"/>
    <col min="12627" max="12627" width="29.44140625" style="9" bestFit="1" customWidth="1"/>
    <col min="12628" max="12628" width="17" style="9" bestFit="1" customWidth="1"/>
    <col min="12629" max="12629" width="14.44140625" style="9" bestFit="1" customWidth="1"/>
    <col min="12630" max="12630" width="17" style="9" bestFit="1" customWidth="1"/>
    <col min="12631" max="12631" width="8.88671875" style="9" customWidth="1"/>
    <col min="12632" max="12641" width="2.44140625" style="9" customWidth="1"/>
    <col min="12642" max="12800" width="9.109375" style="9"/>
    <col min="12801" max="12801" width="2.33203125" style="9" customWidth="1"/>
    <col min="12802" max="12802" width="35.88671875" style="9" customWidth="1"/>
    <col min="12803" max="12806" width="14.6640625" style="9" customWidth="1"/>
    <col min="12807" max="12807" width="2.33203125" style="9" customWidth="1"/>
    <col min="12808" max="12808" width="3.33203125" style="9" customWidth="1"/>
    <col min="12809" max="12810" width="0" style="9" hidden="1" customWidth="1"/>
    <col min="12811" max="12812" width="9.109375" style="9"/>
    <col min="12813" max="12813" width="18.6640625" style="9" bestFit="1" customWidth="1"/>
    <col min="12814" max="12845" width="0" style="9" hidden="1" customWidth="1"/>
    <col min="12846" max="12846" width="9.109375" style="9"/>
    <col min="12847" max="12847" width="13.33203125" style="9" bestFit="1" customWidth="1"/>
    <col min="12848" max="12871" width="9.109375" style="9"/>
    <col min="12872" max="12872" width="22.6640625" style="9" bestFit="1" customWidth="1"/>
    <col min="12873" max="12873" width="29" style="9" customWidth="1"/>
    <col min="12874" max="12874" width="9.5546875" style="9" customWidth="1"/>
    <col min="12875" max="12875" width="11.5546875" style="9" customWidth="1"/>
    <col min="12876" max="12876" width="10.6640625" style="9" customWidth="1"/>
    <col min="12877" max="12877" width="9.109375" style="9"/>
    <col min="12878" max="12881" width="2.44140625" style="9" customWidth="1"/>
    <col min="12882" max="12882" width="4.88671875" style="9" bestFit="1" customWidth="1"/>
    <col min="12883" max="12883" width="29.44140625" style="9" bestFit="1" customWidth="1"/>
    <col min="12884" max="12884" width="17" style="9" bestFit="1" customWidth="1"/>
    <col min="12885" max="12885" width="14.44140625" style="9" bestFit="1" customWidth="1"/>
    <col min="12886" max="12886" width="17" style="9" bestFit="1" customWidth="1"/>
    <col min="12887" max="12887" width="8.88671875" style="9" customWidth="1"/>
    <col min="12888" max="12897" width="2.44140625" style="9" customWidth="1"/>
    <col min="12898" max="13056" width="9.109375" style="9"/>
    <col min="13057" max="13057" width="2.33203125" style="9" customWidth="1"/>
    <col min="13058" max="13058" width="35.88671875" style="9" customWidth="1"/>
    <col min="13059" max="13062" width="14.6640625" style="9" customWidth="1"/>
    <col min="13063" max="13063" width="2.33203125" style="9" customWidth="1"/>
    <col min="13064" max="13064" width="3.33203125" style="9" customWidth="1"/>
    <col min="13065" max="13066" width="0" style="9" hidden="1" customWidth="1"/>
    <col min="13067" max="13068" width="9.109375" style="9"/>
    <col min="13069" max="13069" width="18.6640625" style="9" bestFit="1" customWidth="1"/>
    <col min="13070" max="13101" width="0" style="9" hidden="1" customWidth="1"/>
    <col min="13102" max="13102" width="9.109375" style="9"/>
    <col min="13103" max="13103" width="13.33203125" style="9" bestFit="1" customWidth="1"/>
    <col min="13104" max="13127" width="9.109375" style="9"/>
    <col min="13128" max="13128" width="22.6640625" style="9" bestFit="1" customWidth="1"/>
    <col min="13129" max="13129" width="29" style="9" customWidth="1"/>
    <col min="13130" max="13130" width="9.5546875" style="9" customWidth="1"/>
    <col min="13131" max="13131" width="11.5546875" style="9" customWidth="1"/>
    <col min="13132" max="13132" width="10.6640625" style="9" customWidth="1"/>
    <col min="13133" max="13133" width="9.109375" style="9"/>
    <col min="13134" max="13137" width="2.44140625" style="9" customWidth="1"/>
    <col min="13138" max="13138" width="4.88671875" style="9" bestFit="1" customWidth="1"/>
    <col min="13139" max="13139" width="29.44140625" style="9" bestFit="1" customWidth="1"/>
    <col min="13140" max="13140" width="17" style="9" bestFit="1" customWidth="1"/>
    <col min="13141" max="13141" width="14.44140625" style="9" bestFit="1" customWidth="1"/>
    <col min="13142" max="13142" width="17" style="9" bestFit="1" customWidth="1"/>
    <col min="13143" max="13143" width="8.88671875" style="9" customWidth="1"/>
    <col min="13144" max="13153" width="2.44140625" style="9" customWidth="1"/>
    <col min="13154" max="13312" width="9.109375" style="9"/>
    <col min="13313" max="13313" width="2.33203125" style="9" customWidth="1"/>
    <col min="13314" max="13314" width="35.88671875" style="9" customWidth="1"/>
    <col min="13315" max="13318" width="14.6640625" style="9" customWidth="1"/>
    <col min="13319" max="13319" width="2.33203125" style="9" customWidth="1"/>
    <col min="13320" max="13320" width="3.33203125" style="9" customWidth="1"/>
    <col min="13321" max="13322" width="0" style="9" hidden="1" customWidth="1"/>
    <col min="13323" max="13324" width="9.109375" style="9"/>
    <col min="13325" max="13325" width="18.6640625" style="9" bestFit="1" customWidth="1"/>
    <col min="13326" max="13357" width="0" style="9" hidden="1" customWidth="1"/>
    <col min="13358" max="13358" width="9.109375" style="9"/>
    <col min="13359" max="13359" width="13.33203125" style="9" bestFit="1" customWidth="1"/>
    <col min="13360" max="13383" width="9.109375" style="9"/>
    <col min="13384" max="13384" width="22.6640625" style="9" bestFit="1" customWidth="1"/>
    <col min="13385" max="13385" width="29" style="9" customWidth="1"/>
    <col min="13386" max="13386" width="9.5546875" style="9" customWidth="1"/>
    <col min="13387" max="13387" width="11.5546875" style="9" customWidth="1"/>
    <col min="13388" max="13388" width="10.6640625" style="9" customWidth="1"/>
    <col min="13389" max="13389" width="9.109375" style="9"/>
    <col min="13390" max="13393" width="2.44140625" style="9" customWidth="1"/>
    <col min="13394" max="13394" width="4.88671875" style="9" bestFit="1" customWidth="1"/>
    <col min="13395" max="13395" width="29.44140625" style="9" bestFit="1" customWidth="1"/>
    <col min="13396" max="13396" width="17" style="9" bestFit="1" customWidth="1"/>
    <col min="13397" max="13397" width="14.44140625" style="9" bestFit="1" customWidth="1"/>
    <col min="13398" max="13398" width="17" style="9" bestFit="1" customWidth="1"/>
    <col min="13399" max="13399" width="8.88671875" style="9" customWidth="1"/>
    <col min="13400" max="13409" width="2.44140625" style="9" customWidth="1"/>
    <col min="13410" max="13568" width="9.109375" style="9"/>
    <col min="13569" max="13569" width="2.33203125" style="9" customWidth="1"/>
    <col min="13570" max="13570" width="35.88671875" style="9" customWidth="1"/>
    <col min="13571" max="13574" width="14.6640625" style="9" customWidth="1"/>
    <col min="13575" max="13575" width="2.33203125" style="9" customWidth="1"/>
    <col min="13576" max="13576" width="3.33203125" style="9" customWidth="1"/>
    <col min="13577" max="13578" width="0" style="9" hidden="1" customWidth="1"/>
    <col min="13579" max="13580" width="9.109375" style="9"/>
    <col min="13581" max="13581" width="18.6640625" style="9" bestFit="1" customWidth="1"/>
    <col min="13582" max="13613" width="0" style="9" hidden="1" customWidth="1"/>
    <col min="13614" max="13614" width="9.109375" style="9"/>
    <col min="13615" max="13615" width="13.33203125" style="9" bestFit="1" customWidth="1"/>
    <col min="13616" max="13639" width="9.109375" style="9"/>
    <col min="13640" max="13640" width="22.6640625" style="9" bestFit="1" customWidth="1"/>
    <col min="13641" max="13641" width="29" style="9" customWidth="1"/>
    <col min="13642" max="13642" width="9.5546875" style="9" customWidth="1"/>
    <col min="13643" max="13643" width="11.5546875" style="9" customWidth="1"/>
    <col min="13644" max="13644" width="10.6640625" style="9" customWidth="1"/>
    <col min="13645" max="13645" width="9.109375" style="9"/>
    <col min="13646" max="13649" width="2.44140625" style="9" customWidth="1"/>
    <col min="13650" max="13650" width="4.88671875" style="9" bestFit="1" customWidth="1"/>
    <col min="13651" max="13651" width="29.44140625" style="9" bestFit="1" customWidth="1"/>
    <col min="13652" max="13652" width="17" style="9" bestFit="1" customWidth="1"/>
    <col min="13653" max="13653" width="14.44140625" style="9" bestFit="1" customWidth="1"/>
    <col min="13654" max="13654" width="17" style="9" bestFit="1" customWidth="1"/>
    <col min="13655" max="13655" width="8.88671875" style="9" customWidth="1"/>
    <col min="13656" max="13665" width="2.44140625" style="9" customWidth="1"/>
    <col min="13666" max="13824" width="9.109375" style="9"/>
    <col min="13825" max="13825" width="2.33203125" style="9" customWidth="1"/>
    <col min="13826" max="13826" width="35.88671875" style="9" customWidth="1"/>
    <col min="13827" max="13830" width="14.6640625" style="9" customWidth="1"/>
    <col min="13831" max="13831" width="2.33203125" style="9" customWidth="1"/>
    <col min="13832" max="13832" width="3.33203125" style="9" customWidth="1"/>
    <col min="13833" max="13834" width="0" style="9" hidden="1" customWidth="1"/>
    <col min="13835" max="13836" width="9.109375" style="9"/>
    <col min="13837" max="13837" width="18.6640625" style="9" bestFit="1" customWidth="1"/>
    <col min="13838" max="13869" width="0" style="9" hidden="1" customWidth="1"/>
    <col min="13870" max="13870" width="9.109375" style="9"/>
    <col min="13871" max="13871" width="13.33203125" style="9" bestFit="1" customWidth="1"/>
    <col min="13872" max="13895" width="9.109375" style="9"/>
    <col min="13896" max="13896" width="22.6640625" style="9" bestFit="1" customWidth="1"/>
    <col min="13897" max="13897" width="29" style="9" customWidth="1"/>
    <col min="13898" max="13898" width="9.5546875" style="9" customWidth="1"/>
    <col min="13899" max="13899" width="11.5546875" style="9" customWidth="1"/>
    <col min="13900" max="13900" width="10.6640625" style="9" customWidth="1"/>
    <col min="13901" max="13901" width="9.109375" style="9"/>
    <col min="13902" max="13905" width="2.44140625" style="9" customWidth="1"/>
    <col min="13906" max="13906" width="4.88671875" style="9" bestFit="1" customWidth="1"/>
    <col min="13907" max="13907" width="29.44140625" style="9" bestFit="1" customWidth="1"/>
    <col min="13908" max="13908" width="17" style="9" bestFit="1" customWidth="1"/>
    <col min="13909" max="13909" width="14.44140625" style="9" bestFit="1" customWidth="1"/>
    <col min="13910" max="13910" width="17" style="9" bestFit="1" customWidth="1"/>
    <col min="13911" max="13911" width="8.88671875" style="9" customWidth="1"/>
    <col min="13912" max="13921" width="2.44140625" style="9" customWidth="1"/>
    <col min="13922" max="14080" width="9.109375" style="9"/>
    <col min="14081" max="14081" width="2.33203125" style="9" customWidth="1"/>
    <col min="14082" max="14082" width="35.88671875" style="9" customWidth="1"/>
    <col min="14083" max="14086" width="14.6640625" style="9" customWidth="1"/>
    <col min="14087" max="14087" width="2.33203125" style="9" customWidth="1"/>
    <col min="14088" max="14088" width="3.33203125" style="9" customWidth="1"/>
    <col min="14089" max="14090" width="0" style="9" hidden="1" customWidth="1"/>
    <col min="14091" max="14092" width="9.109375" style="9"/>
    <col min="14093" max="14093" width="18.6640625" style="9" bestFit="1" customWidth="1"/>
    <col min="14094" max="14125" width="0" style="9" hidden="1" customWidth="1"/>
    <col min="14126" max="14126" width="9.109375" style="9"/>
    <col min="14127" max="14127" width="13.33203125" style="9" bestFit="1" customWidth="1"/>
    <col min="14128" max="14151" width="9.109375" style="9"/>
    <col min="14152" max="14152" width="22.6640625" style="9" bestFit="1" customWidth="1"/>
    <col min="14153" max="14153" width="29" style="9" customWidth="1"/>
    <col min="14154" max="14154" width="9.5546875" style="9" customWidth="1"/>
    <col min="14155" max="14155" width="11.5546875" style="9" customWidth="1"/>
    <col min="14156" max="14156" width="10.6640625" style="9" customWidth="1"/>
    <col min="14157" max="14157" width="9.109375" style="9"/>
    <col min="14158" max="14161" width="2.44140625" style="9" customWidth="1"/>
    <col min="14162" max="14162" width="4.88671875" style="9" bestFit="1" customWidth="1"/>
    <col min="14163" max="14163" width="29.44140625" style="9" bestFit="1" customWidth="1"/>
    <col min="14164" max="14164" width="17" style="9" bestFit="1" customWidth="1"/>
    <col min="14165" max="14165" width="14.44140625" style="9" bestFit="1" customWidth="1"/>
    <col min="14166" max="14166" width="17" style="9" bestFit="1" customWidth="1"/>
    <col min="14167" max="14167" width="8.88671875" style="9" customWidth="1"/>
    <col min="14168" max="14177" width="2.44140625" style="9" customWidth="1"/>
    <col min="14178" max="14336" width="9.109375" style="9"/>
    <col min="14337" max="14337" width="2.33203125" style="9" customWidth="1"/>
    <col min="14338" max="14338" width="35.88671875" style="9" customWidth="1"/>
    <col min="14339" max="14342" width="14.6640625" style="9" customWidth="1"/>
    <col min="14343" max="14343" width="2.33203125" style="9" customWidth="1"/>
    <col min="14344" max="14344" width="3.33203125" style="9" customWidth="1"/>
    <col min="14345" max="14346" width="0" style="9" hidden="1" customWidth="1"/>
    <col min="14347" max="14348" width="9.109375" style="9"/>
    <col min="14349" max="14349" width="18.6640625" style="9" bestFit="1" customWidth="1"/>
    <col min="14350" max="14381" width="0" style="9" hidden="1" customWidth="1"/>
    <col min="14382" max="14382" width="9.109375" style="9"/>
    <col min="14383" max="14383" width="13.33203125" style="9" bestFit="1" customWidth="1"/>
    <col min="14384" max="14407" width="9.109375" style="9"/>
    <col min="14408" max="14408" width="22.6640625" style="9" bestFit="1" customWidth="1"/>
    <col min="14409" max="14409" width="29" style="9" customWidth="1"/>
    <col min="14410" max="14410" width="9.5546875" style="9" customWidth="1"/>
    <col min="14411" max="14411" width="11.5546875" style="9" customWidth="1"/>
    <col min="14412" max="14412" width="10.6640625" style="9" customWidth="1"/>
    <col min="14413" max="14413" width="9.109375" style="9"/>
    <col min="14414" max="14417" width="2.44140625" style="9" customWidth="1"/>
    <col min="14418" max="14418" width="4.88671875" style="9" bestFit="1" customWidth="1"/>
    <col min="14419" max="14419" width="29.44140625" style="9" bestFit="1" customWidth="1"/>
    <col min="14420" max="14420" width="17" style="9" bestFit="1" customWidth="1"/>
    <col min="14421" max="14421" width="14.44140625" style="9" bestFit="1" customWidth="1"/>
    <col min="14422" max="14422" width="17" style="9" bestFit="1" customWidth="1"/>
    <col min="14423" max="14423" width="8.88671875" style="9" customWidth="1"/>
    <col min="14424" max="14433" width="2.44140625" style="9" customWidth="1"/>
    <col min="14434" max="14592" width="9.109375" style="9"/>
    <col min="14593" max="14593" width="2.33203125" style="9" customWidth="1"/>
    <col min="14594" max="14594" width="35.88671875" style="9" customWidth="1"/>
    <col min="14595" max="14598" width="14.6640625" style="9" customWidth="1"/>
    <col min="14599" max="14599" width="2.33203125" style="9" customWidth="1"/>
    <col min="14600" max="14600" width="3.33203125" style="9" customWidth="1"/>
    <col min="14601" max="14602" width="0" style="9" hidden="1" customWidth="1"/>
    <col min="14603" max="14604" width="9.109375" style="9"/>
    <col min="14605" max="14605" width="18.6640625" style="9" bestFit="1" customWidth="1"/>
    <col min="14606" max="14637" width="0" style="9" hidden="1" customWidth="1"/>
    <col min="14638" max="14638" width="9.109375" style="9"/>
    <col min="14639" max="14639" width="13.33203125" style="9" bestFit="1" customWidth="1"/>
    <col min="14640" max="14663" width="9.109375" style="9"/>
    <col min="14664" max="14664" width="22.6640625" style="9" bestFit="1" customWidth="1"/>
    <col min="14665" max="14665" width="29" style="9" customWidth="1"/>
    <col min="14666" max="14666" width="9.5546875" style="9" customWidth="1"/>
    <col min="14667" max="14667" width="11.5546875" style="9" customWidth="1"/>
    <col min="14668" max="14668" width="10.6640625" style="9" customWidth="1"/>
    <col min="14669" max="14669" width="9.109375" style="9"/>
    <col min="14670" max="14673" width="2.44140625" style="9" customWidth="1"/>
    <col min="14674" max="14674" width="4.88671875" style="9" bestFit="1" customWidth="1"/>
    <col min="14675" max="14675" width="29.44140625" style="9" bestFit="1" customWidth="1"/>
    <col min="14676" max="14676" width="17" style="9" bestFit="1" customWidth="1"/>
    <col min="14677" max="14677" width="14.44140625" style="9" bestFit="1" customWidth="1"/>
    <col min="14678" max="14678" width="17" style="9" bestFit="1" customWidth="1"/>
    <col min="14679" max="14679" width="8.88671875" style="9" customWidth="1"/>
    <col min="14680" max="14689" width="2.44140625" style="9" customWidth="1"/>
    <col min="14690" max="14848" width="9.109375" style="9"/>
    <col min="14849" max="14849" width="2.33203125" style="9" customWidth="1"/>
    <col min="14850" max="14850" width="35.88671875" style="9" customWidth="1"/>
    <col min="14851" max="14854" width="14.6640625" style="9" customWidth="1"/>
    <col min="14855" max="14855" width="2.33203125" style="9" customWidth="1"/>
    <col min="14856" max="14856" width="3.33203125" style="9" customWidth="1"/>
    <col min="14857" max="14858" width="0" style="9" hidden="1" customWidth="1"/>
    <col min="14859" max="14860" width="9.109375" style="9"/>
    <col min="14861" max="14861" width="18.6640625" style="9" bestFit="1" customWidth="1"/>
    <col min="14862" max="14893" width="0" style="9" hidden="1" customWidth="1"/>
    <col min="14894" max="14894" width="9.109375" style="9"/>
    <col min="14895" max="14895" width="13.33203125" style="9" bestFit="1" customWidth="1"/>
    <col min="14896" max="14919" width="9.109375" style="9"/>
    <col min="14920" max="14920" width="22.6640625" style="9" bestFit="1" customWidth="1"/>
    <col min="14921" max="14921" width="29" style="9" customWidth="1"/>
    <col min="14922" max="14922" width="9.5546875" style="9" customWidth="1"/>
    <col min="14923" max="14923" width="11.5546875" style="9" customWidth="1"/>
    <col min="14924" max="14924" width="10.6640625" style="9" customWidth="1"/>
    <col min="14925" max="14925" width="9.109375" style="9"/>
    <col min="14926" max="14929" width="2.44140625" style="9" customWidth="1"/>
    <col min="14930" max="14930" width="4.88671875" style="9" bestFit="1" customWidth="1"/>
    <col min="14931" max="14931" width="29.44140625" style="9" bestFit="1" customWidth="1"/>
    <col min="14932" max="14932" width="17" style="9" bestFit="1" customWidth="1"/>
    <col min="14933" max="14933" width="14.44140625" style="9" bestFit="1" customWidth="1"/>
    <col min="14934" max="14934" width="17" style="9" bestFit="1" customWidth="1"/>
    <col min="14935" max="14935" width="8.88671875" style="9" customWidth="1"/>
    <col min="14936" max="14945" width="2.44140625" style="9" customWidth="1"/>
    <col min="14946" max="15104" width="9.109375" style="9"/>
    <col min="15105" max="15105" width="2.33203125" style="9" customWidth="1"/>
    <col min="15106" max="15106" width="35.88671875" style="9" customWidth="1"/>
    <col min="15107" max="15110" width="14.6640625" style="9" customWidth="1"/>
    <col min="15111" max="15111" width="2.33203125" style="9" customWidth="1"/>
    <col min="15112" max="15112" width="3.33203125" style="9" customWidth="1"/>
    <col min="15113" max="15114" width="0" style="9" hidden="1" customWidth="1"/>
    <col min="15115" max="15116" width="9.109375" style="9"/>
    <col min="15117" max="15117" width="18.6640625" style="9" bestFit="1" customWidth="1"/>
    <col min="15118" max="15149" width="0" style="9" hidden="1" customWidth="1"/>
    <col min="15150" max="15150" width="9.109375" style="9"/>
    <col min="15151" max="15151" width="13.33203125" style="9" bestFit="1" customWidth="1"/>
    <col min="15152" max="15175" width="9.109375" style="9"/>
    <col min="15176" max="15176" width="22.6640625" style="9" bestFit="1" customWidth="1"/>
    <col min="15177" max="15177" width="29" style="9" customWidth="1"/>
    <col min="15178" max="15178" width="9.5546875" style="9" customWidth="1"/>
    <col min="15179" max="15179" width="11.5546875" style="9" customWidth="1"/>
    <col min="15180" max="15180" width="10.6640625" style="9" customWidth="1"/>
    <col min="15181" max="15181" width="9.109375" style="9"/>
    <col min="15182" max="15185" width="2.44140625" style="9" customWidth="1"/>
    <col min="15186" max="15186" width="4.88671875" style="9" bestFit="1" customWidth="1"/>
    <col min="15187" max="15187" width="29.44140625" style="9" bestFit="1" customWidth="1"/>
    <col min="15188" max="15188" width="17" style="9" bestFit="1" customWidth="1"/>
    <col min="15189" max="15189" width="14.44140625" style="9" bestFit="1" customWidth="1"/>
    <col min="15190" max="15190" width="17" style="9" bestFit="1" customWidth="1"/>
    <col min="15191" max="15191" width="8.88671875" style="9" customWidth="1"/>
    <col min="15192" max="15201" width="2.44140625" style="9" customWidth="1"/>
    <col min="15202" max="15360" width="9.109375" style="9"/>
    <col min="15361" max="15361" width="2.33203125" style="9" customWidth="1"/>
    <col min="15362" max="15362" width="35.88671875" style="9" customWidth="1"/>
    <col min="15363" max="15366" width="14.6640625" style="9" customWidth="1"/>
    <col min="15367" max="15367" width="2.33203125" style="9" customWidth="1"/>
    <col min="15368" max="15368" width="3.33203125" style="9" customWidth="1"/>
    <col min="15369" max="15370" width="0" style="9" hidden="1" customWidth="1"/>
    <col min="15371" max="15372" width="9.109375" style="9"/>
    <col min="15373" max="15373" width="18.6640625" style="9" bestFit="1" customWidth="1"/>
    <col min="15374" max="15405" width="0" style="9" hidden="1" customWidth="1"/>
    <col min="15406" max="15406" width="9.109375" style="9"/>
    <col min="15407" max="15407" width="13.33203125" style="9" bestFit="1" customWidth="1"/>
    <col min="15408" max="15431" width="9.109375" style="9"/>
    <col min="15432" max="15432" width="22.6640625" style="9" bestFit="1" customWidth="1"/>
    <col min="15433" max="15433" width="29" style="9" customWidth="1"/>
    <col min="15434" max="15434" width="9.5546875" style="9" customWidth="1"/>
    <col min="15435" max="15435" width="11.5546875" style="9" customWidth="1"/>
    <col min="15436" max="15436" width="10.6640625" style="9" customWidth="1"/>
    <col min="15437" max="15437" width="9.109375" style="9"/>
    <col min="15438" max="15441" width="2.44140625" style="9" customWidth="1"/>
    <col min="15442" max="15442" width="4.88671875" style="9" bestFit="1" customWidth="1"/>
    <col min="15443" max="15443" width="29.44140625" style="9" bestFit="1" customWidth="1"/>
    <col min="15444" max="15444" width="17" style="9" bestFit="1" customWidth="1"/>
    <col min="15445" max="15445" width="14.44140625" style="9" bestFit="1" customWidth="1"/>
    <col min="15446" max="15446" width="17" style="9" bestFit="1" customWidth="1"/>
    <col min="15447" max="15447" width="8.88671875" style="9" customWidth="1"/>
    <col min="15448" max="15457" width="2.44140625" style="9" customWidth="1"/>
    <col min="15458" max="15616" width="9.109375" style="9"/>
    <col min="15617" max="15617" width="2.33203125" style="9" customWidth="1"/>
    <col min="15618" max="15618" width="35.88671875" style="9" customWidth="1"/>
    <col min="15619" max="15622" width="14.6640625" style="9" customWidth="1"/>
    <col min="15623" max="15623" width="2.33203125" style="9" customWidth="1"/>
    <col min="15624" max="15624" width="3.33203125" style="9" customWidth="1"/>
    <col min="15625" max="15626" width="0" style="9" hidden="1" customWidth="1"/>
    <col min="15627" max="15628" width="9.109375" style="9"/>
    <col min="15629" max="15629" width="18.6640625" style="9" bestFit="1" customWidth="1"/>
    <col min="15630" max="15661" width="0" style="9" hidden="1" customWidth="1"/>
    <col min="15662" max="15662" width="9.109375" style="9"/>
    <col min="15663" max="15663" width="13.33203125" style="9" bestFit="1" customWidth="1"/>
    <col min="15664" max="15687" width="9.109375" style="9"/>
    <col min="15688" max="15688" width="22.6640625" style="9" bestFit="1" customWidth="1"/>
    <col min="15689" max="15689" width="29" style="9" customWidth="1"/>
    <col min="15690" max="15690" width="9.5546875" style="9" customWidth="1"/>
    <col min="15691" max="15691" width="11.5546875" style="9" customWidth="1"/>
    <col min="15692" max="15692" width="10.6640625" style="9" customWidth="1"/>
    <col min="15693" max="15693" width="9.109375" style="9"/>
    <col min="15694" max="15697" width="2.44140625" style="9" customWidth="1"/>
    <col min="15698" max="15698" width="4.88671875" style="9" bestFit="1" customWidth="1"/>
    <col min="15699" max="15699" width="29.44140625" style="9" bestFit="1" customWidth="1"/>
    <col min="15700" max="15700" width="17" style="9" bestFit="1" customWidth="1"/>
    <col min="15701" max="15701" width="14.44140625" style="9" bestFit="1" customWidth="1"/>
    <col min="15702" max="15702" width="17" style="9" bestFit="1" customWidth="1"/>
    <col min="15703" max="15703" width="8.88671875" style="9" customWidth="1"/>
    <col min="15704" max="15713" width="2.44140625" style="9" customWidth="1"/>
    <col min="15714" max="15872" width="9.109375" style="9"/>
    <col min="15873" max="15873" width="2.33203125" style="9" customWidth="1"/>
    <col min="15874" max="15874" width="35.88671875" style="9" customWidth="1"/>
    <col min="15875" max="15878" width="14.6640625" style="9" customWidth="1"/>
    <col min="15879" max="15879" width="2.33203125" style="9" customWidth="1"/>
    <col min="15880" max="15880" width="3.33203125" style="9" customWidth="1"/>
    <col min="15881" max="15882" width="0" style="9" hidden="1" customWidth="1"/>
    <col min="15883" max="15884" width="9.109375" style="9"/>
    <col min="15885" max="15885" width="18.6640625" style="9" bestFit="1" customWidth="1"/>
    <col min="15886" max="15917" width="0" style="9" hidden="1" customWidth="1"/>
    <col min="15918" max="15918" width="9.109375" style="9"/>
    <col min="15919" max="15919" width="13.33203125" style="9" bestFit="1" customWidth="1"/>
    <col min="15920" max="15943" width="9.109375" style="9"/>
    <col min="15944" max="15944" width="22.6640625" style="9" bestFit="1" customWidth="1"/>
    <col min="15945" max="15945" width="29" style="9" customWidth="1"/>
    <col min="15946" max="15946" width="9.5546875" style="9" customWidth="1"/>
    <col min="15947" max="15947" width="11.5546875" style="9" customWidth="1"/>
    <col min="15948" max="15948" width="10.6640625" style="9" customWidth="1"/>
    <col min="15949" max="15949" width="9.109375" style="9"/>
    <col min="15950" max="15953" width="2.44140625" style="9" customWidth="1"/>
    <col min="15954" max="15954" width="4.88671875" style="9" bestFit="1" customWidth="1"/>
    <col min="15955" max="15955" width="29.44140625" style="9" bestFit="1" customWidth="1"/>
    <col min="15956" max="15956" width="17" style="9" bestFit="1" customWidth="1"/>
    <col min="15957" max="15957" width="14.44140625" style="9" bestFit="1" customWidth="1"/>
    <col min="15958" max="15958" width="17" style="9" bestFit="1" customWidth="1"/>
    <col min="15959" max="15959" width="8.88671875" style="9" customWidth="1"/>
    <col min="15960" max="15969" width="2.44140625" style="9" customWidth="1"/>
    <col min="15970" max="16128" width="9.109375" style="9"/>
    <col min="16129" max="16129" width="2.33203125" style="9" customWidth="1"/>
    <col min="16130" max="16130" width="35.88671875" style="9" customWidth="1"/>
    <col min="16131" max="16134" width="14.6640625" style="9" customWidth="1"/>
    <col min="16135" max="16135" width="2.33203125" style="9" customWidth="1"/>
    <col min="16136" max="16136" width="3.33203125" style="9" customWidth="1"/>
    <col min="16137" max="16138" width="0" style="9" hidden="1" customWidth="1"/>
    <col min="16139" max="16140" width="9.109375" style="9"/>
    <col min="16141" max="16141" width="18.6640625" style="9" bestFit="1" customWidth="1"/>
    <col min="16142" max="16173" width="0" style="9" hidden="1" customWidth="1"/>
    <col min="16174" max="16174" width="9.109375" style="9"/>
    <col min="16175" max="16175" width="13.33203125" style="9" bestFit="1" customWidth="1"/>
    <col min="16176" max="16199" width="9.109375" style="9"/>
    <col min="16200" max="16200" width="22.6640625" style="9" bestFit="1" customWidth="1"/>
    <col min="16201" max="16201" width="29" style="9" customWidth="1"/>
    <col min="16202" max="16202" width="9.5546875" style="9" customWidth="1"/>
    <col min="16203" max="16203" width="11.5546875" style="9" customWidth="1"/>
    <col min="16204" max="16204" width="10.6640625" style="9" customWidth="1"/>
    <col min="16205" max="16205" width="9.109375" style="9"/>
    <col min="16206" max="16209" width="2.44140625" style="9" customWidth="1"/>
    <col min="16210" max="16210" width="4.88671875" style="9" bestFit="1" customWidth="1"/>
    <col min="16211" max="16211" width="29.44140625" style="9" bestFit="1" customWidth="1"/>
    <col min="16212" max="16212" width="17" style="9" bestFit="1" customWidth="1"/>
    <col min="16213" max="16213" width="14.44140625" style="9" bestFit="1" customWidth="1"/>
    <col min="16214" max="16214" width="17" style="9" bestFit="1" customWidth="1"/>
    <col min="16215" max="16215" width="8.88671875" style="9" customWidth="1"/>
    <col min="16216" max="16225" width="2.44140625" style="9" customWidth="1"/>
    <col min="16226" max="16384" width="9.109375" style="9"/>
  </cols>
  <sheetData>
    <row r="1" spans="1:48" ht="22.2" thickTop="1" thickBot="1" x14ac:dyDescent="0.3">
      <c r="A1" s="7"/>
      <c r="B1" s="309" t="s">
        <v>83</v>
      </c>
      <c r="C1" s="309"/>
      <c r="D1" s="309"/>
      <c r="E1" s="309"/>
      <c r="F1" s="309"/>
      <c r="G1" s="8"/>
    </row>
    <row r="2" spans="1:48" ht="3.75" customHeight="1" thickTop="1" thickBot="1" x14ac:dyDescent="0.3">
      <c r="B2" s="10"/>
      <c r="C2" s="10"/>
      <c r="D2" s="10"/>
      <c r="E2" s="10"/>
      <c r="F2" s="10"/>
    </row>
    <row r="3" spans="1:48" ht="3.75" customHeight="1" x14ac:dyDescent="0.25">
      <c r="A3" s="11"/>
      <c r="B3" s="12"/>
      <c r="C3" s="12"/>
      <c r="D3" s="12"/>
      <c r="E3" s="12"/>
      <c r="F3" s="12"/>
      <c r="G3" s="13"/>
    </row>
    <row r="4" spans="1:48" x14ac:dyDescent="0.25">
      <c r="A4" s="14"/>
      <c r="B4" s="310" t="s">
        <v>84</v>
      </c>
      <c r="C4" s="310"/>
      <c r="D4" s="310"/>
      <c r="E4" s="310"/>
      <c r="F4" s="310"/>
      <c r="G4" s="16"/>
    </row>
    <row r="5" spans="1:48" ht="3.75" customHeight="1" x14ac:dyDescent="0.25">
      <c r="A5" s="14"/>
      <c r="B5" s="17"/>
      <c r="C5" s="17"/>
      <c r="D5" s="17"/>
      <c r="E5" s="17"/>
      <c r="F5" s="17"/>
      <c r="G5" s="16"/>
    </row>
    <row r="6" spans="1:48" ht="38.25" customHeight="1" x14ac:dyDescent="0.25">
      <c r="A6" s="14"/>
      <c r="B6" s="18" t="s">
        <v>85</v>
      </c>
      <c r="C6" s="311" t="s">
        <v>86</v>
      </c>
      <c r="D6" s="312"/>
      <c r="E6" s="312"/>
      <c r="F6" s="313"/>
      <c r="G6" s="16"/>
    </row>
    <row r="7" spans="1:48" x14ac:dyDescent="0.25">
      <c r="A7" s="14"/>
      <c r="B7" s="17"/>
      <c r="G7" s="16"/>
    </row>
    <row r="8" spans="1:48" x14ac:dyDescent="0.25">
      <c r="A8" s="14"/>
      <c r="B8" s="18" t="s">
        <v>87</v>
      </c>
      <c r="F8" s="19" t="s">
        <v>178</v>
      </c>
      <c r="G8" s="16"/>
      <c r="K8" s="20" t="str">
        <f>IF(F8="","PREENCHER SE A OBRA POSSUI FOLHA DE PAGAMENTO DESONERADA","")</f>
        <v/>
      </c>
    </row>
    <row r="9" spans="1:48" x14ac:dyDescent="0.25">
      <c r="A9" s="14"/>
      <c r="B9" s="21" t="s">
        <v>88</v>
      </c>
      <c r="G9" s="16"/>
    </row>
    <row r="10" spans="1:48" x14ac:dyDescent="0.25">
      <c r="A10" s="14"/>
      <c r="B10" s="17"/>
      <c r="C10" s="17"/>
      <c r="D10" s="17"/>
      <c r="E10" s="22"/>
      <c r="F10" s="17"/>
      <c r="G10" s="16"/>
    </row>
    <row r="11" spans="1:48" x14ac:dyDescent="0.25">
      <c r="A11" s="14"/>
      <c r="B11" s="17" t="s">
        <v>89</v>
      </c>
      <c r="C11" s="17"/>
      <c r="D11" s="17"/>
      <c r="E11" s="22"/>
      <c r="F11" s="17"/>
      <c r="G11" s="16"/>
    </row>
    <row r="12" spans="1:48" ht="151.5" customHeight="1" x14ac:dyDescent="0.25">
      <c r="A12" s="14"/>
      <c r="B12" s="314" t="str">
        <f>IF(C6="","",VLOOKUP(BU295,BV257:BW262,2,0))</f>
        <v>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v>
      </c>
      <c r="C12" s="315"/>
      <c r="D12" s="315"/>
      <c r="E12" s="315"/>
      <c r="F12" s="316"/>
      <c r="G12" s="16"/>
    </row>
    <row r="13" spans="1:48" ht="3.75" customHeight="1" x14ac:dyDescent="0.25">
      <c r="A13" s="14"/>
      <c r="B13" s="17"/>
      <c r="C13" s="17"/>
      <c r="D13" s="17"/>
      <c r="E13" s="22"/>
      <c r="F13" s="17"/>
      <c r="G13" s="16"/>
    </row>
    <row r="14" spans="1:48" x14ac:dyDescent="0.25">
      <c r="A14" s="14"/>
      <c r="B14" s="17" t="s">
        <v>90</v>
      </c>
      <c r="C14" s="17"/>
      <c r="D14" s="17"/>
      <c r="E14" s="22"/>
      <c r="F14" s="17"/>
      <c r="G14" s="16"/>
    </row>
    <row r="15" spans="1:48" ht="3.75" customHeight="1" x14ac:dyDescent="0.25">
      <c r="A15" s="14"/>
      <c r="B15" s="17"/>
      <c r="C15" s="17"/>
      <c r="D15" s="17"/>
      <c r="E15" s="22"/>
      <c r="F15" s="17"/>
      <c r="G15" s="16"/>
    </row>
    <row r="16" spans="1:48" x14ac:dyDescent="0.25">
      <c r="A16" s="14"/>
      <c r="B16" s="17" t="s">
        <v>91</v>
      </c>
      <c r="C16" s="17"/>
      <c r="D16" s="317">
        <v>3.6499999999999998E-2</v>
      </c>
      <c r="E16" s="317"/>
      <c r="F16" s="317"/>
      <c r="G16" s="16"/>
      <c r="K16" s="307"/>
      <c r="L16" s="307"/>
      <c r="M16" s="307"/>
      <c r="N16" s="307"/>
      <c r="O16" s="307"/>
      <c r="P16" s="307"/>
      <c r="Q16" s="307"/>
      <c r="R16" s="307"/>
      <c r="S16" s="307"/>
      <c r="T16" s="307"/>
      <c r="U16" s="307"/>
      <c r="V16" s="307"/>
      <c r="W16" s="307"/>
      <c r="X16" s="307"/>
      <c r="Y16" s="307"/>
      <c r="Z16" s="307"/>
      <c r="AA16" s="307"/>
      <c r="AB16" s="307"/>
      <c r="AC16" s="307"/>
      <c r="AD16" s="307"/>
      <c r="AE16" s="307"/>
      <c r="AF16" s="307"/>
      <c r="AG16" s="307"/>
      <c r="AH16" s="307"/>
      <c r="AI16" s="307"/>
      <c r="AJ16" s="307"/>
      <c r="AK16" s="307"/>
      <c r="AL16" s="307"/>
      <c r="AM16" s="307"/>
      <c r="AN16" s="307"/>
      <c r="AO16" s="307"/>
      <c r="AP16" s="307"/>
      <c r="AQ16" s="307"/>
      <c r="AR16" s="307"/>
      <c r="AS16" s="307"/>
      <c r="AT16" s="307"/>
      <c r="AU16" s="307"/>
      <c r="AV16" s="307"/>
    </row>
    <row r="17" spans="1:48" ht="9.75" customHeight="1" x14ac:dyDescent="0.25">
      <c r="A17" s="14"/>
      <c r="B17" s="17"/>
      <c r="C17" s="17"/>
      <c r="D17" s="17"/>
      <c r="E17" s="24"/>
      <c r="F17" s="24"/>
      <c r="G17" s="16"/>
      <c r="K17" s="307"/>
      <c r="L17" s="307"/>
      <c r="M17" s="307"/>
      <c r="N17" s="307"/>
      <c r="O17" s="307"/>
      <c r="P17" s="307"/>
      <c r="Q17" s="307"/>
      <c r="R17" s="307"/>
      <c r="S17" s="307"/>
      <c r="T17" s="307"/>
      <c r="U17" s="307"/>
      <c r="V17" s="307"/>
      <c r="W17" s="307"/>
      <c r="X17" s="307"/>
      <c r="Y17" s="307"/>
      <c r="Z17" s="307"/>
      <c r="AA17" s="307"/>
      <c r="AB17" s="307"/>
      <c r="AC17" s="307"/>
      <c r="AD17" s="307"/>
      <c r="AE17" s="307"/>
      <c r="AF17" s="307"/>
      <c r="AG17" s="307"/>
      <c r="AH17" s="307"/>
      <c r="AI17" s="307"/>
      <c r="AJ17" s="307"/>
      <c r="AK17" s="307"/>
      <c r="AL17" s="307"/>
      <c r="AM17" s="307"/>
      <c r="AN17" s="307"/>
      <c r="AO17" s="307"/>
      <c r="AP17" s="307"/>
      <c r="AQ17" s="307"/>
      <c r="AR17" s="307"/>
      <c r="AS17" s="307"/>
      <c r="AT17" s="307"/>
      <c r="AU17" s="307"/>
      <c r="AV17" s="307"/>
    </row>
    <row r="18" spans="1:48" x14ac:dyDescent="0.25">
      <c r="A18" s="14"/>
      <c r="B18" s="17" t="s">
        <v>92</v>
      </c>
      <c r="C18" s="17"/>
      <c r="D18" s="318" t="s">
        <v>93</v>
      </c>
      <c r="E18" s="318"/>
      <c r="F18" s="318"/>
      <c r="G18" s="16"/>
      <c r="K18" s="26"/>
    </row>
    <row r="19" spans="1:48" x14ac:dyDescent="0.25">
      <c r="A19" s="14"/>
      <c r="B19" s="23">
        <v>0.05</v>
      </c>
      <c r="C19" s="27"/>
      <c r="D19" s="317">
        <v>1</v>
      </c>
      <c r="E19" s="317"/>
      <c r="F19" s="317"/>
      <c r="G19" s="16"/>
      <c r="K19" s="26"/>
    </row>
    <row r="20" spans="1:48" ht="3.75" customHeight="1" x14ac:dyDescent="0.25">
      <c r="A20" s="14"/>
      <c r="C20" s="17"/>
      <c r="D20" s="17" t="s">
        <v>94</v>
      </c>
      <c r="E20" s="17"/>
      <c r="F20" s="17"/>
      <c r="G20" s="16"/>
      <c r="K20" s="26"/>
    </row>
    <row r="21" spans="1:48" x14ac:dyDescent="0.25">
      <c r="A21" s="14"/>
      <c r="B21" s="17" t="s">
        <v>95</v>
      </c>
      <c r="C21" s="28">
        <f>+B19*D19</f>
        <v>0.05</v>
      </c>
      <c r="D21" s="29"/>
      <c r="E21" s="30"/>
      <c r="G21" s="16"/>
      <c r="K21" s="26"/>
    </row>
    <row r="22" spans="1:48" ht="3.75" customHeight="1" x14ac:dyDescent="0.25">
      <c r="A22" s="14"/>
      <c r="C22" s="28"/>
      <c r="G22" s="16"/>
      <c r="K22" s="26"/>
    </row>
    <row r="23" spans="1:48" ht="15.6" x14ac:dyDescent="0.3">
      <c r="A23" s="14"/>
      <c r="D23" s="308" t="s">
        <v>96</v>
      </c>
      <c r="E23" s="308"/>
      <c r="F23" s="32">
        <f>D16+C21</f>
        <v>8.6499999999999994E-2</v>
      </c>
      <c r="G23" s="16"/>
      <c r="K23" s="26"/>
    </row>
    <row r="24" spans="1:48" ht="3.75" customHeight="1" x14ac:dyDescent="0.25">
      <c r="A24" s="14"/>
      <c r="C24" s="28"/>
      <c r="G24" s="16"/>
      <c r="K24" s="26"/>
    </row>
    <row r="25" spans="1:48" ht="26.25" customHeight="1" x14ac:dyDescent="0.3">
      <c r="A25" s="14"/>
      <c r="B25" s="319" t="s">
        <v>97</v>
      </c>
      <c r="C25" s="319"/>
      <c r="D25" s="319"/>
      <c r="E25" s="319"/>
      <c r="F25" s="319"/>
      <c r="G25" s="16"/>
      <c r="K25" s="26"/>
      <c r="M25" s="33"/>
    </row>
    <row r="26" spans="1:48" ht="3.75" customHeight="1" thickBot="1" x14ac:dyDescent="0.3">
      <c r="A26" s="34"/>
      <c r="B26" s="320"/>
      <c r="C26" s="320"/>
      <c r="D26" s="320"/>
      <c r="E26" s="320"/>
      <c r="F26" s="320"/>
      <c r="G26" s="35"/>
      <c r="K26" s="26"/>
    </row>
    <row r="27" spans="1:48" ht="6.75" customHeight="1" thickBot="1" x14ac:dyDescent="0.3">
      <c r="K27" s="26"/>
    </row>
    <row r="28" spans="1:48" ht="3.75" customHeight="1" x14ac:dyDescent="0.25">
      <c r="A28" s="11"/>
      <c r="B28" s="36"/>
      <c r="C28" s="36"/>
      <c r="D28" s="36"/>
      <c r="E28" s="36"/>
      <c r="F28" s="36"/>
      <c r="G28" s="13"/>
      <c r="K28" s="26"/>
    </row>
    <row r="29" spans="1:48" x14ac:dyDescent="0.25">
      <c r="A29" s="14"/>
      <c r="B29" s="308" t="s">
        <v>98</v>
      </c>
      <c r="C29" s="308"/>
      <c r="D29" s="308"/>
      <c r="E29" s="308"/>
      <c r="F29" s="308"/>
      <c r="G29" s="16"/>
      <c r="K29" s="26"/>
    </row>
    <row r="30" spans="1:48" x14ac:dyDescent="0.25">
      <c r="A30" s="14"/>
      <c r="B30" s="308"/>
      <c r="C30" s="308"/>
      <c r="D30" s="308"/>
      <c r="E30" s="308"/>
      <c r="F30" s="308"/>
      <c r="G30" s="16"/>
      <c r="K30" s="26"/>
    </row>
    <row r="31" spans="1:48" x14ac:dyDescent="0.25">
      <c r="A31" s="14"/>
      <c r="B31" s="37" t="s">
        <v>99</v>
      </c>
      <c r="C31" s="37" t="s">
        <v>100</v>
      </c>
      <c r="D31" s="37" t="s">
        <v>101</v>
      </c>
      <c r="E31" s="37" t="s">
        <v>102</v>
      </c>
      <c r="F31" s="25" t="s">
        <v>103</v>
      </c>
      <c r="G31" s="16"/>
      <c r="I31" s="38" t="s">
        <v>104</v>
      </c>
      <c r="K31" s="26"/>
    </row>
    <row r="32" spans="1:48" x14ac:dyDescent="0.25">
      <c r="A32" s="14"/>
      <c r="B32" s="39" t="s">
        <v>105</v>
      </c>
      <c r="C32" s="40">
        <f t="shared" ref="C32:E36" si="0">BV296</f>
        <v>0.03</v>
      </c>
      <c r="D32" s="40">
        <f t="shared" si="0"/>
        <v>0.04</v>
      </c>
      <c r="E32" s="40">
        <f t="shared" si="0"/>
        <v>5.5E-2</v>
      </c>
      <c r="F32" s="41">
        <v>3.5000000000000003E-2</v>
      </c>
      <c r="G32" s="42"/>
      <c r="H32" s="43"/>
      <c r="I32" s="43">
        <f>TRUNC(F32,4)</f>
        <v>3.5000000000000003E-2</v>
      </c>
      <c r="K32" s="20" t="str">
        <f>IF(F32&lt;&gt;"",IF(OR(F32&gt;E32,F32&lt;C32),"CORRIGIR % ADOTADO",""),"")</f>
        <v/>
      </c>
    </row>
    <row r="33" spans="1:11" x14ac:dyDescent="0.25">
      <c r="A33" s="14"/>
      <c r="B33" s="39" t="s">
        <v>106</v>
      </c>
      <c r="C33" s="40">
        <f t="shared" si="0"/>
        <v>8.0000000000000002E-3</v>
      </c>
      <c r="D33" s="40">
        <f t="shared" si="0"/>
        <v>8.0000000000000002E-3</v>
      </c>
      <c r="E33" s="40">
        <f t="shared" si="0"/>
        <v>0.01</v>
      </c>
      <c r="F33" s="44">
        <v>8.0000000000000002E-3</v>
      </c>
      <c r="G33" s="42"/>
      <c r="H33" s="43"/>
      <c r="I33" s="43">
        <f>TRUNC(F33,4)</f>
        <v>8.0000000000000002E-3</v>
      </c>
      <c r="K33" s="20" t="str">
        <f>IF(F33&lt;&gt;"",IF(OR(F33&gt;E33,F33&lt;C33),"CORRIGIR % ADOTADO",""),"")</f>
        <v/>
      </c>
    </row>
    <row r="34" spans="1:11" x14ac:dyDescent="0.25">
      <c r="A34" s="14"/>
      <c r="B34" s="39" t="s">
        <v>107</v>
      </c>
      <c r="C34" s="40">
        <f t="shared" si="0"/>
        <v>9.7000000000000003E-3</v>
      </c>
      <c r="D34" s="40">
        <f t="shared" si="0"/>
        <v>1.2699999999999999E-2</v>
      </c>
      <c r="E34" s="40">
        <f t="shared" si="0"/>
        <v>1.2699999999999999E-2</v>
      </c>
      <c r="F34" s="44">
        <v>1.0999999999999999E-2</v>
      </c>
      <c r="G34" s="42"/>
      <c r="H34" s="43"/>
      <c r="I34" s="43">
        <f>TRUNC(F34,4)</f>
        <v>1.0999999999999999E-2</v>
      </c>
      <c r="K34" s="20" t="str">
        <f>IF(F34&lt;&gt;"",IF(OR(F34&gt;E34,F34&lt;C34),"CORRIGIR % ADOTADO",""),"")</f>
        <v/>
      </c>
    </row>
    <row r="35" spans="1:11" x14ac:dyDescent="0.25">
      <c r="A35" s="14"/>
      <c r="B35" s="39" t="s">
        <v>108</v>
      </c>
      <c r="C35" s="40">
        <f t="shared" si="0"/>
        <v>5.8999999999999999E-3</v>
      </c>
      <c r="D35" s="40">
        <f t="shared" si="0"/>
        <v>1.23E-2</v>
      </c>
      <c r="E35" s="40">
        <f t="shared" si="0"/>
        <v>1.3899999999999999E-2</v>
      </c>
      <c r="F35" s="44">
        <v>1.0999999999999999E-2</v>
      </c>
      <c r="G35" s="42"/>
      <c r="H35" s="43"/>
      <c r="I35" s="43">
        <f>TRUNC(F35,4)</f>
        <v>1.0999999999999999E-2</v>
      </c>
      <c r="K35" s="20" t="str">
        <f>IF(F35&lt;&gt;"",IF(OR(F35&gt;E35,F35&lt;C35),"CORRIGIR % ADOTADO",""),"")</f>
        <v/>
      </c>
    </row>
    <row r="36" spans="1:11" x14ac:dyDescent="0.25">
      <c r="A36" s="14"/>
      <c r="B36" s="39" t="s">
        <v>109</v>
      </c>
      <c r="C36" s="40">
        <f t="shared" si="0"/>
        <v>6.1600000000000002E-2</v>
      </c>
      <c r="D36" s="40">
        <f t="shared" si="0"/>
        <v>7.3999999999999996E-2</v>
      </c>
      <c r="E36" s="40">
        <f t="shared" si="0"/>
        <v>8.9599999999999999E-2</v>
      </c>
      <c r="F36" s="45">
        <v>7.0000000000000007E-2</v>
      </c>
      <c r="G36" s="42"/>
      <c r="H36" s="43"/>
      <c r="I36" s="43">
        <f>TRUNC(F36,4)</f>
        <v>7.0000000000000007E-2</v>
      </c>
      <c r="K36" s="20" t="str">
        <f>IF(F36&lt;&gt;"",IF(OR(F36&gt;E36,F36&lt;C36),"CORRIGIR % ADOTADO",""),"")</f>
        <v/>
      </c>
    </row>
    <row r="37" spans="1:11" ht="3.75" customHeight="1" x14ac:dyDescent="0.25">
      <c r="A37" s="14"/>
      <c r="B37" s="39"/>
      <c r="C37" s="40"/>
      <c r="D37" s="40"/>
      <c r="E37" s="40"/>
      <c r="G37" s="42"/>
      <c r="H37" s="43"/>
    </row>
    <row r="38" spans="1:11" x14ac:dyDescent="0.25">
      <c r="A38" s="14"/>
      <c r="B38" s="46" t="s">
        <v>110</v>
      </c>
      <c r="C38" s="40"/>
      <c r="D38" s="40"/>
      <c r="E38" s="40"/>
      <c r="F38" s="47">
        <f>F23</f>
        <v>8.6499999999999994E-2</v>
      </c>
      <c r="G38" s="42"/>
      <c r="H38" s="43"/>
      <c r="I38" s="48">
        <f>TRUNC(F38,5)</f>
        <v>8.6499999999999994E-2</v>
      </c>
    </row>
    <row r="39" spans="1:11" ht="3.75" customHeight="1" x14ac:dyDescent="0.25">
      <c r="A39" s="14"/>
      <c r="B39" s="46"/>
      <c r="C39" s="40"/>
      <c r="D39" s="40"/>
      <c r="E39" s="40"/>
      <c r="F39" s="47"/>
      <c r="G39" s="42"/>
      <c r="H39" s="43"/>
      <c r="I39" s="48"/>
    </row>
    <row r="40" spans="1:11" ht="3.75" customHeight="1" x14ac:dyDescent="0.25">
      <c r="A40" s="14"/>
      <c r="G40" s="42"/>
      <c r="H40" s="43"/>
    </row>
    <row r="41" spans="1:11" x14ac:dyDescent="0.25">
      <c r="A41" s="14"/>
      <c r="G41" s="16"/>
    </row>
    <row r="42" spans="1:11" x14ac:dyDescent="0.25">
      <c r="A42" s="14"/>
      <c r="G42" s="16"/>
    </row>
    <row r="43" spans="1:11" x14ac:dyDescent="0.25">
      <c r="A43" s="14"/>
      <c r="G43" s="16"/>
    </row>
    <row r="44" spans="1:11" ht="3.75" customHeight="1" x14ac:dyDescent="0.25">
      <c r="A44" s="14"/>
      <c r="G44" s="16"/>
    </row>
    <row r="45" spans="1:11" ht="15.6" x14ac:dyDescent="0.3">
      <c r="A45" s="14"/>
      <c r="B45" s="49" t="s">
        <v>111</v>
      </c>
      <c r="E45" s="321">
        <f>ROUND((((1+I32+I33+I34)*(1+I35)*(1+I36))/(1-I38))-1,4)</f>
        <v>0.2482</v>
      </c>
      <c r="F45" s="321"/>
      <c r="G45" s="16"/>
      <c r="K45" s="51" t="str">
        <f>IF(F8="SIM","PARA SIMPLES CONFERÊNCIA","")</f>
        <v/>
      </c>
    </row>
    <row r="46" spans="1:11" ht="3.75" customHeight="1" thickBot="1" x14ac:dyDescent="0.35">
      <c r="A46" s="14"/>
      <c r="B46" s="49"/>
      <c r="E46" s="50"/>
      <c r="F46" s="50"/>
      <c r="G46" s="16"/>
    </row>
    <row r="47" spans="1:11" ht="22.2" thickTop="1" thickBot="1" x14ac:dyDescent="0.45">
      <c r="A47" s="14"/>
      <c r="B47" s="322" t="str">
        <f>IF(E45&lt;C50,"ERRO - BDI INFERIOR AO 1º QUARTIL",IF(E45&gt;E50,"ERRO - BDI SUPERIOR AO 3º QUARTIL","BDI CONFORME"))</f>
        <v>BDI CONFORME</v>
      </c>
      <c r="C47" s="323"/>
      <c r="D47" s="323"/>
      <c r="E47" s="323"/>
      <c r="F47" s="324"/>
      <c r="G47" s="16"/>
    </row>
    <row r="48" spans="1:11" ht="3.75" customHeight="1" thickTop="1" x14ac:dyDescent="0.3">
      <c r="A48" s="14"/>
      <c r="B48" s="52"/>
      <c r="C48" s="52"/>
      <c r="D48" s="52"/>
      <c r="E48" s="52"/>
      <c r="F48" s="52"/>
      <c r="G48" s="16"/>
    </row>
    <row r="49" spans="1:48" x14ac:dyDescent="0.25">
      <c r="A49" s="14"/>
      <c r="C49" s="37" t="s">
        <v>100</v>
      </c>
      <c r="D49" s="37" t="s">
        <v>101</v>
      </c>
      <c r="E49" s="37" t="s">
        <v>102</v>
      </c>
      <c r="G49" s="16"/>
    </row>
    <row r="50" spans="1:48" x14ac:dyDescent="0.25">
      <c r="A50" s="14"/>
      <c r="B50" s="46" t="s">
        <v>112</v>
      </c>
      <c r="C50" s="40">
        <f>BV295</f>
        <v>0.2034</v>
      </c>
      <c r="D50" s="40">
        <f>BW295</f>
        <v>0.22120000000000001</v>
      </c>
      <c r="E50" s="40">
        <f>BX295</f>
        <v>0.25</v>
      </c>
      <c r="G50" s="16"/>
    </row>
    <row r="51" spans="1:48" ht="3.75" customHeight="1" x14ac:dyDescent="0.25">
      <c r="A51" s="14"/>
      <c r="B51" s="46"/>
      <c r="C51" s="40"/>
      <c r="D51" s="40"/>
      <c r="E51" s="40"/>
      <c r="G51" s="16"/>
    </row>
    <row r="52" spans="1:48" x14ac:dyDescent="0.25">
      <c r="A52" s="14"/>
      <c r="B52" s="308" t="s">
        <v>113</v>
      </c>
      <c r="C52" s="308"/>
      <c r="D52" s="308"/>
      <c r="E52" s="308"/>
      <c r="F52" s="308"/>
      <c r="G52" s="16"/>
    </row>
    <row r="53" spans="1:48" ht="3.75" customHeight="1" thickBot="1" x14ac:dyDescent="0.3">
      <c r="A53" s="14"/>
      <c r="B53" s="15"/>
      <c r="C53" s="15"/>
      <c r="D53" s="15"/>
      <c r="E53" s="15"/>
      <c r="F53" s="15"/>
      <c r="G53" s="16"/>
    </row>
    <row r="54" spans="1:48" ht="16.8" thickTop="1" thickBot="1" x14ac:dyDescent="0.3">
      <c r="A54" s="14"/>
      <c r="B54" s="325" t="s">
        <v>114</v>
      </c>
      <c r="C54" s="325"/>
      <c r="D54" s="325"/>
      <c r="E54" s="326">
        <f>ROUND((((1+I32+I33+I34)*(1+I35)*(1+I36))/(1-I56))-1,4)</f>
        <v>0.31280000000000002</v>
      </c>
      <c r="F54" s="327"/>
      <c r="G54" s="16"/>
      <c r="K54" s="17" t="str">
        <f>IF(F8="SIM","UTILIZAR BDI C/ DESONERAÇÃO","")</f>
        <v/>
      </c>
      <c r="L54" s="53"/>
      <c r="M54" s="53"/>
      <c r="N54" s="53"/>
      <c r="O54" s="53"/>
      <c r="P54" s="53"/>
      <c r="Q54" s="53"/>
      <c r="R54" s="53"/>
      <c r="S54" s="53"/>
      <c r="T54" s="53"/>
      <c r="U54" s="53"/>
      <c r="V54" s="53"/>
      <c r="W54" s="53"/>
      <c r="X54" s="53"/>
      <c r="Y54" s="53"/>
      <c r="Z54" s="53"/>
      <c r="AA54" s="53"/>
      <c r="AB54" s="53"/>
      <c r="AC54" s="53"/>
      <c r="AD54" s="53"/>
      <c r="AE54" s="53"/>
      <c r="AF54" s="53"/>
      <c r="AG54" s="53"/>
      <c r="AH54" s="53"/>
      <c r="AI54" s="53"/>
      <c r="AJ54" s="53"/>
      <c r="AK54" s="53"/>
      <c r="AL54" s="53"/>
      <c r="AM54" s="53"/>
      <c r="AN54" s="53"/>
      <c r="AO54" s="53"/>
      <c r="AP54" s="53"/>
      <c r="AQ54" s="53"/>
      <c r="AR54" s="53"/>
      <c r="AS54" s="53"/>
      <c r="AT54" s="53"/>
      <c r="AU54" s="53"/>
      <c r="AV54" s="53"/>
    </row>
    <row r="55" spans="1:48" ht="3.75" customHeight="1" thickTop="1" x14ac:dyDescent="0.25">
      <c r="A55" s="14"/>
      <c r="B55" s="46"/>
      <c r="C55" s="40"/>
      <c r="D55" s="40"/>
      <c r="E55" s="40"/>
      <c r="G55" s="16"/>
      <c r="K55" s="53"/>
      <c r="L55" s="53"/>
      <c r="M55" s="53"/>
      <c r="N55" s="53"/>
      <c r="O55" s="53"/>
      <c r="P55" s="53"/>
      <c r="Q55" s="53"/>
      <c r="R55" s="53"/>
      <c r="S55" s="53"/>
      <c r="T55" s="53"/>
      <c r="U55" s="53"/>
      <c r="V55" s="53"/>
      <c r="W55" s="53"/>
      <c r="X55" s="53"/>
      <c r="Y55" s="53"/>
      <c r="Z55" s="53"/>
      <c r="AA55" s="53"/>
      <c r="AB55" s="53"/>
      <c r="AC55" s="53"/>
      <c r="AD55" s="53"/>
      <c r="AE55" s="53"/>
      <c r="AF55" s="53"/>
      <c r="AG55" s="53"/>
      <c r="AH55" s="53"/>
      <c r="AI55" s="53"/>
      <c r="AJ55" s="53"/>
      <c r="AK55" s="53"/>
      <c r="AL55" s="53"/>
      <c r="AM55" s="53"/>
      <c r="AN55" s="53"/>
      <c r="AO55" s="53"/>
      <c r="AP55" s="53"/>
      <c r="AQ55" s="53"/>
      <c r="AR55" s="53"/>
      <c r="AS55" s="53"/>
      <c r="AT55" s="53"/>
      <c r="AU55" s="53"/>
      <c r="AV55" s="53"/>
    </row>
    <row r="56" spans="1:48" ht="27" x14ac:dyDescent="0.3">
      <c r="A56" s="14"/>
      <c r="B56" s="54" t="s">
        <v>115</v>
      </c>
      <c r="C56" s="28">
        <v>4.4999999999999998E-2</v>
      </c>
      <c r="D56" s="308" t="s">
        <v>96</v>
      </c>
      <c r="E56" s="308"/>
      <c r="F56" s="32">
        <f>+F23+C56</f>
        <v>0.13150000000000001</v>
      </c>
      <c r="G56" s="16"/>
      <c r="I56" s="48">
        <f>TRUNC(F56,5)</f>
        <v>0.13150000000000001</v>
      </c>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c r="AK56" s="53"/>
      <c r="AL56" s="53"/>
      <c r="AM56" s="53"/>
      <c r="AN56" s="53"/>
      <c r="AO56" s="53"/>
      <c r="AP56" s="53"/>
      <c r="AQ56" s="53"/>
      <c r="AR56" s="53"/>
      <c r="AS56" s="53"/>
      <c r="AT56" s="53"/>
      <c r="AU56" s="53"/>
      <c r="AV56" s="53"/>
    </row>
    <row r="57" spans="1:48" ht="4.5" customHeight="1" thickBot="1" x14ac:dyDescent="0.3">
      <c r="A57" s="34"/>
      <c r="B57" s="55"/>
      <c r="C57" s="56"/>
      <c r="D57" s="56"/>
      <c r="E57" s="56"/>
      <c r="F57" s="57"/>
      <c r="G57" s="35"/>
    </row>
    <row r="61" spans="1:48" x14ac:dyDescent="0.25">
      <c r="I61" s="31"/>
      <c r="J61" s="31"/>
      <c r="K61" s="31"/>
    </row>
    <row r="62" spans="1:48" x14ac:dyDescent="0.25">
      <c r="I62" s="58"/>
    </row>
    <row r="63" spans="1:48" ht="14.4" x14ac:dyDescent="0.3">
      <c r="I63" s="59"/>
    </row>
    <row r="64" spans="1:48" ht="14.4" x14ac:dyDescent="0.3">
      <c r="I64" s="59"/>
    </row>
    <row r="65" spans="9:9" x14ac:dyDescent="0.25">
      <c r="I65" s="60"/>
    </row>
    <row r="66" spans="9:9" ht="14.4" x14ac:dyDescent="0.3">
      <c r="I66" s="59"/>
    </row>
    <row r="67" spans="9:9" ht="14.4" x14ac:dyDescent="0.3">
      <c r="I67" s="59"/>
    </row>
    <row r="68" spans="9:9" ht="14.4" x14ac:dyDescent="0.3">
      <c r="I68" s="59"/>
    </row>
    <row r="69" spans="9:9" ht="14.4" x14ac:dyDescent="0.3">
      <c r="I69" s="59"/>
    </row>
    <row r="70" spans="9:9" ht="14.4" x14ac:dyDescent="0.3">
      <c r="I70" s="59"/>
    </row>
    <row r="73" spans="9:9" x14ac:dyDescent="0.25">
      <c r="I73" s="31"/>
    </row>
    <row r="74" spans="9:9" ht="14.4" x14ac:dyDescent="0.3">
      <c r="I74" s="33"/>
    </row>
    <row r="75" spans="9:9" ht="14.4" x14ac:dyDescent="0.3">
      <c r="I75" s="33"/>
    </row>
    <row r="76" spans="9:9" ht="14.4" x14ac:dyDescent="0.3">
      <c r="I76" s="33"/>
    </row>
    <row r="77" spans="9:9" ht="14.4" x14ac:dyDescent="0.3">
      <c r="I77" s="33"/>
    </row>
    <row r="78" spans="9:9" ht="14.4" x14ac:dyDescent="0.3">
      <c r="I78" s="33"/>
    </row>
    <row r="79" spans="9:9" ht="14.4" x14ac:dyDescent="0.3">
      <c r="I79" s="33"/>
    </row>
    <row r="80" spans="9:9" ht="14.4" x14ac:dyDescent="0.3">
      <c r="I80" s="33"/>
    </row>
    <row r="81" spans="9:15" ht="14.4" x14ac:dyDescent="0.3">
      <c r="I81" s="33"/>
    </row>
    <row r="82" spans="9:15" ht="14.4" x14ac:dyDescent="0.3">
      <c r="I82" s="33"/>
    </row>
    <row r="83" spans="9:15" ht="14.4" x14ac:dyDescent="0.3">
      <c r="I83" s="61"/>
    </row>
    <row r="84" spans="9:15" ht="14.4" x14ac:dyDescent="0.3">
      <c r="I84" s="61"/>
    </row>
    <row r="85" spans="9:15" ht="14.4" x14ac:dyDescent="0.3">
      <c r="I85" s="61"/>
    </row>
    <row r="89" spans="9:15" ht="14.4" x14ac:dyDescent="0.3">
      <c r="N89" s="33"/>
      <c r="O89" s="43"/>
    </row>
    <row r="90" spans="9:15" ht="14.4" x14ac:dyDescent="0.3">
      <c r="N90" s="33"/>
      <c r="O90" s="43"/>
    </row>
    <row r="91" spans="9:15" ht="14.4" x14ac:dyDescent="0.3">
      <c r="N91" s="33"/>
      <c r="O91" s="43"/>
    </row>
    <row r="92" spans="9:15" ht="14.4" x14ac:dyDescent="0.3">
      <c r="N92" s="33"/>
      <c r="O92" s="43"/>
    </row>
    <row r="93" spans="9:15" ht="14.4" x14ac:dyDescent="0.3">
      <c r="N93" s="33"/>
      <c r="O93" s="43"/>
    </row>
    <row r="94" spans="9:15" ht="14.4" x14ac:dyDescent="0.3">
      <c r="N94" s="33"/>
      <c r="O94" s="43"/>
    </row>
    <row r="95" spans="9:15" ht="14.4" x14ac:dyDescent="0.3">
      <c r="N95" s="33"/>
      <c r="O95" s="43"/>
    </row>
    <row r="96" spans="9:15" ht="14.4" x14ac:dyDescent="0.3">
      <c r="N96" s="33"/>
      <c r="O96" s="43"/>
    </row>
    <row r="97" spans="14:15" ht="14.4" x14ac:dyDescent="0.3">
      <c r="N97" s="33"/>
      <c r="O97" s="43"/>
    </row>
    <row r="98" spans="14:15" ht="14.4" x14ac:dyDescent="0.3">
      <c r="N98" s="33"/>
      <c r="O98" s="43"/>
    </row>
    <row r="99" spans="14:15" ht="14.4" x14ac:dyDescent="0.3">
      <c r="N99" s="33"/>
      <c r="O99" s="43"/>
    </row>
    <row r="100" spans="14:15" ht="14.4" x14ac:dyDescent="0.3">
      <c r="N100" s="33"/>
    </row>
    <row r="101" spans="14:15" ht="14.4" x14ac:dyDescent="0.3">
      <c r="N101" s="33"/>
    </row>
    <row r="102" spans="14:15" ht="14.4" x14ac:dyDescent="0.3">
      <c r="N102" s="33"/>
    </row>
    <row r="103" spans="14:15" ht="14.4" x14ac:dyDescent="0.3">
      <c r="N103" s="33"/>
    </row>
    <row r="254" spans="72:76" ht="13.8" thickBot="1" x14ac:dyDescent="0.3"/>
    <row r="255" spans="72:76" x14ac:dyDescent="0.25">
      <c r="BT255" s="329" t="s">
        <v>116</v>
      </c>
      <c r="BU255" s="330"/>
      <c r="BV255" s="330"/>
      <c r="BW255" s="330"/>
      <c r="BX255" s="331"/>
    </row>
    <row r="256" spans="72:76" x14ac:dyDescent="0.25">
      <c r="BT256" s="14"/>
      <c r="BU256" s="9" t="s">
        <v>117</v>
      </c>
      <c r="BV256" s="9" t="s">
        <v>75</v>
      </c>
      <c r="BW256" s="9" t="s">
        <v>118</v>
      </c>
      <c r="BX256" s="16"/>
    </row>
    <row r="257" spans="72:87" x14ac:dyDescent="0.25">
      <c r="BT257" s="62">
        <v>100</v>
      </c>
      <c r="BU257" s="63" t="s">
        <v>86</v>
      </c>
      <c r="BV257" s="17">
        <f t="shared" ref="BV257:BV262" si="1">+BT257</f>
        <v>100</v>
      </c>
      <c r="BW257" s="22" t="s">
        <v>119</v>
      </c>
      <c r="BX257" s="16"/>
    </row>
    <row r="258" spans="72:87" ht="26.4" x14ac:dyDescent="0.25">
      <c r="BT258" s="62">
        <v>200</v>
      </c>
      <c r="BU258" s="63" t="s">
        <v>120</v>
      </c>
      <c r="BV258" s="17">
        <f t="shared" si="1"/>
        <v>200</v>
      </c>
      <c r="BW258" s="22" t="s">
        <v>121</v>
      </c>
      <c r="BX258" s="16"/>
    </row>
    <row r="259" spans="72:87" ht="55.2" x14ac:dyDescent="0.25">
      <c r="BT259" s="62">
        <v>300</v>
      </c>
      <c r="BU259" s="64" t="s">
        <v>122</v>
      </c>
      <c r="BV259" s="17">
        <f t="shared" si="1"/>
        <v>300</v>
      </c>
      <c r="BW259" s="22" t="s">
        <v>123</v>
      </c>
      <c r="BX259" s="16"/>
    </row>
    <row r="260" spans="72:87" ht="55.2" x14ac:dyDescent="0.25">
      <c r="BT260" s="62">
        <v>400</v>
      </c>
      <c r="BU260" s="64" t="s">
        <v>124</v>
      </c>
      <c r="BV260" s="17">
        <f t="shared" si="1"/>
        <v>400</v>
      </c>
      <c r="BW260" s="22" t="s">
        <v>125</v>
      </c>
      <c r="BX260" s="16"/>
    </row>
    <row r="261" spans="72:87" x14ac:dyDescent="0.25">
      <c r="BT261" s="62">
        <v>500</v>
      </c>
      <c r="BU261" s="63" t="s">
        <v>126</v>
      </c>
      <c r="BV261" s="17">
        <f t="shared" si="1"/>
        <v>500</v>
      </c>
      <c r="BW261" s="22" t="s">
        <v>127</v>
      </c>
      <c r="BX261" s="16"/>
    </row>
    <row r="262" spans="72:87" ht="26.4" x14ac:dyDescent="0.25">
      <c r="BT262" s="62">
        <v>600</v>
      </c>
      <c r="BU262" s="63" t="s">
        <v>128</v>
      </c>
      <c r="BV262" s="17">
        <f t="shared" si="1"/>
        <v>600</v>
      </c>
      <c r="BW262" s="22" t="s">
        <v>129</v>
      </c>
      <c r="BX262" s="16"/>
    </row>
    <row r="263" spans="72:87" x14ac:dyDescent="0.25">
      <c r="BT263" s="62"/>
      <c r="BU263" s="17"/>
      <c r="BV263" s="17"/>
      <c r="BW263" s="22"/>
      <c r="BX263" s="16"/>
    </row>
    <row r="264" spans="72:87" x14ac:dyDescent="0.25">
      <c r="BT264" s="65"/>
      <c r="BU264" s="22"/>
      <c r="BV264" s="22"/>
      <c r="BW264" s="22"/>
      <c r="BX264" s="16"/>
    </row>
    <row r="265" spans="72:87" x14ac:dyDescent="0.25">
      <c r="BT265" s="65"/>
      <c r="BU265" s="22"/>
      <c r="BV265" s="22"/>
      <c r="BW265" s="22"/>
      <c r="BX265" s="16"/>
      <c r="CF265" s="9" t="s">
        <v>130</v>
      </c>
      <c r="CG265" s="9" t="s">
        <v>131</v>
      </c>
      <c r="CH265" s="9" t="s">
        <v>132</v>
      </c>
    </row>
    <row r="266" spans="72:87" x14ac:dyDescent="0.25">
      <c r="BT266" s="14"/>
      <c r="BX266" s="16"/>
      <c r="CE266" s="9" t="s">
        <v>133</v>
      </c>
      <c r="CF266" s="43">
        <v>6.4999999999999997E-3</v>
      </c>
      <c r="CG266" s="66">
        <v>0.03</v>
      </c>
      <c r="CH266" s="9" t="s">
        <v>134</v>
      </c>
      <c r="CI266" s="43" t="e">
        <f>(#REF!+#REF!)+C21</f>
        <v>#REF!</v>
      </c>
    </row>
    <row r="267" spans="72:87" x14ac:dyDescent="0.25">
      <c r="BT267" s="14"/>
      <c r="BX267" s="16"/>
      <c r="CF267" s="43">
        <v>1.6500000000000001E-2</v>
      </c>
      <c r="CG267" s="43">
        <v>7.5999999999999998E-2</v>
      </c>
      <c r="CH267" s="9" t="s">
        <v>135</v>
      </c>
      <c r="CI267" s="43" t="e">
        <f>(#REF!+#REF!)*#REF!+C21</f>
        <v>#REF!</v>
      </c>
    </row>
    <row r="268" spans="72:87" x14ac:dyDescent="0.25">
      <c r="BT268" s="14"/>
      <c r="BX268" s="16"/>
    </row>
    <row r="269" spans="72:87" x14ac:dyDescent="0.25">
      <c r="BT269" s="67"/>
      <c r="BU269" s="51"/>
      <c r="BV269" s="51"/>
      <c r="BX269" s="16"/>
    </row>
    <row r="270" spans="72:87" x14ac:dyDescent="0.25">
      <c r="BT270" s="14"/>
      <c r="BX270" s="16"/>
    </row>
    <row r="271" spans="72:87" ht="13.8" thickBot="1" x14ac:dyDescent="0.3">
      <c r="BT271" s="14"/>
      <c r="BX271" s="16"/>
      <c r="CD271" s="9">
        <f>BT257</f>
        <v>100</v>
      </c>
      <c r="CE271" s="328" t="str">
        <f>BU257</f>
        <v>Construção de edificios</v>
      </c>
      <c r="CF271" s="328"/>
      <c r="CG271" s="328"/>
      <c r="CH271" s="328"/>
    </row>
    <row r="272" spans="72:87" ht="14.4" thickBot="1" x14ac:dyDescent="0.3">
      <c r="BT272" s="14"/>
      <c r="BX272" s="16"/>
      <c r="CD272" s="9">
        <f>+CD271+1</f>
        <v>101</v>
      </c>
      <c r="CE272" s="68" t="s">
        <v>105</v>
      </c>
      <c r="CF272" s="69">
        <v>0.03</v>
      </c>
      <c r="CG272" s="69">
        <v>0.04</v>
      </c>
      <c r="CH272" s="69">
        <v>5.5E-2</v>
      </c>
    </row>
    <row r="273" spans="72:86" ht="14.4" thickBot="1" x14ac:dyDescent="0.3">
      <c r="BT273" s="14"/>
      <c r="BX273" s="16"/>
      <c r="CD273" s="9">
        <f>+CD272+1</f>
        <v>102</v>
      </c>
      <c r="CE273" s="68" t="s">
        <v>106</v>
      </c>
      <c r="CF273" s="69">
        <v>8.0000000000000002E-3</v>
      </c>
      <c r="CG273" s="69">
        <v>8.0000000000000002E-3</v>
      </c>
      <c r="CH273" s="69">
        <v>0.01</v>
      </c>
    </row>
    <row r="274" spans="72:86" ht="14.4" thickBot="1" x14ac:dyDescent="0.3">
      <c r="BT274" s="14"/>
      <c r="BX274" s="16"/>
      <c r="CD274" s="9">
        <f>+CD273+1</f>
        <v>103</v>
      </c>
      <c r="CE274" s="68" t="s">
        <v>107</v>
      </c>
      <c r="CF274" s="69">
        <v>9.7000000000000003E-3</v>
      </c>
      <c r="CG274" s="69">
        <v>1.2699999999999999E-2</v>
      </c>
      <c r="CH274" s="69">
        <v>1.2699999999999999E-2</v>
      </c>
    </row>
    <row r="275" spans="72:86" ht="14.4" thickBot="1" x14ac:dyDescent="0.3">
      <c r="BT275" s="67"/>
      <c r="BU275" s="51"/>
      <c r="BV275" s="51"/>
      <c r="BX275" s="16"/>
      <c r="CD275" s="9">
        <f>+CD274+1</f>
        <v>104</v>
      </c>
      <c r="CE275" s="68" t="s">
        <v>108</v>
      </c>
      <c r="CF275" s="69">
        <v>5.8999999999999999E-3</v>
      </c>
      <c r="CG275" s="69">
        <v>1.23E-2</v>
      </c>
      <c r="CH275" s="69">
        <v>1.3899999999999999E-2</v>
      </c>
    </row>
    <row r="276" spans="72:86" ht="14.4" thickBot="1" x14ac:dyDescent="0.3">
      <c r="BT276" s="14"/>
      <c r="BX276" s="16"/>
      <c r="CD276" s="9">
        <f>+CD275+1</f>
        <v>105</v>
      </c>
      <c r="CE276" s="68" t="s">
        <v>109</v>
      </c>
      <c r="CF276" s="69">
        <v>6.1600000000000002E-2</v>
      </c>
      <c r="CG276" s="69">
        <v>7.3999999999999996E-2</v>
      </c>
      <c r="CH276" s="69">
        <v>8.9599999999999999E-2</v>
      </c>
    </row>
    <row r="277" spans="72:86" x14ac:dyDescent="0.25">
      <c r="BT277" s="14"/>
      <c r="BX277" s="16"/>
    </row>
    <row r="278" spans="72:86" x14ac:dyDescent="0.25">
      <c r="BT278" s="14"/>
      <c r="BX278" s="16"/>
    </row>
    <row r="279" spans="72:86" ht="13.8" thickBot="1" x14ac:dyDescent="0.3">
      <c r="BT279" s="14"/>
      <c r="BX279" s="16"/>
      <c r="CD279" s="9">
        <f>BT258</f>
        <v>200</v>
      </c>
      <c r="CE279" s="328" t="str">
        <f>BU258</f>
        <v>Construção de rodovias e ferrovias</v>
      </c>
      <c r="CF279" s="328"/>
      <c r="CG279" s="328"/>
      <c r="CH279" s="328"/>
    </row>
    <row r="280" spans="72:86" ht="14.4" thickBot="1" x14ac:dyDescent="0.3">
      <c r="BT280" s="14"/>
      <c r="BX280" s="16"/>
      <c r="CD280" s="9">
        <f>+CD279+1</f>
        <v>201</v>
      </c>
      <c r="CE280" s="68" t="s">
        <v>105</v>
      </c>
      <c r="CF280" s="69">
        <v>3.7999999999999999E-2</v>
      </c>
      <c r="CG280" s="69">
        <v>4.0099999999999997E-2</v>
      </c>
      <c r="CH280" s="69">
        <v>4.6699999999999998E-2</v>
      </c>
    </row>
    <row r="281" spans="72:86" ht="14.4" thickBot="1" x14ac:dyDescent="0.3">
      <c r="BT281" s="14"/>
      <c r="BX281" s="16"/>
      <c r="CD281" s="9">
        <f>+CD280+1</f>
        <v>202</v>
      </c>
      <c r="CE281" s="68" t="s">
        <v>106</v>
      </c>
      <c r="CF281" s="69">
        <v>3.2000000000000002E-3</v>
      </c>
      <c r="CG281" s="69">
        <v>4.0000000000000001E-3</v>
      </c>
      <c r="CH281" s="69">
        <v>7.4000000000000003E-3</v>
      </c>
    </row>
    <row r="282" spans="72:86" ht="14.4" thickBot="1" x14ac:dyDescent="0.3">
      <c r="BT282" s="329"/>
      <c r="BU282" s="330"/>
      <c r="BV282" s="330"/>
      <c r="BW282" s="330"/>
      <c r="BX282" s="331"/>
      <c r="CD282" s="9">
        <f>+CD281+1</f>
        <v>203</v>
      </c>
      <c r="CE282" s="68" t="s">
        <v>107</v>
      </c>
      <c r="CF282" s="69">
        <v>5.0000000000000001E-3</v>
      </c>
      <c r="CG282" s="69">
        <v>5.5999999999999999E-3</v>
      </c>
      <c r="CH282" s="69">
        <v>9.7000000000000003E-3</v>
      </c>
    </row>
    <row r="283" spans="72:86" ht="14.4" thickBot="1" x14ac:dyDescent="0.3">
      <c r="BT283" s="14"/>
      <c r="BX283" s="16"/>
      <c r="CD283" s="9">
        <f>+CD282+1</f>
        <v>204</v>
      </c>
      <c r="CE283" s="68" t="s">
        <v>108</v>
      </c>
      <c r="CF283" s="69">
        <v>1.0200000000000001E-2</v>
      </c>
      <c r="CG283" s="69">
        <v>1.11E-2</v>
      </c>
      <c r="CH283" s="69">
        <v>1.21E-2</v>
      </c>
    </row>
    <row r="284" spans="72:86" ht="14.4" thickBot="1" x14ac:dyDescent="0.3">
      <c r="BT284" s="14"/>
      <c r="BX284" s="16"/>
      <c r="CD284" s="9">
        <f>+CD283+1</f>
        <v>205</v>
      </c>
      <c r="CE284" s="68" t="s">
        <v>109</v>
      </c>
      <c r="CF284" s="69">
        <v>6.6400000000000001E-2</v>
      </c>
      <c r="CG284" s="69">
        <v>7.2999999999999995E-2</v>
      </c>
      <c r="CH284" s="69">
        <v>8.6900000000000005E-2</v>
      </c>
    </row>
    <row r="285" spans="72:86" x14ac:dyDescent="0.25">
      <c r="BT285" s="14"/>
      <c r="BX285" s="16"/>
    </row>
    <row r="286" spans="72:86" ht="13.8" thickBot="1" x14ac:dyDescent="0.3">
      <c r="BT286" s="34"/>
      <c r="BU286" s="57"/>
      <c r="BV286" s="57"/>
      <c r="BW286" s="57"/>
      <c r="BX286" s="35"/>
    </row>
    <row r="287" spans="72:86" ht="13.8" thickBot="1" x14ac:dyDescent="0.3">
      <c r="BT287" s="329"/>
      <c r="BU287" s="330"/>
      <c r="BV287" s="330"/>
      <c r="BW287" s="330"/>
      <c r="BX287" s="331"/>
      <c r="CD287" s="9">
        <f>BT259</f>
        <v>300</v>
      </c>
      <c r="CE287" s="328" t="str">
        <f>BU259</f>
        <v>Construção de Redes de Abastecimento de Água, Coleta de Esgoto e Construções Correlatas</v>
      </c>
      <c r="CF287" s="328"/>
      <c r="CG287" s="328"/>
      <c r="CH287" s="328"/>
    </row>
    <row r="288" spans="72:86" ht="14.4" thickBot="1" x14ac:dyDescent="0.3">
      <c r="BT288" s="332"/>
      <c r="BU288" s="333"/>
      <c r="BV288" s="333"/>
      <c r="BW288" s="333"/>
      <c r="BX288" s="334"/>
      <c r="CD288" s="9">
        <f>+CD287+1</f>
        <v>301</v>
      </c>
      <c r="CE288" s="70" t="s">
        <v>105</v>
      </c>
      <c r="CF288" s="71">
        <v>3.4299999999999997E-2</v>
      </c>
      <c r="CG288" s="71">
        <v>4.9299999999999997E-2</v>
      </c>
      <c r="CH288" s="71">
        <v>6.7100000000000007E-2</v>
      </c>
    </row>
    <row r="289" spans="72:86" ht="14.4" thickBot="1" x14ac:dyDescent="0.3">
      <c r="BT289" s="332"/>
      <c r="BU289" s="333"/>
      <c r="BV289" s="333"/>
      <c r="BW289" s="333"/>
      <c r="BX289" s="334"/>
      <c r="CD289" s="9">
        <f>+CD288+1</f>
        <v>302</v>
      </c>
      <c r="CE289" s="68" t="s">
        <v>106</v>
      </c>
      <c r="CF289" s="69">
        <v>2.8E-3</v>
      </c>
      <c r="CG289" s="69">
        <v>4.8999999999999998E-3</v>
      </c>
      <c r="CH289" s="69">
        <v>7.4999999999999997E-3</v>
      </c>
    </row>
    <row r="290" spans="72:86" ht="27" customHeight="1" thickBot="1" x14ac:dyDescent="0.3">
      <c r="BT290" s="72"/>
      <c r="BU290" s="73"/>
      <c r="BV290" s="74"/>
      <c r="BW290" s="74"/>
      <c r="BX290" s="75"/>
      <c r="CD290" s="9">
        <f>+CD289+1</f>
        <v>303</v>
      </c>
      <c r="CE290" s="68" t="s">
        <v>107</v>
      </c>
      <c r="CF290" s="69">
        <v>0.01</v>
      </c>
      <c r="CG290" s="69">
        <v>1.3899999999999999E-2</v>
      </c>
      <c r="CH290" s="69">
        <v>1.7399999999999999E-2</v>
      </c>
    </row>
    <row r="291" spans="72:86" ht="14.4" thickBot="1" x14ac:dyDescent="0.3">
      <c r="BT291" s="14"/>
      <c r="BX291" s="16"/>
      <c r="CD291" s="9">
        <f>+CD290+1</f>
        <v>304</v>
      </c>
      <c r="CE291" s="68" t="s">
        <v>108</v>
      </c>
      <c r="CF291" s="69">
        <v>9.4000000000000004E-3</v>
      </c>
      <c r="CG291" s="69">
        <v>9.9000000000000008E-3</v>
      </c>
      <c r="CH291" s="69">
        <v>1.17E-2</v>
      </c>
    </row>
    <row r="292" spans="72:86" ht="14.4" thickBot="1" x14ac:dyDescent="0.3">
      <c r="BT292" s="34"/>
      <c r="BU292" s="57"/>
      <c r="BV292" s="57"/>
      <c r="BW292" s="57"/>
      <c r="BX292" s="35"/>
      <c r="CD292" s="9">
        <f>+CD291+1</f>
        <v>305</v>
      </c>
      <c r="CE292" s="68" t="s">
        <v>109</v>
      </c>
      <c r="CF292" s="69">
        <v>6.7400000000000002E-2</v>
      </c>
      <c r="CG292" s="69">
        <v>8.0399999999999999E-2</v>
      </c>
      <c r="CH292" s="69">
        <v>9.4E-2</v>
      </c>
    </row>
    <row r="293" spans="72:86" x14ac:dyDescent="0.25">
      <c r="BT293" s="329"/>
      <c r="BU293" s="330"/>
      <c r="BV293" s="330"/>
      <c r="BW293" s="330"/>
      <c r="BX293" s="331"/>
    </row>
    <row r="294" spans="72:86" ht="13.8" thickBot="1" x14ac:dyDescent="0.3">
      <c r="BT294" s="76"/>
      <c r="BU294" s="77" t="s">
        <v>136</v>
      </c>
      <c r="BV294" s="77" t="s">
        <v>137</v>
      </c>
      <c r="BW294" s="77" t="s">
        <v>138</v>
      </c>
      <c r="BX294" s="77" t="s">
        <v>139</v>
      </c>
      <c r="CD294" s="9">
        <f>BT260</f>
        <v>400</v>
      </c>
      <c r="CE294" s="328" t="str">
        <f>BU260</f>
        <v>Construção e Manutenção de Estações e Redes de Distribuição de Energia Elétrica</v>
      </c>
      <c r="CF294" s="328"/>
      <c r="CG294" s="328"/>
      <c r="CH294" s="328"/>
    </row>
    <row r="295" spans="72:86" ht="14.4" thickBot="1" x14ac:dyDescent="0.3">
      <c r="BT295" s="76" t="s">
        <v>77</v>
      </c>
      <c r="BU295" s="77">
        <f>VLOOKUP(C6,BU257:BV262,2,0)</f>
        <v>100</v>
      </c>
      <c r="BV295" s="78">
        <f>VLOOKUP($BU295,$BT$306:$BX$311,3,0)</f>
        <v>0.2034</v>
      </c>
      <c r="BW295" s="78">
        <f>VLOOKUP($BU295,$BT$306:$BX$311,4,0)</f>
        <v>0.22120000000000001</v>
      </c>
      <c r="BX295" s="78">
        <f>VLOOKUP($BU295,$BT$306:$BX$311,5,0)</f>
        <v>0.25</v>
      </c>
      <c r="CD295" s="9">
        <f>+CD294+1</f>
        <v>401</v>
      </c>
      <c r="CE295" s="70" t="s">
        <v>105</v>
      </c>
      <c r="CF295" s="71">
        <v>5.2900000000000003E-2</v>
      </c>
      <c r="CG295" s="71">
        <v>5.9200000000000003E-2</v>
      </c>
      <c r="CH295" s="71">
        <v>7.9299999999999995E-2</v>
      </c>
    </row>
    <row r="296" spans="72:86" ht="14.4" thickBot="1" x14ac:dyDescent="0.3">
      <c r="BT296" s="79" t="s">
        <v>105</v>
      </c>
      <c r="BU296" s="77">
        <f>+BU295+1</f>
        <v>101</v>
      </c>
      <c r="BV296" s="78">
        <f>VLOOKUP($BU296,$CD$271:$CH$312,3,0)</f>
        <v>0.03</v>
      </c>
      <c r="BW296" s="78">
        <f>VLOOKUP($BU296,$CD$271:$CH$312,4,0)</f>
        <v>0.04</v>
      </c>
      <c r="BX296" s="78">
        <f>VLOOKUP($BU296,$CD$271:$CH$312,5,0)</f>
        <v>5.5E-2</v>
      </c>
      <c r="CD296" s="9">
        <f>+CD295+1</f>
        <v>402</v>
      </c>
      <c r="CE296" s="68" t="s">
        <v>106</v>
      </c>
      <c r="CF296" s="69">
        <v>2.5000000000000001E-3</v>
      </c>
      <c r="CG296" s="69">
        <v>5.1000000000000004E-3</v>
      </c>
      <c r="CH296" s="69">
        <v>5.5999999999999999E-3</v>
      </c>
    </row>
    <row r="297" spans="72:86" ht="14.4" thickBot="1" x14ac:dyDescent="0.3">
      <c r="BT297" s="79" t="s">
        <v>106</v>
      </c>
      <c r="BU297" s="77">
        <f>+BU296+1</f>
        <v>102</v>
      </c>
      <c r="BV297" s="78">
        <f>VLOOKUP($BU297,$CD$271:$CH$312,3,0)</f>
        <v>8.0000000000000002E-3</v>
      </c>
      <c r="BW297" s="78">
        <f>VLOOKUP($BU297,$CD$271:$CH$312,4,0)</f>
        <v>8.0000000000000002E-3</v>
      </c>
      <c r="BX297" s="78">
        <f>VLOOKUP($BU297,$CD$271:$CH$312,5,0)</f>
        <v>0.01</v>
      </c>
      <c r="CD297" s="9">
        <f>+CD296+1</f>
        <v>403</v>
      </c>
      <c r="CE297" s="68" t="s">
        <v>107</v>
      </c>
      <c r="CF297" s="69">
        <v>0.01</v>
      </c>
      <c r="CG297" s="69">
        <v>1.4800000000000001E-2</v>
      </c>
      <c r="CH297" s="69">
        <v>1.9699999999999999E-2</v>
      </c>
    </row>
    <row r="298" spans="72:86" ht="14.4" thickBot="1" x14ac:dyDescent="0.3">
      <c r="BT298" s="79" t="s">
        <v>107</v>
      </c>
      <c r="BU298" s="77">
        <f>+BU297+1</f>
        <v>103</v>
      </c>
      <c r="BV298" s="78">
        <f>VLOOKUP($BU298,$CD$271:$CH$312,3,0)</f>
        <v>9.7000000000000003E-3</v>
      </c>
      <c r="BW298" s="78">
        <f>VLOOKUP($BU298,$CD$271:$CH$312,4,0)</f>
        <v>1.2699999999999999E-2</v>
      </c>
      <c r="BX298" s="78">
        <f>VLOOKUP($BU298,$CD$271:$CH$312,5,0)</f>
        <v>1.2699999999999999E-2</v>
      </c>
      <c r="CD298" s="9">
        <f>+CD297+1</f>
        <v>404</v>
      </c>
      <c r="CE298" s="68" t="s">
        <v>108</v>
      </c>
      <c r="CF298" s="69">
        <v>1.01E-2</v>
      </c>
      <c r="CG298" s="69">
        <v>1.0699999999999999E-2</v>
      </c>
      <c r="CH298" s="69">
        <v>1.11E-2</v>
      </c>
    </row>
    <row r="299" spans="72:86" ht="14.4" thickBot="1" x14ac:dyDescent="0.3">
      <c r="BT299" s="79" t="s">
        <v>108</v>
      </c>
      <c r="BU299" s="77">
        <f>+BU298+1</f>
        <v>104</v>
      </c>
      <c r="BV299" s="78">
        <f>VLOOKUP($BU299,$CD$271:$CH$312,3,0)</f>
        <v>5.8999999999999999E-3</v>
      </c>
      <c r="BW299" s="78">
        <f>VLOOKUP($BU299,$CD$271:$CH$312,4,0)</f>
        <v>1.23E-2</v>
      </c>
      <c r="BX299" s="78">
        <f>VLOOKUP($BU299,$CD$271:$CH$312,5,0)</f>
        <v>1.3899999999999999E-2</v>
      </c>
      <c r="CD299" s="9">
        <f>+CD298+1</f>
        <v>405</v>
      </c>
      <c r="CE299" s="68" t="s">
        <v>109</v>
      </c>
      <c r="CF299" s="69">
        <v>0.08</v>
      </c>
      <c r="CG299" s="69">
        <v>8.3099999999999993E-2</v>
      </c>
      <c r="CH299" s="69">
        <v>9.5100000000000004E-2</v>
      </c>
    </row>
    <row r="300" spans="72:86" ht="14.4" thickBot="1" x14ac:dyDescent="0.3">
      <c r="BT300" s="79" t="s">
        <v>109</v>
      </c>
      <c r="BU300" s="77">
        <f>+BU299+1</f>
        <v>105</v>
      </c>
      <c r="BV300" s="78">
        <f>VLOOKUP($BU300,$CD$271:$CH$312,3,0)</f>
        <v>6.1600000000000002E-2</v>
      </c>
      <c r="BW300" s="78">
        <f>VLOOKUP($BU300,$CD$271:$CH$312,4,0)</f>
        <v>7.3999999999999996E-2</v>
      </c>
      <c r="BX300" s="78">
        <f>VLOOKUP($BU300,$CD$271:$CH$312,5,0)</f>
        <v>8.9599999999999999E-2</v>
      </c>
      <c r="CD300" s="9">
        <f>BT261</f>
        <v>500</v>
      </c>
      <c r="CE300" s="328" t="str">
        <f>BU261</f>
        <v>Portuárias, Marítimas e Fluviais</v>
      </c>
      <c r="CF300" s="328"/>
      <c r="CG300" s="328"/>
      <c r="CH300" s="328"/>
    </row>
    <row r="301" spans="72:86" ht="14.4" thickBot="1" x14ac:dyDescent="0.3">
      <c r="BT301" s="14"/>
      <c r="BX301" s="16"/>
      <c r="CD301" s="9">
        <f>+CD300+1</f>
        <v>501</v>
      </c>
      <c r="CE301" s="70" t="s">
        <v>105</v>
      </c>
      <c r="CF301" s="71">
        <v>0.04</v>
      </c>
      <c r="CG301" s="71">
        <v>5.5199999999999999E-2</v>
      </c>
      <c r="CH301" s="71">
        <v>7.85E-2</v>
      </c>
    </row>
    <row r="302" spans="72:86" ht="14.4" thickBot="1" x14ac:dyDescent="0.3">
      <c r="CD302" s="9">
        <f>+CD301+1</f>
        <v>502</v>
      </c>
      <c r="CE302" s="68" t="s">
        <v>106</v>
      </c>
      <c r="CF302" s="69">
        <v>8.0999999999999996E-3</v>
      </c>
      <c r="CG302" s="69">
        <v>1.2200000000000001E-2</v>
      </c>
      <c r="CH302" s="69">
        <v>1.9900000000000001E-2</v>
      </c>
    </row>
    <row r="303" spans="72:86" ht="14.4" thickBot="1" x14ac:dyDescent="0.3">
      <c r="CD303" s="9">
        <f>+CD302+1</f>
        <v>503</v>
      </c>
      <c r="CE303" s="68" t="s">
        <v>107</v>
      </c>
      <c r="CF303" s="69">
        <v>1.46E-2</v>
      </c>
      <c r="CG303" s="69">
        <v>2.3199999999999998E-2</v>
      </c>
      <c r="CH303" s="69">
        <v>3.1600000000000003E-2</v>
      </c>
    </row>
    <row r="304" spans="72:86" ht="14.4" thickBot="1" x14ac:dyDescent="0.3">
      <c r="CD304" s="9">
        <f>+CD303+1</f>
        <v>504</v>
      </c>
      <c r="CE304" s="68" t="s">
        <v>108</v>
      </c>
      <c r="CF304" s="69">
        <v>9.4000000000000004E-3</v>
      </c>
      <c r="CG304" s="69">
        <v>1.0200000000000001E-2</v>
      </c>
      <c r="CH304" s="69">
        <v>1.3299999999999999E-2</v>
      </c>
    </row>
    <row r="305" spans="72:86" ht="14.4" thickBot="1" x14ac:dyDescent="0.3">
      <c r="BV305" s="80" t="s">
        <v>140</v>
      </c>
      <c r="BW305" s="81" t="s">
        <v>138</v>
      </c>
      <c r="BX305" s="81" t="s">
        <v>141</v>
      </c>
      <c r="CD305" s="9">
        <f>+CD304+1</f>
        <v>505</v>
      </c>
      <c r="CE305" s="68" t="s">
        <v>109</v>
      </c>
      <c r="CF305" s="69">
        <v>7.1400000000000005E-2</v>
      </c>
      <c r="CG305" s="69">
        <v>8.4000000000000005E-2</v>
      </c>
      <c r="CH305" s="69">
        <v>0.1043</v>
      </c>
    </row>
    <row r="306" spans="72:86" ht="14.4" thickBot="1" x14ac:dyDescent="0.3">
      <c r="BT306" s="9">
        <f>BT257</f>
        <v>100</v>
      </c>
      <c r="BU306" s="70" t="str">
        <f t="shared" ref="BU306:BU311" si="2">VLOOKUP(BT306,BT257:BU262,2,0)</f>
        <v>Construção de edificios</v>
      </c>
      <c r="BV306" s="71">
        <v>0.2034</v>
      </c>
      <c r="BW306" s="71">
        <v>0.22120000000000001</v>
      </c>
      <c r="BX306" s="71">
        <v>0.25</v>
      </c>
    </row>
    <row r="307" spans="72:86" ht="28.2" thickBot="1" x14ac:dyDescent="0.3">
      <c r="BT307" s="9">
        <v>200</v>
      </c>
      <c r="BU307" s="70" t="str">
        <f t="shared" si="2"/>
        <v>Construção de rodovias e ferrovias</v>
      </c>
      <c r="BV307" s="69">
        <v>0.19600000000000001</v>
      </c>
      <c r="BW307" s="69">
        <v>0.2097</v>
      </c>
      <c r="BX307" s="69">
        <v>0.24229999999999999</v>
      </c>
      <c r="CD307" s="9">
        <f>BT262</f>
        <v>600</v>
      </c>
      <c r="CE307" s="328" t="str">
        <f>BU262</f>
        <v>Fornecimento de Materiais e Equipamentos</v>
      </c>
      <c r="CF307" s="328"/>
      <c r="CG307" s="328"/>
      <c r="CH307" s="328"/>
    </row>
    <row r="308" spans="72:86" ht="55.8" thickBot="1" x14ac:dyDescent="0.3">
      <c r="BT308" s="9">
        <f>BT259</f>
        <v>300</v>
      </c>
      <c r="BU308" s="70" t="str">
        <f t="shared" si="2"/>
        <v>Construção de Redes de Abastecimento de Água, Coleta de Esgoto e Construções Correlatas</v>
      </c>
      <c r="BV308" s="69">
        <v>0.20760000000000001</v>
      </c>
      <c r="BW308" s="69">
        <v>0.24179999999999999</v>
      </c>
      <c r="BX308" s="69">
        <v>0.26440000000000002</v>
      </c>
      <c r="CD308" s="9">
        <f>+CD307+1</f>
        <v>601</v>
      </c>
      <c r="CE308" s="70" t="s">
        <v>105</v>
      </c>
      <c r="CF308" s="71">
        <v>1.4999999999999999E-2</v>
      </c>
      <c r="CG308" s="71">
        <v>3.4500000000000003E-2</v>
      </c>
      <c r="CH308" s="71">
        <v>4.4900000000000002E-2</v>
      </c>
    </row>
    <row r="309" spans="72:86" ht="55.8" thickBot="1" x14ac:dyDescent="0.3">
      <c r="BT309" s="9">
        <v>400</v>
      </c>
      <c r="BU309" s="70" t="str">
        <f t="shared" si="2"/>
        <v>Construção e Manutenção de Estações e Redes de Distribuição de Energia Elétrica</v>
      </c>
      <c r="BV309" s="69">
        <v>0.24</v>
      </c>
      <c r="BW309" s="69">
        <v>0.25840000000000002</v>
      </c>
      <c r="BX309" s="69">
        <v>0.27860000000000001</v>
      </c>
      <c r="CD309" s="9">
        <f>+CD308+1</f>
        <v>602</v>
      </c>
      <c r="CE309" s="68" t="s">
        <v>106</v>
      </c>
      <c r="CF309" s="69">
        <v>3.0000000000000001E-3</v>
      </c>
      <c r="CG309" s="69">
        <v>4.7999999999999996E-3</v>
      </c>
      <c r="CH309" s="69">
        <v>8.2000000000000007E-3</v>
      </c>
    </row>
    <row r="310" spans="72:86" ht="28.2" thickBot="1" x14ac:dyDescent="0.3">
      <c r="BT310" s="9">
        <v>500</v>
      </c>
      <c r="BU310" s="70" t="str">
        <f t="shared" si="2"/>
        <v>Portuárias, Marítimas e Fluviais</v>
      </c>
      <c r="BV310" s="69">
        <v>0.22800000000000001</v>
      </c>
      <c r="BW310" s="69">
        <v>0.27479999999999999</v>
      </c>
      <c r="BX310" s="69">
        <v>0.3095</v>
      </c>
      <c r="CD310" s="9">
        <f>+CD309+1</f>
        <v>603</v>
      </c>
      <c r="CE310" s="68" t="s">
        <v>107</v>
      </c>
      <c r="CF310" s="69">
        <v>5.5999999999999999E-3</v>
      </c>
      <c r="CG310" s="69">
        <v>8.5000000000000006E-3</v>
      </c>
      <c r="CH310" s="69">
        <v>8.8999999999999999E-3</v>
      </c>
    </row>
    <row r="311" spans="72:86" ht="28.2" thickBot="1" x14ac:dyDescent="0.3">
      <c r="BT311" s="9">
        <v>600</v>
      </c>
      <c r="BU311" s="70" t="str">
        <f t="shared" si="2"/>
        <v>Fornecimento de Materiais e Equipamentos</v>
      </c>
      <c r="BV311" s="69">
        <v>0.111</v>
      </c>
      <c r="BW311" s="69">
        <v>0.14019999999999999</v>
      </c>
      <c r="BX311" s="69">
        <v>0.16800000000000001</v>
      </c>
      <c r="CD311" s="9">
        <f>+CD310+1</f>
        <v>604</v>
      </c>
      <c r="CE311" s="68" t="s">
        <v>108</v>
      </c>
      <c r="CF311" s="69">
        <v>8.5000000000000006E-3</v>
      </c>
      <c r="CG311" s="69">
        <v>8.5000000000000006E-3</v>
      </c>
      <c r="CH311" s="69">
        <v>1.11E-2</v>
      </c>
    </row>
    <row r="312" spans="72:86" ht="14.4" thickBot="1" x14ac:dyDescent="0.3">
      <c r="CD312" s="9">
        <f>+CD311+1</f>
        <v>605</v>
      </c>
      <c r="CE312" s="68" t="s">
        <v>109</v>
      </c>
      <c r="CF312" s="69">
        <v>3.5000000000000003E-2</v>
      </c>
      <c r="CG312" s="69">
        <v>5.11E-2</v>
      </c>
      <c r="CH312" s="69">
        <v>6.2199999999999998E-2</v>
      </c>
    </row>
  </sheetData>
  <sheetProtection password="C5AB" sheet="1" objects="1" scenarios="1" formatCells="0" formatColumns="0" formatRows="0" selectLockedCells="1"/>
  <mergeCells count="31">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 ref="B30:F30"/>
    <mergeCell ref="E45:F45"/>
    <mergeCell ref="B47:F47"/>
    <mergeCell ref="B52:F52"/>
    <mergeCell ref="B54:D54"/>
    <mergeCell ref="E54:F54"/>
    <mergeCell ref="K16:AV17"/>
    <mergeCell ref="B29:F29"/>
    <mergeCell ref="B1:F1"/>
    <mergeCell ref="B4:F4"/>
    <mergeCell ref="C6:F6"/>
    <mergeCell ref="B12:F12"/>
    <mergeCell ref="D16:F16"/>
    <mergeCell ref="D18:F18"/>
    <mergeCell ref="D19:F19"/>
    <mergeCell ref="D23:E23"/>
    <mergeCell ref="B25:F25"/>
    <mergeCell ref="B26:F26"/>
  </mergeCells>
  <conditionalFormatting sqref="E45:F45">
    <cfRule type="expression" dxfId="3" priority="3" stopIfTrue="1">
      <formula>$F$8="SIM"</formula>
    </cfRule>
  </conditionalFormatting>
  <conditionalFormatting sqref="E52:F53 B52:D56 E55:F56">
    <cfRule type="expression" dxfId="2" priority="2" stopIfTrue="1">
      <formula>OR($F$8="NÃO",$F$8="")</formula>
    </cfRule>
  </conditionalFormatting>
  <conditionalFormatting sqref="E54:F54">
    <cfRule type="expression" dxfId="1" priority="4" stopIfTrue="1">
      <formula>OR($F$8="NÃO",$F$8="")</formula>
    </cfRule>
  </conditionalFormatting>
  <conditionalFormatting sqref="F32:F36">
    <cfRule type="cellIs" dxfId="0" priority="1" stopIfTrue="1" operator="between">
      <formula>$C32</formula>
      <formula>$E32</formula>
    </cfRule>
  </conditionalFormatting>
  <dataValidations count="5">
    <dataValidation type="list" allowBlank="1" showInputMessage="1" showErrorMessage="1" sqref="E17:F17 JA17:JB17 SW17:SX17 ACS17:ACT17 AMO17:AMP17 AWK17:AWL17 BGG17:BGH17 BQC17:BQD17 BZY17:BZZ17 CJU17:CJV17 CTQ17:CTR17 DDM17:DDN17 DNI17:DNJ17 DXE17:DXF17 EHA17:EHB17 EQW17:EQX17 FAS17:FAT17 FKO17:FKP17 FUK17:FUL17 GEG17:GEH17 GOC17:GOD17 GXY17:GXZ17 HHU17:HHV17 HRQ17:HRR17 IBM17:IBN17 ILI17:ILJ17 IVE17:IVF17 JFA17:JFB17 JOW17:JOX17 JYS17:JYT17 KIO17:KIP17 KSK17:KSL17 LCG17:LCH17 LMC17:LMD17 LVY17:LVZ17 MFU17:MFV17 MPQ17:MPR17 MZM17:MZN17 NJI17:NJJ17 NTE17:NTF17 ODA17:ODB17 OMW17:OMX17 OWS17:OWT17 PGO17:PGP17 PQK17:PQL17 QAG17:QAH17 QKC17:QKD17 QTY17:QTZ17 RDU17:RDV17 RNQ17:RNR17 RXM17:RXN17 SHI17:SHJ17 SRE17:SRF17 TBA17:TBB17 TKW17:TKX17 TUS17:TUT17 UEO17:UEP17 UOK17:UOL17 UYG17:UYH17 VIC17:VID17 VRY17:VRZ17 WBU17:WBV17 WLQ17:WLR17 WVM17:WVN17 E65553:F65553 JA65553:JB65553 SW65553:SX65553 ACS65553:ACT65553 AMO65553:AMP65553 AWK65553:AWL65553 BGG65553:BGH65553 BQC65553:BQD65553 BZY65553:BZZ65553 CJU65553:CJV65553 CTQ65553:CTR65553 DDM65553:DDN65553 DNI65553:DNJ65553 DXE65553:DXF65553 EHA65553:EHB65553 EQW65553:EQX65553 FAS65553:FAT65553 FKO65553:FKP65553 FUK65553:FUL65553 GEG65553:GEH65553 GOC65553:GOD65553 GXY65553:GXZ65553 HHU65553:HHV65553 HRQ65553:HRR65553 IBM65553:IBN65553 ILI65553:ILJ65553 IVE65553:IVF65553 JFA65553:JFB65553 JOW65553:JOX65553 JYS65553:JYT65553 KIO65553:KIP65553 KSK65553:KSL65553 LCG65553:LCH65553 LMC65553:LMD65553 LVY65553:LVZ65553 MFU65553:MFV65553 MPQ65553:MPR65553 MZM65553:MZN65553 NJI65553:NJJ65553 NTE65553:NTF65553 ODA65553:ODB65553 OMW65553:OMX65553 OWS65553:OWT65553 PGO65553:PGP65553 PQK65553:PQL65553 QAG65553:QAH65553 QKC65553:QKD65553 QTY65553:QTZ65553 RDU65553:RDV65553 RNQ65553:RNR65553 RXM65553:RXN65553 SHI65553:SHJ65553 SRE65553:SRF65553 TBA65553:TBB65553 TKW65553:TKX65553 TUS65553:TUT65553 UEO65553:UEP65553 UOK65553:UOL65553 UYG65553:UYH65553 VIC65553:VID65553 VRY65553:VRZ65553 WBU65553:WBV65553 WLQ65553:WLR65553 WVM65553:WVN65553 E131089:F131089 JA131089:JB131089 SW131089:SX131089 ACS131089:ACT131089 AMO131089:AMP131089 AWK131089:AWL131089 BGG131089:BGH131089 BQC131089:BQD131089 BZY131089:BZZ131089 CJU131089:CJV131089 CTQ131089:CTR131089 DDM131089:DDN131089 DNI131089:DNJ131089 DXE131089:DXF131089 EHA131089:EHB131089 EQW131089:EQX131089 FAS131089:FAT131089 FKO131089:FKP131089 FUK131089:FUL131089 GEG131089:GEH131089 GOC131089:GOD131089 GXY131089:GXZ131089 HHU131089:HHV131089 HRQ131089:HRR131089 IBM131089:IBN131089 ILI131089:ILJ131089 IVE131089:IVF131089 JFA131089:JFB131089 JOW131089:JOX131089 JYS131089:JYT131089 KIO131089:KIP131089 KSK131089:KSL131089 LCG131089:LCH131089 LMC131089:LMD131089 LVY131089:LVZ131089 MFU131089:MFV131089 MPQ131089:MPR131089 MZM131089:MZN131089 NJI131089:NJJ131089 NTE131089:NTF131089 ODA131089:ODB131089 OMW131089:OMX131089 OWS131089:OWT131089 PGO131089:PGP131089 PQK131089:PQL131089 QAG131089:QAH131089 QKC131089:QKD131089 QTY131089:QTZ131089 RDU131089:RDV131089 RNQ131089:RNR131089 RXM131089:RXN131089 SHI131089:SHJ131089 SRE131089:SRF131089 TBA131089:TBB131089 TKW131089:TKX131089 TUS131089:TUT131089 UEO131089:UEP131089 UOK131089:UOL131089 UYG131089:UYH131089 VIC131089:VID131089 VRY131089:VRZ131089 WBU131089:WBV131089 WLQ131089:WLR131089 WVM131089:WVN131089 E196625:F196625 JA196625:JB196625 SW196625:SX196625 ACS196625:ACT196625 AMO196625:AMP196625 AWK196625:AWL196625 BGG196625:BGH196625 BQC196625:BQD196625 BZY196625:BZZ196625 CJU196625:CJV196625 CTQ196625:CTR196625 DDM196625:DDN196625 DNI196625:DNJ196625 DXE196625:DXF196625 EHA196625:EHB196625 EQW196625:EQX196625 FAS196625:FAT196625 FKO196625:FKP196625 FUK196625:FUL196625 GEG196625:GEH196625 GOC196625:GOD196625 GXY196625:GXZ196625 HHU196625:HHV196625 HRQ196625:HRR196625 IBM196625:IBN196625 ILI196625:ILJ196625 IVE196625:IVF196625 JFA196625:JFB196625 JOW196625:JOX196625 JYS196625:JYT196625 KIO196625:KIP196625 KSK196625:KSL196625 LCG196625:LCH196625 LMC196625:LMD196625 LVY196625:LVZ196625 MFU196625:MFV196625 MPQ196625:MPR196625 MZM196625:MZN196625 NJI196625:NJJ196625 NTE196625:NTF196625 ODA196625:ODB196625 OMW196625:OMX196625 OWS196625:OWT196625 PGO196625:PGP196625 PQK196625:PQL196625 QAG196625:QAH196625 QKC196625:QKD196625 QTY196625:QTZ196625 RDU196625:RDV196625 RNQ196625:RNR196625 RXM196625:RXN196625 SHI196625:SHJ196625 SRE196625:SRF196625 TBA196625:TBB196625 TKW196625:TKX196625 TUS196625:TUT196625 UEO196625:UEP196625 UOK196625:UOL196625 UYG196625:UYH196625 VIC196625:VID196625 VRY196625:VRZ196625 WBU196625:WBV196625 WLQ196625:WLR196625 WVM196625:WVN196625 E262161:F262161 JA262161:JB262161 SW262161:SX262161 ACS262161:ACT262161 AMO262161:AMP262161 AWK262161:AWL262161 BGG262161:BGH262161 BQC262161:BQD262161 BZY262161:BZZ262161 CJU262161:CJV262161 CTQ262161:CTR262161 DDM262161:DDN262161 DNI262161:DNJ262161 DXE262161:DXF262161 EHA262161:EHB262161 EQW262161:EQX262161 FAS262161:FAT262161 FKO262161:FKP262161 FUK262161:FUL262161 GEG262161:GEH262161 GOC262161:GOD262161 GXY262161:GXZ262161 HHU262161:HHV262161 HRQ262161:HRR262161 IBM262161:IBN262161 ILI262161:ILJ262161 IVE262161:IVF262161 JFA262161:JFB262161 JOW262161:JOX262161 JYS262161:JYT262161 KIO262161:KIP262161 KSK262161:KSL262161 LCG262161:LCH262161 LMC262161:LMD262161 LVY262161:LVZ262161 MFU262161:MFV262161 MPQ262161:MPR262161 MZM262161:MZN262161 NJI262161:NJJ262161 NTE262161:NTF262161 ODA262161:ODB262161 OMW262161:OMX262161 OWS262161:OWT262161 PGO262161:PGP262161 PQK262161:PQL262161 QAG262161:QAH262161 QKC262161:QKD262161 QTY262161:QTZ262161 RDU262161:RDV262161 RNQ262161:RNR262161 RXM262161:RXN262161 SHI262161:SHJ262161 SRE262161:SRF262161 TBA262161:TBB262161 TKW262161:TKX262161 TUS262161:TUT262161 UEO262161:UEP262161 UOK262161:UOL262161 UYG262161:UYH262161 VIC262161:VID262161 VRY262161:VRZ262161 WBU262161:WBV262161 WLQ262161:WLR262161 WVM262161:WVN262161 E327697:F327697 JA327697:JB327697 SW327697:SX327697 ACS327697:ACT327697 AMO327697:AMP327697 AWK327697:AWL327697 BGG327697:BGH327697 BQC327697:BQD327697 BZY327697:BZZ327697 CJU327697:CJV327697 CTQ327697:CTR327697 DDM327697:DDN327697 DNI327697:DNJ327697 DXE327697:DXF327697 EHA327697:EHB327697 EQW327697:EQX327697 FAS327697:FAT327697 FKO327697:FKP327697 FUK327697:FUL327697 GEG327697:GEH327697 GOC327697:GOD327697 GXY327697:GXZ327697 HHU327697:HHV327697 HRQ327697:HRR327697 IBM327697:IBN327697 ILI327697:ILJ327697 IVE327697:IVF327697 JFA327697:JFB327697 JOW327697:JOX327697 JYS327697:JYT327697 KIO327697:KIP327697 KSK327697:KSL327697 LCG327697:LCH327697 LMC327697:LMD327697 LVY327697:LVZ327697 MFU327697:MFV327697 MPQ327697:MPR327697 MZM327697:MZN327697 NJI327697:NJJ327697 NTE327697:NTF327697 ODA327697:ODB327697 OMW327697:OMX327697 OWS327697:OWT327697 PGO327697:PGP327697 PQK327697:PQL327697 QAG327697:QAH327697 QKC327697:QKD327697 QTY327697:QTZ327697 RDU327697:RDV327697 RNQ327697:RNR327697 RXM327697:RXN327697 SHI327697:SHJ327697 SRE327697:SRF327697 TBA327697:TBB327697 TKW327697:TKX327697 TUS327697:TUT327697 UEO327697:UEP327697 UOK327697:UOL327697 UYG327697:UYH327697 VIC327697:VID327697 VRY327697:VRZ327697 WBU327697:WBV327697 WLQ327697:WLR327697 WVM327697:WVN327697 E393233:F393233 JA393233:JB393233 SW393233:SX393233 ACS393233:ACT393233 AMO393233:AMP393233 AWK393233:AWL393233 BGG393233:BGH393233 BQC393233:BQD393233 BZY393233:BZZ393233 CJU393233:CJV393233 CTQ393233:CTR393233 DDM393233:DDN393233 DNI393233:DNJ393233 DXE393233:DXF393233 EHA393233:EHB393233 EQW393233:EQX393233 FAS393233:FAT393233 FKO393233:FKP393233 FUK393233:FUL393233 GEG393233:GEH393233 GOC393233:GOD393233 GXY393233:GXZ393233 HHU393233:HHV393233 HRQ393233:HRR393233 IBM393233:IBN393233 ILI393233:ILJ393233 IVE393233:IVF393233 JFA393233:JFB393233 JOW393233:JOX393233 JYS393233:JYT393233 KIO393233:KIP393233 KSK393233:KSL393233 LCG393233:LCH393233 LMC393233:LMD393233 LVY393233:LVZ393233 MFU393233:MFV393233 MPQ393233:MPR393233 MZM393233:MZN393233 NJI393233:NJJ393233 NTE393233:NTF393233 ODA393233:ODB393233 OMW393233:OMX393233 OWS393233:OWT393233 PGO393233:PGP393233 PQK393233:PQL393233 QAG393233:QAH393233 QKC393233:QKD393233 QTY393233:QTZ393233 RDU393233:RDV393233 RNQ393233:RNR393233 RXM393233:RXN393233 SHI393233:SHJ393233 SRE393233:SRF393233 TBA393233:TBB393233 TKW393233:TKX393233 TUS393233:TUT393233 UEO393233:UEP393233 UOK393233:UOL393233 UYG393233:UYH393233 VIC393233:VID393233 VRY393233:VRZ393233 WBU393233:WBV393233 WLQ393233:WLR393233 WVM393233:WVN393233 E458769:F458769 JA458769:JB458769 SW458769:SX458769 ACS458769:ACT458769 AMO458769:AMP458769 AWK458769:AWL458769 BGG458769:BGH458769 BQC458769:BQD458769 BZY458769:BZZ458769 CJU458769:CJV458769 CTQ458769:CTR458769 DDM458769:DDN458769 DNI458769:DNJ458769 DXE458769:DXF458769 EHA458769:EHB458769 EQW458769:EQX458769 FAS458769:FAT458769 FKO458769:FKP458769 FUK458769:FUL458769 GEG458769:GEH458769 GOC458769:GOD458769 GXY458769:GXZ458769 HHU458769:HHV458769 HRQ458769:HRR458769 IBM458769:IBN458769 ILI458769:ILJ458769 IVE458769:IVF458769 JFA458769:JFB458769 JOW458769:JOX458769 JYS458769:JYT458769 KIO458769:KIP458769 KSK458769:KSL458769 LCG458769:LCH458769 LMC458769:LMD458769 LVY458769:LVZ458769 MFU458769:MFV458769 MPQ458769:MPR458769 MZM458769:MZN458769 NJI458769:NJJ458769 NTE458769:NTF458769 ODA458769:ODB458769 OMW458769:OMX458769 OWS458769:OWT458769 PGO458769:PGP458769 PQK458769:PQL458769 QAG458769:QAH458769 QKC458769:QKD458769 QTY458769:QTZ458769 RDU458769:RDV458769 RNQ458769:RNR458769 RXM458769:RXN458769 SHI458769:SHJ458769 SRE458769:SRF458769 TBA458769:TBB458769 TKW458769:TKX458769 TUS458769:TUT458769 UEO458769:UEP458769 UOK458769:UOL458769 UYG458769:UYH458769 VIC458769:VID458769 VRY458769:VRZ458769 WBU458769:WBV458769 WLQ458769:WLR458769 WVM458769:WVN458769 E524305:F524305 JA524305:JB524305 SW524305:SX524305 ACS524305:ACT524305 AMO524305:AMP524305 AWK524305:AWL524305 BGG524305:BGH524305 BQC524305:BQD524305 BZY524305:BZZ524305 CJU524305:CJV524305 CTQ524305:CTR524305 DDM524305:DDN524305 DNI524305:DNJ524305 DXE524305:DXF524305 EHA524305:EHB524305 EQW524305:EQX524305 FAS524305:FAT524305 FKO524305:FKP524305 FUK524305:FUL524305 GEG524305:GEH524305 GOC524305:GOD524305 GXY524305:GXZ524305 HHU524305:HHV524305 HRQ524305:HRR524305 IBM524305:IBN524305 ILI524305:ILJ524305 IVE524305:IVF524305 JFA524305:JFB524305 JOW524305:JOX524305 JYS524305:JYT524305 KIO524305:KIP524305 KSK524305:KSL524305 LCG524305:LCH524305 LMC524305:LMD524305 LVY524305:LVZ524305 MFU524305:MFV524305 MPQ524305:MPR524305 MZM524305:MZN524305 NJI524305:NJJ524305 NTE524305:NTF524305 ODA524305:ODB524305 OMW524305:OMX524305 OWS524305:OWT524305 PGO524305:PGP524305 PQK524305:PQL524305 QAG524305:QAH524305 QKC524305:QKD524305 QTY524305:QTZ524305 RDU524305:RDV524305 RNQ524305:RNR524305 RXM524305:RXN524305 SHI524305:SHJ524305 SRE524305:SRF524305 TBA524305:TBB524305 TKW524305:TKX524305 TUS524305:TUT524305 UEO524305:UEP524305 UOK524305:UOL524305 UYG524305:UYH524305 VIC524305:VID524305 VRY524305:VRZ524305 WBU524305:WBV524305 WLQ524305:WLR524305 WVM524305:WVN524305 E589841:F589841 JA589841:JB589841 SW589841:SX589841 ACS589841:ACT589841 AMO589841:AMP589841 AWK589841:AWL589841 BGG589841:BGH589841 BQC589841:BQD589841 BZY589841:BZZ589841 CJU589841:CJV589841 CTQ589841:CTR589841 DDM589841:DDN589841 DNI589841:DNJ589841 DXE589841:DXF589841 EHA589841:EHB589841 EQW589841:EQX589841 FAS589841:FAT589841 FKO589841:FKP589841 FUK589841:FUL589841 GEG589841:GEH589841 GOC589841:GOD589841 GXY589841:GXZ589841 HHU589841:HHV589841 HRQ589841:HRR589841 IBM589841:IBN589841 ILI589841:ILJ589841 IVE589841:IVF589841 JFA589841:JFB589841 JOW589841:JOX589841 JYS589841:JYT589841 KIO589841:KIP589841 KSK589841:KSL589841 LCG589841:LCH589841 LMC589841:LMD589841 LVY589841:LVZ589841 MFU589841:MFV589841 MPQ589841:MPR589841 MZM589841:MZN589841 NJI589841:NJJ589841 NTE589841:NTF589841 ODA589841:ODB589841 OMW589841:OMX589841 OWS589841:OWT589841 PGO589841:PGP589841 PQK589841:PQL589841 QAG589841:QAH589841 QKC589841:QKD589841 QTY589841:QTZ589841 RDU589841:RDV589841 RNQ589841:RNR589841 RXM589841:RXN589841 SHI589841:SHJ589841 SRE589841:SRF589841 TBA589841:TBB589841 TKW589841:TKX589841 TUS589841:TUT589841 UEO589841:UEP589841 UOK589841:UOL589841 UYG589841:UYH589841 VIC589841:VID589841 VRY589841:VRZ589841 WBU589841:WBV589841 WLQ589841:WLR589841 WVM589841:WVN589841 E655377:F655377 JA655377:JB655377 SW655377:SX655377 ACS655377:ACT655377 AMO655377:AMP655377 AWK655377:AWL655377 BGG655377:BGH655377 BQC655377:BQD655377 BZY655377:BZZ655377 CJU655377:CJV655377 CTQ655377:CTR655377 DDM655377:DDN655377 DNI655377:DNJ655377 DXE655377:DXF655377 EHA655377:EHB655377 EQW655377:EQX655377 FAS655377:FAT655377 FKO655377:FKP655377 FUK655377:FUL655377 GEG655377:GEH655377 GOC655377:GOD655377 GXY655377:GXZ655377 HHU655377:HHV655377 HRQ655377:HRR655377 IBM655377:IBN655377 ILI655377:ILJ655377 IVE655377:IVF655377 JFA655377:JFB655377 JOW655377:JOX655377 JYS655377:JYT655377 KIO655377:KIP655377 KSK655377:KSL655377 LCG655377:LCH655377 LMC655377:LMD655377 LVY655377:LVZ655377 MFU655377:MFV655377 MPQ655377:MPR655377 MZM655377:MZN655377 NJI655377:NJJ655377 NTE655377:NTF655377 ODA655377:ODB655377 OMW655377:OMX655377 OWS655377:OWT655377 PGO655377:PGP655377 PQK655377:PQL655377 QAG655377:QAH655377 QKC655377:QKD655377 QTY655377:QTZ655377 RDU655377:RDV655377 RNQ655377:RNR655377 RXM655377:RXN655377 SHI655377:SHJ655377 SRE655377:SRF655377 TBA655377:TBB655377 TKW655377:TKX655377 TUS655377:TUT655377 UEO655377:UEP655377 UOK655377:UOL655377 UYG655377:UYH655377 VIC655377:VID655377 VRY655377:VRZ655377 WBU655377:WBV655377 WLQ655377:WLR655377 WVM655377:WVN655377 E720913:F720913 JA720913:JB720913 SW720913:SX720913 ACS720913:ACT720913 AMO720913:AMP720913 AWK720913:AWL720913 BGG720913:BGH720913 BQC720913:BQD720913 BZY720913:BZZ720913 CJU720913:CJV720913 CTQ720913:CTR720913 DDM720913:DDN720913 DNI720913:DNJ720913 DXE720913:DXF720913 EHA720913:EHB720913 EQW720913:EQX720913 FAS720913:FAT720913 FKO720913:FKP720913 FUK720913:FUL720913 GEG720913:GEH720913 GOC720913:GOD720913 GXY720913:GXZ720913 HHU720913:HHV720913 HRQ720913:HRR720913 IBM720913:IBN720913 ILI720913:ILJ720913 IVE720913:IVF720913 JFA720913:JFB720913 JOW720913:JOX720913 JYS720913:JYT720913 KIO720913:KIP720913 KSK720913:KSL720913 LCG720913:LCH720913 LMC720913:LMD720913 LVY720913:LVZ720913 MFU720913:MFV720913 MPQ720913:MPR720913 MZM720913:MZN720913 NJI720913:NJJ720913 NTE720913:NTF720913 ODA720913:ODB720913 OMW720913:OMX720913 OWS720913:OWT720913 PGO720913:PGP720913 PQK720913:PQL720913 QAG720913:QAH720913 QKC720913:QKD720913 QTY720913:QTZ720913 RDU720913:RDV720913 RNQ720913:RNR720913 RXM720913:RXN720913 SHI720913:SHJ720913 SRE720913:SRF720913 TBA720913:TBB720913 TKW720913:TKX720913 TUS720913:TUT720913 UEO720913:UEP720913 UOK720913:UOL720913 UYG720913:UYH720913 VIC720913:VID720913 VRY720913:VRZ720913 WBU720913:WBV720913 WLQ720913:WLR720913 WVM720913:WVN720913 E786449:F786449 JA786449:JB786449 SW786449:SX786449 ACS786449:ACT786449 AMO786449:AMP786449 AWK786449:AWL786449 BGG786449:BGH786449 BQC786449:BQD786449 BZY786449:BZZ786449 CJU786449:CJV786449 CTQ786449:CTR786449 DDM786449:DDN786449 DNI786449:DNJ786449 DXE786449:DXF786449 EHA786449:EHB786449 EQW786449:EQX786449 FAS786449:FAT786449 FKO786449:FKP786449 FUK786449:FUL786449 GEG786449:GEH786449 GOC786449:GOD786449 GXY786449:GXZ786449 HHU786449:HHV786449 HRQ786449:HRR786449 IBM786449:IBN786449 ILI786449:ILJ786449 IVE786449:IVF786449 JFA786449:JFB786449 JOW786449:JOX786449 JYS786449:JYT786449 KIO786449:KIP786449 KSK786449:KSL786449 LCG786449:LCH786449 LMC786449:LMD786449 LVY786449:LVZ786449 MFU786449:MFV786449 MPQ786449:MPR786449 MZM786449:MZN786449 NJI786449:NJJ786449 NTE786449:NTF786449 ODA786449:ODB786449 OMW786449:OMX786449 OWS786449:OWT786449 PGO786449:PGP786449 PQK786449:PQL786449 QAG786449:QAH786449 QKC786449:QKD786449 QTY786449:QTZ786449 RDU786449:RDV786449 RNQ786449:RNR786449 RXM786449:RXN786449 SHI786449:SHJ786449 SRE786449:SRF786449 TBA786449:TBB786449 TKW786449:TKX786449 TUS786449:TUT786449 UEO786449:UEP786449 UOK786449:UOL786449 UYG786449:UYH786449 VIC786449:VID786449 VRY786449:VRZ786449 WBU786449:WBV786449 WLQ786449:WLR786449 WVM786449:WVN786449 E851985:F851985 JA851985:JB851985 SW851985:SX851985 ACS851985:ACT851985 AMO851985:AMP851985 AWK851985:AWL851985 BGG851985:BGH851985 BQC851985:BQD851985 BZY851985:BZZ851985 CJU851985:CJV851985 CTQ851985:CTR851985 DDM851985:DDN851985 DNI851985:DNJ851985 DXE851985:DXF851985 EHA851985:EHB851985 EQW851985:EQX851985 FAS851985:FAT851985 FKO851985:FKP851985 FUK851985:FUL851985 GEG851985:GEH851985 GOC851985:GOD851985 GXY851985:GXZ851985 HHU851985:HHV851985 HRQ851985:HRR851985 IBM851985:IBN851985 ILI851985:ILJ851985 IVE851985:IVF851985 JFA851985:JFB851985 JOW851985:JOX851985 JYS851985:JYT851985 KIO851985:KIP851985 KSK851985:KSL851985 LCG851985:LCH851985 LMC851985:LMD851985 LVY851985:LVZ851985 MFU851985:MFV851985 MPQ851985:MPR851985 MZM851985:MZN851985 NJI851985:NJJ851985 NTE851985:NTF851985 ODA851985:ODB851985 OMW851985:OMX851985 OWS851985:OWT851985 PGO851985:PGP851985 PQK851985:PQL851985 QAG851985:QAH851985 QKC851985:QKD851985 QTY851985:QTZ851985 RDU851985:RDV851985 RNQ851985:RNR851985 RXM851985:RXN851985 SHI851985:SHJ851985 SRE851985:SRF851985 TBA851985:TBB851985 TKW851985:TKX851985 TUS851985:TUT851985 UEO851985:UEP851985 UOK851985:UOL851985 UYG851985:UYH851985 VIC851985:VID851985 VRY851985:VRZ851985 WBU851985:WBV851985 WLQ851985:WLR851985 WVM851985:WVN851985 E917521:F917521 JA917521:JB917521 SW917521:SX917521 ACS917521:ACT917521 AMO917521:AMP917521 AWK917521:AWL917521 BGG917521:BGH917521 BQC917521:BQD917521 BZY917521:BZZ917521 CJU917521:CJV917521 CTQ917521:CTR917521 DDM917521:DDN917521 DNI917521:DNJ917521 DXE917521:DXF917521 EHA917521:EHB917521 EQW917521:EQX917521 FAS917521:FAT917521 FKO917521:FKP917521 FUK917521:FUL917521 GEG917521:GEH917521 GOC917521:GOD917521 GXY917521:GXZ917521 HHU917521:HHV917521 HRQ917521:HRR917521 IBM917521:IBN917521 ILI917521:ILJ917521 IVE917521:IVF917521 JFA917521:JFB917521 JOW917521:JOX917521 JYS917521:JYT917521 KIO917521:KIP917521 KSK917521:KSL917521 LCG917521:LCH917521 LMC917521:LMD917521 LVY917521:LVZ917521 MFU917521:MFV917521 MPQ917521:MPR917521 MZM917521:MZN917521 NJI917521:NJJ917521 NTE917521:NTF917521 ODA917521:ODB917521 OMW917521:OMX917521 OWS917521:OWT917521 PGO917521:PGP917521 PQK917521:PQL917521 QAG917521:QAH917521 QKC917521:QKD917521 QTY917521:QTZ917521 RDU917521:RDV917521 RNQ917521:RNR917521 RXM917521:RXN917521 SHI917521:SHJ917521 SRE917521:SRF917521 TBA917521:TBB917521 TKW917521:TKX917521 TUS917521:TUT917521 UEO917521:UEP917521 UOK917521:UOL917521 UYG917521:UYH917521 VIC917521:VID917521 VRY917521:VRZ917521 WBU917521:WBV917521 WLQ917521:WLR917521 WVM917521:WVN917521 E983057:F983057 JA983057:JB983057 SW983057:SX983057 ACS983057:ACT983057 AMO983057:AMP983057 AWK983057:AWL983057 BGG983057:BGH983057 BQC983057:BQD983057 BZY983057:BZZ983057 CJU983057:CJV983057 CTQ983057:CTR983057 DDM983057:DDN983057 DNI983057:DNJ983057 DXE983057:DXF983057 EHA983057:EHB983057 EQW983057:EQX983057 FAS983057:FAT983057 FKO983057:FKP983057 FUK983057:FUL983057 GEG983057:GEH983057 GOC983057:GOD983057 GXY983057:GXZ983057 HHU983057:HHV983057 HRQ983057:HRR983057 IBM983057:IBN983057 ILI983057:ILJ983057 IVE983057:IVF983057 JFA983057:JFB983057 JOW983057:JOX983057 JYS983057:JYT983057 KIO983057:KIP983057 KSK983057:KSL983057 LCG983057:LCH983057 LMC983057:LMD983057 LVY983057:LVZ983057 MFU983057:MFV983057 MPQ983057:MPR983057 MZM983057:MZN983057 NJI983057:NJJ983057 NTE983057:NTF983057 ODA983057:ODB983057 OMW983057:OMX983057 OWS983057:OWT983057 PGO983057:PGP983057 PQK983057:PQL983057 QAG983057:QAH983057 QKC983057:QKD983057 QTY983057:QTZ983057 RDU983057:RDV983057 RNQ983057:RNR983057 RXM983057:RXN983057 SHI983057:SHJ983057 SRE983057:SRF983057 TBA983057:TBB983057 TKW983057:TKX983057 TUS983057:TUT983057 UEO983057:UEP983057 UOK983057:UOL983057 UYG983057:UYH983057 VIC983057:VID983057 VRY983057:VRZ983057 WBU983057:WBV983057 WLQ983057:WLR983057 WVM983057:WVN983057" xr:uid="{5BB5EAB8-3480-43C9-AD1C-CCBD0B4A5035}">
      <formula1>$CE$266:$CE$267</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C89B77BE-3C5D-4461-9DEE-72C7FBE2B542}">
      <formula1>$BU$257:$BU$262</formula1>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8109BF41-B537-4112-9425-C6177B5832F1}">
      <formula1>"SIM, NÃO"</formula1>
    </dataValidation>
    <dataValidation type="decimal" allowBlank="1" showInputMessage="1" showErrorMessage="1" errorTitle="FORA DO INTERVALO" error="Deve-se adotar valor entre o 1º e 3º quartil" sqref="F32:F36 JB32:JB36 SX32:SX36 ACT32:ACT36 AMP32:AMP36 AWL32:AWL36 BGH32:BGH36 BQD32:BQD36 BZZ32:BZZ36 CJV32:CJV36 CTR32:CTR36 DDN32:DDN36 DNJ32:DNJ36 DXF32:DXF36 EHB32:EHB36 EQX32:EQX36 FAT32:FAT36 FKP32:FKP36 FUL32:FUL36 GEH32:GEH36 GOD32:GOD36 GXZ32:GXZ36 HHV32:HHV36 HRR32:HRR36 IBN32:IBN36 ILJ32:ILJ36 IVF32:IVF36 JFB32:JFB36 JOX32:JOX36 JYT32:JYT36 KIP32:KIP36 KSL32:KSL36 LCH32:LCH36 LMD32:LMD36 LVZ32:LVZ36 MFV32:MFV36 MPR32:MPR36 MZN32:MZN36 NJJ32:NJJ36 NTF32:NTF36 ODB32:ODB36 OMX32:OMX36 OWT32:OWT36 PGP32:PGP36 PQL32:PQL36 QAH32:QAH36 QKD32:QKD36 QTZ32:QTZ36 RDV32:RDV36 RNR32:RNR36 RXN32:RXN36 SHJ32:SHJ36 SRF32:SRF36 TBB32:TBB36 TKX32:TKX36 TUT32:TUT36 UEP32:UEP36 UOL32:UOL36 UYH32:UYH36 VID32:VID36 VRZ32:VRZ36 WBV32:WBV36 WLR32:WLR36 WVN32:WVN36 F65568:F65572 JB65568:JB65572 SX65568:SX65572 ACT65568:ACT65572 AMP65568:AMP65572 AWL65568:AWL65572 BGH65568:BGH65572 BQD65568:BQD65572 BZZ65568:BZZ65572 CJV65568:CJV65572 CTR65568:CTR65572 DDN65568:DDN65572 DNJ65568:DNJ65572 DXF65568:DXF65572 EHB65568:EHB65572 EQX65568:EQX65572 FAT65568:FAT65572 FKP65568:FKP65572 FUL65568:FUL65572 GEH65568:GEH65572 GOD65568:GOD65572 GXZ65568:GXZ65572 HHV65568:HHV65572 HRR65568:HRR65572 IBN65568:IBN65572 ILJ65568:ILJ65572 IVF65568:IVF65572 JFB65568:JFB65572 JOX65568:JOX65572 JYT65568:JYT65572 KIP65568:KIP65572 KSL65568:KSL65572 LCH65568:LCH65572 LMD65568:LMD65572 LVZ65568:LVZ65572 MFV65568:MFV65572 MPR65568:MPR65572 MZN65568:MZN65572 NJJ65568:NJJ65572 NTF65568:NTF65572 ODB65568:ODB65572 OMX65568:OMX65572 OWT65568:OWT65572 PGP65568:PGP65572 PQL65568:PQL65572 QAH65568:QAH65572 QKD65568:QKD65572 QTZ65568:QTZ65572 RDV65568:RDV65572 RNR65568:RNR65572 RXN65568:RXN65572 SHJ65568:SHJ65572 SRF65568:SRF65572 TBB65568:TBB65572 TKX65568:TKX65572 TUT65568:TUT65572 UEP65568:UEP65572 UOL65568:UOL65572 UYH65568:UYH65572 VID65568:VID65572 VRZ65568:VRZ65572 WBV65568:WBV65572 WLR65568:WLR65572 WVN65568:WVN65572 F131104:F131108 JB131104:JB131108 SX131104:SX131108 ACT131104:ACT131108 AMP131104:AMP131108 AWL131104:AWL131108 BGH131104:BGH131108 BQD131104:BQD131108 BZZ131104:BZZ131108 CJV131104:CJV131108 CTR131104:CTR131108 DDN131104:DDN131108 DNJ131104:DNJ131108 DXF131104:DXF131108 EHB131104:EHB131108 EQX131104:EQX131108 FAT131104:FAT131108 FKP131104:FKP131108 FUL131104:FUL131108 GEH131104:GEH131108 GOD131104:GOD131108 GXZ131104:GXZ131108 HHV131104:HHV131108 HRR131104:HRR131108 IBN131104:IBN131108 ILJ131104:ILJ131108 IVF131104:IVF131108 JFB131104:JFB131108 JOX131104:JOX131108 JYT131104:JYT131108 KIP131104:KIP131108 KSL131104:KSL131108 LCH131104:LCH131108 LMD131104:LMD131108 LVZ131104:LVZ131108 MFV131104:MFV131108 MPR131104:MPR131108 MZN131104:MZN131108 NJJ131104:NJJ131108 NTF131104:NTF131108 ODB131104:ODB131108 OMX131104:OMX131108 OWT131104:OWT131108 PGP131104:PGP131108 PQL131104:PQL131108 QAH131104:QAH131108 QKD131104:QKD131108 QTZ131104:QTZ131108 RDV131104:RDV131108 RNR131104:RNR131108 RXN131104:RXN131108 SHJ131104:SHJ131108 SRF131104:SRF131108 TBB131104:TBB131108 TKX131104:TKX131108 TUT131104:TUT131108 UEP131104:UEP131108 UOL131104:UOL131108 UYH131104:UYH131108 VID131104:VID131108 VRZ131104:VRZ131108 WBV131104:WBV131108 WLR131104:WLR131108 WVN131104:WVN131108 F196640:F196644 JB196640:JB196644 SX196640:SX196644 ACT196640:ACT196644 AMP196640:AMP196644 AWL196640:AWL196644 BGH196640:BGH196644 BQD196640:BQD196644 BZZ196640:BZZ196644 CJV196640:CJV196644 CTR196640:CTR196644 DDN196640:DDN196644 DNJ196640:DNJ196644 DXF196640:DXF196644 EHB196640:EHB196644 EQX196640:EQX196644 FAT196640:FAT196644 FKP196640:FKP196644 FUL196640:FUL196644 GEH196640:GEH196644 GOD196640:GOD196644 GXZ196640:GXZ196644 HHV196640:HHV196644 HRR196640:HRR196644 IBN196640:IBN196644 ILJ196640:ILJ196644 IVF196640:IVF196644 JFB196640:JFB196644 JOX196640:JOX196644 JYT196640:JYT196644 KIP196640:KIP196644 KSL196640:KSL196644 LCH196640:LCH196644 LMD196640:LMD196644 LVZ196640:LVZ196644 MFV196640:MFV196644 MPR196640:MPR196644 MZN196640:MZN196644 NJJ196640:NJJ196644 NTF196640:NTF196644 ODB196640:ODB196644 OMX196640:OMX196644 OWT196640:OWT196644 PGP196640:PGP196644 PQL196640:PQL196644 QAH196640:QAH196644 QKD196640:QKD196644 QTZ196640:QTZ196644 RDV196640:RDV196644 RNR196640:RNR196644 RXN196640:RXN196644 SHJ196640:SHJ196644 SRF196640:SRF196644 TBB196640:TBB196644 TKX196640:TKX196644 TUT196640:TUT196644 UEP196640:UEP196644 UOL196640:UOL196644 UYH196640:UYH196644 VID196640:VID196644 VRZ196640:VRZ196644 WBV196640:WBV196644 WLR196640:WLR196644 WVN196640:WVN196644 F262176:F262180 JB262176:JB262180 SX262176:SX262180 ACT262176:ACT262180 AMP262176:AMP262180 AWL262176:AWL262180 BGH262176:BGH262180 BQD262176:BQD262180 BZZ262176:BZZ262180 CJV262176:CJV262180 CTR262176:CTR262180 DDN262176:DDN262180 DNJ262176:DNJ262180 DXF262176:DXF262180 EHB262176:EHB262180 EQX262176:EQX262180 FAT262176:FAT262180 FKP262176:FKP262180 FUL262176:FUL262180 GEH262176:GEH262180 GOD262176:GOD262180 GXZ262176:GXZ262180 HHV262176:HHV262180 HRR262176:HRR262180 IBN262176:IBN262180 ILJ262176:ILJ262180 IVF262176:IVF262180 JFB262176:JFB262180 JOX262176:JOX262180 JYT262176:JYT262180 KIP262176:KIP262180 KSL262176:KSL262180 LCH262176:LCH262180 LMD262176:LMD262180 LVZ262176:LVZ262180 MFV262176:MFV262180 MPR262176:MPR262180 MZN262176:MZN262180 NJJ262176:NJJ262180 NTF262176:NTF262180 ODB262176:ODB262180 OMX262176:OMX262180 OWT262176:OWT262180 PGP262176:PGP262180 PQL262176:PQL262180 QAH262176:QAH262180 QKD262176:QKD262180 QTZ262176:QTZ262180 RDV262176:RDV262180 RNR262176:RNR262180 RXN262176:RXN262180 SHJ262176:SHJ262180 SRF262176:SRF262180 TBB262176:TBB262180 TKX262176:TKX262180 TUT262176:TUT262180 UEP262176:UEP262180 UOL262176:UOL262180 UYH262176:UYH262180 VID262176:VID262180 VRZ262176:VRZ262180 WBV262176:WBV262180 WLR262176:WLR262180 WVN262176:WVN262180 F327712:F327716 JB327712:JB327716 SX327712:SX327716 ACT327712:ACT327716 AMP327712:AMP327716 AWL327712:AWL327716 BGH327712:BGH327716 BQD327712:BQD327716 BZZ327712:BZZ327716 CJV327712:CJV327716 CTR327712:CTR327716 DDN327712:DDN327716 DNJ327712:DNJ327716 DXF327712:DXF327716 EHB327712:EHB327716 EQX327712:EQX327716 FAT327712:FAT327716 FKP327712:FKP327716 FUL327712:FUL327716 GEH327712:GEH327716 GOD327712:GOD327716 GXZ327712:GXZ327716 HHV327712:HHV327716 HRR327712:HRR327716 IBN327712:IBN327716 ILJ327712:ILJ327716 IVF327712:IVF327716 JFB327712:JFB327716 JOX327712:JOX327716 JYT327712:JYT327716 KIP327712:KIP327716 KSL327712:KSL327716 LCH327712:LCH327716 LMD327712:LMD327716 LVZ327712:LVZ327716 MFV327712:MFV327716 MPR327712:MPR327716 MZN327712:MZN327716 NJJ327712:NJJ327716 NTF327712:NTF327716 ODB327712:ODB327716 OMX327712:OMX327716 OWT327712:OWT327716 PGP327712:PGP327716 PQL327712:PQL327716 QAH327712:QAH327716 QKD327712:QKD327716 QTZ327712:QTZ327716 RDV327712:RDV327716 RNR327712:RNR327716 RXN327712:RXN327716 SHJ327712:SHJ327716 SRF327712:SRF327716 TBB327712:TBB327716 TKX327712:TKX327716 TUT327712:TUT327716 UEP327712:UEP327716 UOL327712:UOL327716 UYH327712:UYH327716 VID327712:VID327716 VRZ327712:VRZ327716 WBV327712:WBV327716 WLR327712:WLR327716 WVN327712:WVN327716 F393248:F393252 JB393248:JB393252 SX393248:SX393252 ACT393248:ACT393252 AMP393248:AMP393252 AWL393248:AWL393252 BGH393248:BGH393252 BQD393248:BQD393252 BZZ393248:BZZ393252 CJV393248:CJV393252 CTR393248:CTR393252 DDN393248:DDN393252 DNJ393248:DNJ393252 DXF393248:DXF393252 EHB393248:EHB393252 EQX393248:EQX393252 FAT393248:FAT393252 FKP393248:FKP393252 FUL393248:FUL393252 GEH393248:GEH393252 GOD393248:GOD393252 GXZ393248:GXZ393252 HHV393248:HHV393252 HRR393248:HRR393252 IBN393248:IBN393252 ILJ393248:ILJ393252 IVF393248:IVF393252 JFB393248:JFB393252 JOX393248:JOX393252 JYT393248:JYT393252 KIP393248:KIP393252 KSL393248:KSL393252 LCH393248:LCH393252 LMD393248:LMD393252 LVZ393248:LVZ393252 MFV393248:MFV393252 MPR393248:MPR393252 MZN393248:MZN393252 NJJ393248:NJJ393252 NTF393248:NTF393252 ODB393248:ODB393252 OMX393248:OMX393252 OWT393248:OWT393252 PGP393248:PGP393252 PQL393248:PQL393252 QAH393248:QAH393252 QKD393248:QKD393252 QTZ393248:QTZ393252 RDV393248:RDV393252 RNR393248:RNR393252 RXN393248:RXN393252 SHJ393248:SHJ393252 SRF393248:SRF393252 TBB393248:TBB393252 TKX393248:TKX393252 TUT393248:TUT393252 UEP393248:UEP393252 UOL393248:UOL393252 UYH393248:UYH393252 VID393248:VID393252 VRZ393248:VRZ393252 WBV393248:WBV393252 WLR393248:WLR393252 WVN393248:WVN393252 F458784:F458788 JB458784:JB458788 SX458784:SX458788 ACT458784:ACT458788 AMP458784:AMP458788 AWL458784:AWL458788 BGH458784:BGH458788 BQD458784:BQD458788 BZZ458784:BZZ458788 CJV458784:CJV458788 CTR458784:CTR458788 DDN458784:DDN458788 DNJ458784:DNJ458788 DXF458784:DXF458788 EHB458784:EHB458788 EQX458784:EQX458788 FAT458784:FAT458788 FKP458784:FKP458788 FUL458784:FUL458788 GEH458784:GEH458788 GOD458784:GOD458788 GXZ458784:GXZ458788 HHV458784:HHV458788 HRR458784:HRR458788 IBN458784:IBN458788 ILJ458784:ILJ458788 IVF458784:IVF458788 JFB458784:JFB458788 JOX458784:JOX458788 JYT458784:JYT458788 KIP458784:KIP458788 KSL458784:KSL458788 LCH458784:LCH458788 LMD458784:LMD458788 LVZ458784:LVZ458788 MFV458784:MFV458788 MPR458784:MPR458788 MZN458784:MZN458788 NJJ458784:NJJ458788 NTF458784:NTF458788 ODB458784:ODB458788 OMX458784:OMX458788 OWT458784:OWT458788 PGP458784:PGP458788 PQL458784:PQL458788 QAH458784:QAH458788 QKD458784:QKD458788 QTZ458784:QTZ458788 RDV458784:RDV458788 RNR458784:RNR458788 RXN458784:RXN458788 SHJ458784:SHJ458788 SRF458784:SRF458788 TBB458784:TBB458788 TKX458784:TKX458788 TUT458784:TUT458788 UEP458784:UEP458788 UOL458784:UOL458788 UYH458784:UYH458788 VID458784:VID458788 VRZ458784:VRZ458788 WBV458784:WBV458788 WLR458784:WLR458788 WVN458784:WVN458788 F524320:F524324 JB524320:JB524324 SX524320:SX524324 ACT524320:ACT524324 AMP524320:AMP524324 AWL524320:AWL524324 BGH524320:BGH524324 BQD524320:BQD524324 BZZ524320:BZZ524324 CJV524320:CJV524324 CTR524320:CTR524324 DDN524320:DDN524324 DNJ524320:DNJ524324 DXF524320:DXF524324 EHB524320:EHB524324 EQX524320:EQX524324 FAT524320:FAT524324 FKP524320:FKP524324 FUL524320:FUL524324 GEH524320:GEH524324 GOD524320:GOD524324 GXZ524320:GXZ524324 HHV524320:HHV524324 HRR524320:HRR524324 IBN524320:IBN524324 ILJ524320:ILJ524324 IVF524320:IVF524324 JFB524320:JFB524324 JOX524320:JOX524324 JYT524320:JYT524324 KIP524320:KIP524324 KSL524320:KSL524324 LCH524320:LCH524324 LMD524320:LMD524324 LVZ524320:LVZ524324 MFV524320:MFV524324 MPR524320:MPR524324 MZN524320:MZN524324 NJJ524320:NJJ524324 NTF524320:NTF524324 ODB524320:ODB524324 OMX524320:OMX524324 OWT524320:OWT524324 PGP524320:PGP524324 PQL524320:PQL524324 QAH524320:QAH524324 QKD524320:QKD524324 QTZ524320:QTZ524324 RDV524320:RDV524324 RNR524320:RNR524324 RXN524320:RXN524324 SHJ524320:SHJ524324 SRF524320:SRF524324 TBB524320:TBB524324 TKX524320:TKX524324 TUT524320:TUT524324 UEP524320:UEP524324 UOL524320:UOL524324 UYH524320:UYH524324 VID524320:VID524324 VRZ524320:VRZ524324 WBV524320:WBV524324 WLR524320:WLR524324 WVN524320:WVN524324 F589856:F589860 JB589856:JB589860 SX589856:SX589860 ACT589856:ACT589860 AMP589856:AMP589860 AWL589856:AWL589860 BGH589856:BGH589860 BQD589856:BQD589860 BZZ589856:BZZ589860 CJV589856:CJV589860 CTR589856:CTR589860 DDN589856:DDN589860 DNJ589856:DNJ589860 DXF589856:DXF589860 EHB589856:EHB589860 EQX589856:EQX589860 FAT589856:FAT589860 FKP589856:FKP589860 FUL589856:FUL589860 GEH589856:GEH589860 GOD589856:GOD589860 GXZ589856:GXZ589860 HHV589856:HHV589860 HRR589856:HRR589860 IBN589856:IBN589860 ILJ589856:ILJ589860 IVF589856:IVF589860 JFB589856:JFB589860 JOX589856:JOX589860 JYT589856:JYT589860 KIP589856:KIP589860 KSL589856:KSL589860 LCH589856:LCH589860 LMD589856:LMD589860 LVZ589856:LVZ589860 MFV589856:MFV589860 MPR589856:MPR589860 MZN589856:MZN589860 NJJ589856:NJJ589860 NTF589856:NTF589860 ODB589856:ODB589860 OMX589856:OMX589860 OWT589856:OWT589860 PGP589856:PGP589860 PQL589856:PQL589860 QAH589856:QAH589860 QKD589856:QKD589860 QTZ589856:QTZ589860 RDV589856:RDV589860 RNR589856:RNR589860 RXN589856:RXN589860 SHJ589856:SHJ589860 SRF589856:SRF589860 TBB589856:TBB589860 TKX589856:TKX589860 TUT589856:TUT589860 UEP589856:UEP589860 UOL589856:UOL589860 UYH589856:UYH589860 VID589856:VID589860 VRZ589856:VRZ589860 WBV589856:WBV589860 WLR589856:WLR589860 WVN589856:WVN589860 F655392:F655396 JB655392:JB655396 SX655392:SX655396 ACT655392:ACT655396 AMP655392:AMP655396 AWL655392:AWL655396 BGH655392:BGH655396 BQD655392:BQD655396 BZZ655392:BZZ655396 CJV655392:CJV655396 CTR655392:CTR655396 DDN655392:DDN655396 DNJ655392:DNJ655396 DXF655392:DXF655396 EHB655392:EHB655396 EQX655392:EQX655396 FAT655392:FAT655396 FKP655392:FKP655396 FUL655392:FUL655396 GEH655392:GEH655396 GOD655392:GOD655396 GXZ655392:GXZ655396 HHV655392:HHV655396 HRR655392:HRR655396 IBN655392:IBN655396 ILJ655392:ILJ655396 IVF655392:IVF655396 JFB655392:JFB655396 JOX655392:JOX655396 JYT655392:JYT655396 KIP655392:KIP655396 KSL655392:KSL655396 LCH655392:LCH655396 LMD655392:LMD655396 LVZ655392:LVZ655396 MFV655392:MFV655396 MPR655392:MPR655396 MZN655392:MZN655396 NJJ655392:NJJ655396 NTF655392:NTF655396 ODB655392:ODB655396 OMX655392:OMX655396 OWT655392:OWT655396 PGP655392:PGP655396 PQL655392:PQL655396 QAH655392:QAH655396 QKD655392:QKD655396 QTZ655392:QTZ655396 RDV655392:RDV655396 RNR655392:RNR655396 RXN655392:RXN655396 SHJ655392:SHJ655396 SRF655392:SRF655396 TBB655392:TBB655396 TKX655392:TKX655396 TUT655392:TUT655396 UEP655392:UEP655396 UOL655392:UOL655396 UYH655392:UYH655396 VID655392:VID655396 VRZ655392:VRZ655396 WBV655392:WBV655396 WLR655392:WLR655396 WVN655392:WVN655396 F720928:F720932 JB720928:JB720932 SX720928:SX720932 ACT720928:ACT720932 AMP720928:AMP720932 AWL720928:AWL720932 BGH720928:BGH720932 BQD720928:BQD720932 BZZ720928:BZZ720932 CJV720928:CJV720932 CTR720928:CTR720932 DDN720928:DDN720932 DNJ720928:DNJ720932 DXF720928:DXF720932 EHB720928:EHB720932 EQX720928:EQX720932 FAT720928:FAT720932 FKP720928:FKP720932 FUL720928:FUL720932 GEH720928:GEH720932 GOD720928:GOD720932 GXZ720928:GXZ720932 HHV720928:HHV720932 HRR720928:HRR720932 IBN720928:IBN720932 ILJ720928:ILJ720932 IVF720928:IVF720932 JFB720928:JFB720932 JOX720928:JOX720932 JYT720928:JYT720932 KIP720928:KIP720932 KSL720928:KSL720932 LCH720928:LCH720932 LMD720928:LMD720932 LVZ720928:LVZ720932 MFV720928:MFV720932 MPR720928:MPR720932 MZN720928:MZN720932 NJJ720928:NJJ720932 NTF720928:NTF720932 ODB720928:ODB720932 OMX720928:OMX720932 OWT720928:OWT720932 PGP720928:PGP720932 PQL720928:PQL720932 QAH720928:QAH720932 QKD720928:QKD720932 QTZ720928:QTZ720932 RDV720928:RDV720932 RNR720928:RNR720932 RXN720928:RXN720932 SHJ720928:SHJ720932 SRF720928:SRF720932 TBB720928:TBB720932 TKX720928:TKX720932 TUT720928:TUT720932 UEP720928:UEP720932 UOL720928:UOL720932 UYH720928:UYH720932 VID720928:VID720932 VRZ720928:VRZ720932 WBV720928:WBV720932 WLR720928:WLR720932 WVN720928:WVN720932 F786464:F786468 JB786464:JB786468 SX786464:SX786468 ACT786464:ACT786468 AMP786464:AMP786468 AWL786464:AWL786468 BGH786464:BGH786468 BQD786464:BQD786468 BZZ786464:BZZ786468 CJV786464:CJV786468 CTR786464:CTR786468 DDN786464:DDN786468 DNJ786464:DNJ786468 DXF786464:DXF786468 EHB786464:EHB786468 EQX786464:EQX786468 FAT786464:FAT786468 FKP786464:FKP786468 FUL786464:FUL786468 GEH786464:GEH786468 GOD786464:GOD786468 GXZ786464:GXZ786468 HHV786464:HHV786468 HRR786464:HRR786468 IBN786464:IBN786468 ILJ786464:ILJ786468 IVF786464:IVF786468 JFB786464:JFB786468 JOX786464:JOX786468 JYT786464:JYT786468 KIP786464:KIP786468 KSL786464:KSL786468 LCH786464:LCH786468 LMD786464:LMD786468 LVZ786464:LVZ786468 MFV786464:MFV786468 MPR786464:MPR786468 MZN786464:MZN786468 NJJ786464:NJJ786468 NTF786464:NTF786468 ODB786464:ODB786468 OMX786464:OMX786468 OWT786464:OWT786468 PGP786464:PGP786468 PQL786464:PQL786468 QAH786464:QAH786468 QKD786464:QKD786468 QTZ786464:QTZ786468 RDV786464:RDV786468 RNR786464:RNR786468 RXN786464:RXN786468 SHJ786464:SHJ786468 SRF786464:SRF786468 TBB786464:TBB786468 TKX786464:TKX786468 TUT786464:TUT786468 UEP786464:UEP786468 UOL786464:UOL786468 UYH786464:UYH786468 VID786464:VID786468 VRZ786464:VRZ786468 WBV786464:WBV786468 WLR786464:WLR786468 WVN786464:WVN786468 F852000:F852004 JB852000:JB852004 SX852000:SX852004 ACT852000:ACT852004 AMP852000:AMP852004 AWL852000:AWL852004 BGH852000:BGH852004 BQD852000:BQD852004 BZZ852000:BZZ852004 CJV852000:CJV852004 CTR852000:CTR852004 DDN852000:DDN852004 DNJ852000:DNJ852004 DXF852000:DXF852004 EHB852000:EHB852004 EQX852000:EQX852004 FAT852000:FAT852004 FKP852000:FKP852004 FUL852000:FUL852004 GEH852000:GEH852004 GOD852000:GOD852004 GXZ852000:GXZ852004 HHV852000:HHV852004 HRR852000:HRR852004 IBN852000:IBN852004 ILJ852000:ILJ852004 IVF852000:IVF852004 JFB852000:JFB852004 JOX852000:JOX852004 JYT852000:JYT852004 KIP852000:KIP852004 KSL852000:KSL852004 LCH852000:LCH852004 LMD852000:LMD852004 LVZ852000:LVZ852004 MFV852000:MFV852004 MPR852000:MPR852004 MZN852000:MZN852004 NJJ852000:NJJ852004 NTF852000:NTF852004 ODB852000:ODB852004 OMX852000:OMX852004 OWT852000:OWT852004 PGP852000:PGP852004 PQL852000:PQL852004 QAH852000:QAH852004 QKD852000:QKD852004 QTZ852000:QTZ852004 RDV852000:RDV852004 RNR852000:RNR852004 RXN852000:RXN852004 SHJ852000:SHJ852004 SRF852000:SRF852004 TBB852000:TBB852004 TKX852000:TKX852004 TUT852000:TUT852004 UEP852000:UEP852004 UOL852000:UOL852004 UYH852000:UYH852004 VID852000:VID852004 VRZ852000:VRZ852004 WBV852000:WBV852004 WLR852000:WLR852004 WVN852000:WVN852004 F917536:F917540 JB917536:JB917540 SX917536:SX917540 ACT917536:ACT917540 AMP917536:AMP917540 AWL917536:AWL917540 BGH917536:BGH917540 BQD917536:BQD917540 BZZ917536:BZZ917540 CJV917536:CJV917540 CTR917536:CTR917540 DDN917536:DDN917540 DNJ917536:DNJ917540 DXF917536:DXF917540 EHB917536:EHB917540 EQX917536:EQX917540 FAT917536:FAT917540 FKP917536:FKP917540 FUL917536:FUL917540 GEH917536:GEH917540 GOD917536:GOD917540 GXZ917536:GXZ917540 HHV917536:HHV917540 HRR917536:HRR917540 IBN917536:IBN917540 ILJ917536:ILJ917540 IVF917536:IVF917540 JFB917536:JFB917540 JOX917536:JOX917540 JYT917536:JYT917540 KIP917536:KIP917540 KSL917536:KSL917540 LCH917536:LCH917540 LMD917536:LMD917540 LVZ917536:LVZ917540 MFV917536:MFV917540 MPR917536:MPR917540 MZN917536:MZN917540 NJJ917536:NJJ917540 NTF917536:NTF917540 ODB917536:ODB917540 OMX917536:OMX917540 OWT917536:OWT917540 PGP917536:PGP917540 PQL917536:PQL917540 QAH917536:QAH917540 QKD917536:QKD917540 QTZ917536:QTZ917540 RDV917536:RDV917540 RNR917536:RNR917540 RXN917536:RXN917540 SHJ917536:SHJ917540 SRF917536:SRF917540 TBB917536:TBB917540 TKX917536:TKX917540 TUT917536:TUT917540 UEP917536:UEP917540 UOL917536:UOL917540 UYH917536:UYH917540 VID917536:VID917540 VRZ917536:VRZ917540 WBV917536:WBV917540 WLR917536:WLR917540 WVN917536:WVN917540 F983072:F983076 JB983072:JB983076 SX983072:SX983076 ACT983072:ACT983076 AMP983072:AMP983076 AWL983072:AWL983076 BGH983072:BGH983076 BQD983072:BQD983076 BZZ983072:BZZ983076 CJV983072:CJV983076 CTR983072:CTR983076 DDN983072:DDN983076 DNJ983072:DNJ983076 DXF983072:DXF983076 EHB983072:EHB983076 EQX983072:EQX983076 FAT983072:FAT983076 FKP983072:FKP983076 FUL983072:FUL983076 GEH983072:GEH983076 GOD983072:GOD983076 GXZ983072:GXZ983076 HHV983072:HHV983076 HRR983072:HRR983076 IBN983072:IBN983076 ILJ983072:ILJ983076 IVF983072:IVF983076 JFB983072:JFB983076 JOX983072:JOX983076 JYT983072:JYT983076 KIP983072:KIP983076 KSL983072:KSL983076 LCH983072:LCH983076 LMD983072:LMD983076 LVZ983072:LVZ983076 MFV983072:MFV983076 MPR983072:MPR983076 MZN983072:MZN983076 NJJ983072:NJJ983076 NTF983072:NTF983076 ODB983072:ODB983076 OMX983072:OMX983076 OWT983072:OWT983076 PGP983072:PGP983076 PQL983072:PQL983076 QAH983072:QAH983076 QKD983072:QKD983076 QTZ983072:QTZ983076 RDV983072:RDV983076 RNR983072:RNR983076 RXN983072:RXN983076 SHJ983072:SHJ983076 SRF983072:SRF983076 TBB983072:TBB983076 TKX983072:TKX983076 TUT983072:TUT983076 UEP983072:UEP983076 UOL983072:UOL983076 UYH983072:UYH983076 VID983072:VID983076 VRZ983072:VRZ983076 WBV983072:WBV983076 WLR983072:WLR983076 WVN983072:WVN983076" xr:uid="{A2E885DD-6990-410B-9B61-4E158D17B857}">
      <formula1>C32</formula1>
      <formula2>E32</formula2>
    </dataValidation>
    <dataValidation type="decimal" allowBlank="1" showInputMessage="1" showErrorMessage="1" sqref="F38:F39 JB38:JB39 SX38:SX39 ACT38:ACT39 AMP38:AMP39 AWL38:AWL39 BGH38:BGH39 BQD38:BQD39 BZZ38:BZZ39 CJV38:CJV39 CTR38:CTR39 DDN38:DDN39 DNJ38:DNJ39 DXF38:DXF39 EHB38:EHB39 EQX38:EQX39 FAT38:FAT39 FKP38:FKP39 FUL38:FUL39 GEH38:GEH39 GOD38:GOD39 GXZ38:GXZ39 HHV38:HHV39 HRR38:HRR39 IBN38:IBN39 ILJ38:ILJ39 IVF38:IVF39 JFB38:JFB39 JOX38:JOX39 JYT38:JYT39 KIP38:KIP39 KSL38:KSL39 LCH38:LCH39 LMD38:LMD39 LVZ38:LVZ39 MFV38:MFV39 MPR38:MPR39 MZN38:MZN39 NJJ38:NJJ39 NTF38:NTF39 ODB38:ODB39 OMX38:OMX39 OWT38:OWT39 PGP38:PGP39 PQL38:PQL39 QAH38:QAH39 QKD38:QKD39 QTZ38:QTZ39 RDV38:RDV39 RNR38:RNR39 RXN38:RXN39 SHJ38:SHJ39 SRF38:SRF39 TBB38:TBB39 TKX38:TKX39 TUT38:TUT39 UEP38:UEP39 UOL38:UOL39 UYH38:UYH39 VID38:VID39 VRZ38:VRZ39 WBV38:WBV39 WLR38:WLR39 WVN38:WVN39 F65574:F65575 JB65574:JB65575 SX65574:SX65575 ACT65574:ACT65575 AMP65574:AMP65575 AWL65574:AWL65575 BGH65574:BGH65575 BQD65574:BQD65575 BZZ65574:BZZ65575 CJV65574:CJV65575 CTR65574:CTR65575 DDN65574:DDN65575 DNJ65574:DNJ65575 DXF65574:DXF65575 EHB65574:EHB65575 EQX65574:EQX65575 FAT65574:FAT65575 FKP65574:FKP65575 FUL65574:FUL65575 GEH65574:GEH65575 GOD65574:GOD65575 GXZ65574:GXZ65575 HHV65574:HHV65575 HRR65574:HRR65575 IBN65574:IBN65575 ILJ65574:ILJ65575 IVF65574:IVF65575 JFB65574:JFB65575 JOX65574:JOX65575 JYT65574:JYT65575 KIP65574:KIP65575 KSL65574:KSL65575 LCH65574:LCH65575 LMD65574:LMD65575 LVZ65574:LVZ65575 MFV65574:MFV65575 MPR65574:MPR65575 MZN65574:MZN65575 NJJ65574:NJJ65575 NTF65574:NTF65575 ODB65574:ODB65575 OMX65574:OMX65575 OWT65574:OWT65575 PGP65574:PGP65575 PQL65574:PQL65575 QAH65574:QAH65575 QKD65574:QKD65575 QTZ65574:QTZ65575 RDV65574:RDV65575 RNR65574:RNR65575 RXN65574:RXN65575 SHJ65574:SHJ65575 SRF65574:SRF65575 TBB65574:TBB65575 TKX65574:TKX65575 TUT65574:TUT65575 UEP65574:UEP65575 UOL65574:UOL65575 UYH65574:UYH65575 VID65574:VID65575 VRZ65574:VRZ65575 WBV65574:WBV65575 WLR65574:WLR65575 WVN65574:WVN65575 F131110:F131111 JB131110:JB131111 SX131110:SX131111 ACT131110:ACT131111 AMP131110:AMP131111 AWL131110:AWL131111 BGH131110:BGH131111 BQD131110:BQD131111 BZZ131110:BZZ131111 CJV131110:CJV131111 CTR131110:CTR131111 DDN131110:DDN131111 DNJ131110:DNJ131111 DXF131110:DXF131111 EHB131110:EHB131111 EQX131110:EQX131111 FAT131110:FAT131111 FKP131110:FKP131111 FUL131110:FUL131111 GEH131110:GEH131111 GOD131110:GOD131111 GXZ131110:GXZ131111 HHV131110:HHV131111 HRR131110:HRR131111 IBN131110:IBN131111 ILJ131110:ILJ131111 IVF131110:IVF131111 JFB131110:JFB131111 JOX131110:JOX131111 JYT131110:JYT131111 KIP131110:KIP131111 KSL131110:KSL131111 LCH131110:LCH131111 LMD131110:LMD131111 LVZ131110:LVZ131111 MFV131110:MFV131111 MPR131110:MPR131111 MZN131110:MZN131111 NJJ131110:NJJ131111 NTF131110:NTF131111 ODB131110:ODB131111 OMX131110:OMX131111 OWT131110:OWT131111 PGP131110:PGP131111 PQL131110:PQL131111 QAH131110:QAH131111 QKD131110:QKD131111 QTZ131110:QTZ131111 RDV131110:RDV131111 RNR131110:RNR131111 RXN131110:RXN131111 SHJ131110:SHJ131111 SRF131110:SRF131111 TBB131110:TBB131111 TKX131110:TKX131111 TUT131110:TUT131111 UEP131110:UEP131111 UOL131110:UOL131111 UYH131110:UYH131111 VID131110:VID131111 VRZ131110:VRZ131111 WBV131110:WBV131111 WLR131110:WLR131111 WVN131110:WVN131111 F196646:F196647 JB196646:JB196647 SX196646:SX196647 ACT196646:ACT196647 AMP196646:AMP196647 AWL196646:AWL196647 BGH196646:BGH196647 BQD196646:BQD196647 BZZ196646:BZZ196647 CJV196646:CJV196647 CTR196646:CTR196647 DDN196646:DDN196647 DNJ196646:DNJ196647 DXF196646:DXF196647 EHB196646:EHB196647 EQX196646:EQX196647 FAT196646:FAT196647 FKP196646:FKP196647 FUL196646:FUL196647 GEH196646:GEH196647 GOD196646:GOD196647 GXZ196646:GXZ196647 HHV196646:HHV196647 HRR196646:HRR196647 IBN196646:IBN196647 ILJ196646:ILJ196647 IVF196646:IVF196647 JFB196646:JFB196647 JOX196646:JOX196647 JYT196646:JYT196647 KIP196646:KIP196647 KSL196646:KSL196647 LCH196646:LCH196647 LMD196646:LMD196647 LVZ196646:LVZ196647 MFV196646:MFV196647 MPR196646:MPR196647 MZN196646:MZN196647 NJJ196646:NJJ196647 NTF196646:NTF196647 ODB196646:ODB196647 OMX196646:OMX196647 OWT196646:OWT196647 PGP196646:PGP196647 PQL196646:PQL196647 QAH196646:QAH196647 QKD196646:QKD196647 QTZ196646:QTZ196647 RDV196646:RDV196647 RNR196646:RNR196647 RXN196646:RXN196647 SHJ196646:SHJ196647 SRF196646:SRF196647 TBB196646:TBB196647 TKX196646:TKX196647 TUT196646:TUT196647 UEP196646:UEP196647 UOL196646:UOL196647 UYH196646:UYH196647 VID196646:VID196647 VRZ196646:VRZ196647 WBV196646:WBV196647 WLR196646:WLR196647 WVN196646:WVN196647 F262182:F262183 JB262182:JB262183 SX262182:SX262183 ACT262182:ACT262183 AMP262182:AMP262183 AWL262182:AWL262183 BGH262182:BGH262183 BQD262182:BQD262183 BZZ262182:BZZ262183 CJV262182:CJV262183 CTR262182:CTR262183 DDN262182:DDN262183 DNJ262182:DNJ262183 DXF262182:DXF262183 EHB262182:EHB262183 EQX262182:EQX262183 FAT262182:FAT262183 FKP262182:FKP262183 FUL262182:FUL262183 GEH262182:GEH262183 GOD262182:GOD262183 GXZ262182:GXZ262183 HHV262182:HHV262183 HRR262182:HRR262183 IBN262182:IBN262183 ILJ262182:ILJ262183 IVF262182:IVF262183 JFB262182:JFB262183 JOX262182:JOX262183 JYT262182:JYT262183 KIP262182:KIP262183 KSL262182:KSL262183 LCH262182:LCH262183 LMD262182:LMD262183 LVZ262182:LVZ262183 MFV262182:MFV262183 MPR262182:MPR262183 MZN262182:MZN262183 NJJ262182:NJJ262183 NTF262182:NTF262183 ODB262182:ODB262183 OMX262182:OMX262183 OWT262182:OWT262183 PGP262182:PGP262183 PQL262182:PQL262183 QAH262182:QAH262183 QKD262182:QKD262183 QTZ262182:QTZ262183 RDV262182:RDV262183 RNR262182:RNR262183 RXN262182:RXN262183 SHJ262182:SHJ262183 SRF262182:SRF262183 TBB262182:TBB262183 TKX262182:TKX262183 TUT262182:TUT262183 UEP262182:UEP262183 UOL262182:UOL262183 UYH262182:UYH262183 VID262182:VID262183 VRZ262182:VRZ262183 WBV262182:WBV262183 WLR262182:WLR262183 WVN262182:WVN262183 F327718:F327719 JB327718:JB327719 SX327718:SX327719 ACT327718:ACT327719 AMP327718:AMP327719 AWL327718:AWL327719 BGH327718:BGH327719 BQD327718:BQD327719 BZZ327718:BZZ327719 CJV327718:CJV327719 CTR327718:CTR327719 DDN327718:DDN327719 DNJ327718:DNJ327719 DXF327718:DXF327719 EHB327718:EHB327719 EQX327718:EQX327719 FAT327718:FAT327719 FKP327718:FKP327719 FUL327718:FUL327719 GEH327718:GEH327719 GOD327718:GOD327719 GXZ327718:GXZ327719 HHV327718:HHV327719 HRR327718:HRR327719 IBN327718:IBN327719 ILJ327718:ILJ327719 IVF327718:IVF327719 JFB327718:JFB327719 JOX327718:JOX327719 JYT327718:JYT327719 KIP327718:KIP327719 KSL327718:KSL327719 LCH327718:LCH327719 LMD327718:LMD327719 LVZ327718:LVZ327719 MFV327718:MFV327719 MPR327718:MPR327719 MZN327718:MZN327719 NJJ327718:NJJ327719 NTF327718:NTF327719 ODB327718:ODB327719 OMX327718:OMX327719 OWT327718:OWT327719 PGP327718:PGP327719 PQL327718:PQL327719 QAH327718:QAH327719 QKD327718:QKD327719 QTZ327718:QTZ327719 RDV327718:RDV327719 RNR327718:RNR327719 RXN327718:RXN327719 SHJ327718:SHJ327719 SRF327718:SRF327719 TBB327718:TBB327719 TKX327718:TKX327719 TUT327718:TUT327719 UEP327718:UEP327719 UOL327718:UOL327719 UYH327718:UYH327719 VID327718:VID327719 VRZ327718:VRZ327719 WBV327718:WBV327719 WLR327718:WLR327719 WVN327718:WVN327719 F393254:F393255 JB393254:JB393255 SX393254:SX393255 ACT393254:ACT393255 AMP393254:AMP393255 AWL393254:AWL393255 BGH393254:BGH393255 BQD393254:BQD393255 BZZ393254:BZZ393255 CJV393254:CJV393255 CTR393254:CTR393255 DDN393254:DDN393255 DNJ393254:DNJ393255 DXF393254:DXF393255 EHB393254:EHB393255 EQX393254:EQX393255 FAT393254:FAT393255 FKP393254:FKP393255 FUL393254:FUL393255 GEH393254:GEH393255 GOD393254:GOD393255 GXZ393254:GXZ393255 HHV393254:HHV393255 HRR393254:HRR393255 IBN393254:IBN393255 ILJ393254:ILJ393255 IVF393254:IVF393255 JFB393254:JFB393255 JOX393254:JOX393255 JYT393254:JYT393255 KIP393254:KIP393255 KSL393254:KSL393255 LCH393254:LCH393255 LMD393254:LMD393255 LVZ393254:LVZ393255 MFV393254:MFV393255 MPR393254:MPR393255 MZN393254:MZN393255 NJJ393254:NJJ393255 NTF393254:NTF393255 ODB393254:ODB393255 OMX393254:OMX393255 OWT393254:OWT393255 PGP393254:PGP393255 PQL393254:PQL393255 QAH393254:QAH393255 QKD393254:QKD393255 QTZ393254:QTZ393255 RDV393254:RDV393255 RNR393254:RNR393255 RXN393254:RXN393255 SHJ393254:SHJ393255 SRF393254:SRF393255 TBB393254:TBB393255 TKX393254:TKX393255 TUT393254:TUT393255 UEP393254:UEP393255 UOL393254:UOL393255 UYH393254:UYH393255 VID393254:VID393255 VRZ393254:VRZ393255 WBV393254:WBV393255 WLR393254:WLR393255 WVN393254:WVN393255 F458790:F458791 JB458790:JB458791 SX458790:SX458791 ACT458790:ACT458791 AMP458790:AMP458791 AWL458790:AWL458791 BGH458790:BGH458791 BQD458790:BQD458791 BZZ458790:BZZ458791 CJV458790:CJV458791 CTR458790:CTR458791 DDN458790:DDN458791 DNJ458790:DNJ458791 DXF458790:DXF458791 EHB458790:EHB458791 EQX458790:EQX458791 FAT458790:FAT458791 FKP458790:FKP458791 FUL458790:FUL458791 GEH458790:GEH458791 GOD458790:GOD458791 GXZ458790:GXZ458791 HHV458790:HHV458791 HRR458790:HRR458791 IBN458790:IBN458791 ILJ458790:ILJ458791 IVF458790:IVF458791 JFB458790:JFB458791 JOX458790:JOX458791 JYT458790:JYT458791 KIP458790:KIP458791 KSL458790:KSL458791 LCH458790:LCH458791 LMD458790:LMD458791 LVZ458790:LVZ458791 MFV458790:MFV458791 MPR458790:MPR458791 MZN458790:MZN458791 NJJ458790:NJJ458791 NTF458790:NTF458791 ODB458790:ODB458791 OMX458790:OMX458791 OWT458790:OWT458791 PGP458790:PGP458791 PQL458790:PQL458791 QAH458790:QAH458791 QKD458790:QKD458791 QTZ458790:QTZ458791 RDV458790:RDV458791 RNR458790:RNR458791 RXN458790:RXN458791 SHJ458790:SHJ458791 SRF458790:SRF458791 TBB458790:TBB458791 TKX458790:TKX458791 TUT458790:TUT458791 UEP458790:UEP458791 UOL458790:UOL458791 UYH458790:UYH458791 VID458790:VID458791 VRZ458790:VRZ458791 WBV458790:WBV458791 WLR458790:WLR458791 WVN458790:WVN458791 F524326:F524327 JB524326:JB524327 SX524326:SX524327 ACT524326:ACT524327 AMP524326:AMP524327 AWL524326:AWL524327 BGH524326:BGH524327 BQD524326:BQD524327 BZZ524326:BZZ524327 CJV524326:CJV524327 CTR524326:CTR524327 DDN524326:DDN524327 DNJ524326:DNJ524327 DXF524326:DXF524327 EHB524326:EHB524327 EQX524326:EQX524327 FAT524326:FAT524327 FKP524326:FKP524327 FUL524326:FUL524327 GEH524326:GEH524327 GOD524326:GOD524327 GXZ524326:GXZ524327 HHV524326:HHV524327 HRR524326:HRR524327 IBN524326:IBN524327 ILJ524326:ILJ524327 IVF524326:IVF524327 JFB524326:JFB524327 JOX524326:JOX524327 JYT524326:JYT524327 KIP524326:KIP524327 KSL524326:KSL524327 LCH524326:LCH524327 LMD524326:LMD524327 LVZ524326:LVZ524327 MFV524326:MFV524327 MPR524326:MPR524327 MZN524326:MZN524327 NJJ524326:NJJ524327 NTF524326:NTF524327 ODB524326:ODB524327 OMX524326:OMX524327 OWT524326:OWT524327 PGP524326:PGP524327 PQL524326:PQL524327 QAH524326:QAH524327 QKD524326:QKD524327 QTZ524326:QTZ524327 RDV524326:RDV524327 RNR524326:RNR524327 RXN524326:RXN524327 SHJ524326:SHJ524327 SRF524326:SRF524327 TBB524326:TBB524327 TKX524326:TKX524327 TUT524326:TUT524327 UEP524326:UEP524327 UOL524326:UOL524327 UYH524326:UYH524327 VID524326:VID524327 VRZ524326:VRZ524327 WBV524326:WBV524327 WLR524326:WLR524327 WVN524326:WVN524327 F589862:F589863 JB589862:JB589863 SX589862:SX589863 ACT589862:ACT589863 AMP589862:AMP589863 AWL589862:AWL589863 BGH589862:BGH589863 BQD589862:BQD589863 BZZ589862:BZZ589863 CJV589862:CJV589863 CTR589862:CTR589863 DDN589862:DDN589863 DNJ589862:DNJ589863 DXF589862:DXF589863 EHB589862:EHB589863 EQX589862:EQX589863 FAT589862:FAT589863 FKP589862:FKP589863 FUL589862:FUL589863 GEH589862:GEH589863 GOD589862:GOD589863 GXZ589862:GXZ589863 HHV589862:HHV589863 HRR589862:HRR589863 IBN589862:IBN589863 ILJ589862:ILJ589863 IVF589862:IVF589863 JFB589862:JFB589863 JOX589862:JOX589863 JYT589862:JYT589863 KIP589862:KIP589863 KSL589862:KSL589863 LCH589862:LCH589863 LMD589862:LMD589863 LVZ589862:LVZ589863 MFV589862:MFV589863 MPR589862:MPR589863 MZN589862:MZN589863 NJJ589862:NJJ589863 NTF589862:NTF589863 ODB589862:ODB589863 OMX589862:OMX589863 OWT589862:OWT589863 PGP589862:PGP589863 PQL589862:PQL589863 QAH589862:QAH589863 QKD589862:QKD589863 QTZ589862:QTZ589863 RDV589862:RDV589863 RNR589862:RNR589863 RXN589862:RXN589863 SHJ589862:SHJ589863 SRF589862:SRF589863 TBB589862:TBB589863 TKX589862:TKX589863 TUT589862:TUT589863 UEP589862:UEP589863 UOL589862:UOL589863 UYH589862:UYH589863 VID589862:VID589863 VRZ589862:VRZ589863 WBV589862:WBV589863 WLR589862:WLR589863 WVN589862:WVN589863 F655398:F655399 JB655398:JB655399 SX655398:SX655399 ACT655398:ACT655399 AMP655398:AMP655399 AWL655398:AWL655399 BGH655398:BGH655399 BQD655398:BQD655399 BZZ655398:BZZ655399 CJV655398:CJV655399 CTR655398:CTR655399 DDN655398:DDN655399 DNJ655398:DNJ655399 DXF655398:DXF655399 EHB655398:EHB655399 EQX655398:EQX655399 FAT655398:FAT655399 FKP655398:FKP655399 FUL655398:FUL655399 GEH655398:GEH655399 GOD655398:GOD655399 GXZ655398:GXZ655399 HHV655398:HHV655399 HRR655398:HRR655399 IBN655398:IBN655399 ILJ655398:ILJ655399 IVF655398:IVF655399 JFB655398:JFB655399 JOX655398:JOX655399 JYT655398:JYT655399 KIP655398:KIP655399 KSL655398:KSL655399 LCH655398:LCH655399 LMD655398:LMD655399 LVZ655398:LVZ655399 MFV655398:MFV655399 MPR655398:MPR655399 MZN655398:MZN655399 NJJ655398:NJJ655399 NTF655398:NTF655399 ODB655398:ODB655399 OMX655398:OMX655399 OWT655398:OWT655399 PGP655398:PGP655399 PQL655398:PQL655399 QAH655398:QAH655399 QKD655398:QKD655399 QTZ655398:QTZ655399 RDV655398:RDV655399 RNR655398:RNR655399 RXN655398:RXN655399 SHJ655398:SHJ655399 SRF655398:SRF655399 TBB655398:TBB655399 TKX655398:TKX655399 TUT655398:TUT655399 UEP655398:UEP655399 UOL655398:UOL655399 UYH655398:UYH655399 VID655398:VID655399 VRZ655398:VRZ655399 WBV655398:WBV655399 WLR655398:WLR655399 WVN655398:WVN655399 F720934:F720935 JB720934:JB720935 SX720934:SX720935 ACT720934:ACT720935 AMP720934:AMP720935 AWL720934:AWL720935 BGH720934:BGH720935 BQD720934:BQD720935 BZZ720934:BZZ720935 CJV720934:CJV720935 CTR720934:CTR720935 DDN720934:DDN720935 DNJ720934:DNJ720935 DXF720934:DXF720935 EHB720934:EHB720935 EQX720934:EQX720935 FAT720934:FAT720935 FKP720934:FKP720935 FUL720934:FUL720935 GEH720934:GEH720935 GOD720934:GOD720935 GXZ720934:GXZ720935 HHV720934:HHV720935 HRR720934:HRR720935 IBN720934:IBN720935 ILJ720934:ILJ720935 IVF720934:IVF720935 JFB720934:JFB720935 JOX720934:JOX720935 JYT720934:JYT720935 KIP720934:KIP720935 KSL720934:KSL720935 LCH720934:LCH720935 LMD720934:LMD720935 LVZ720934:LVZ720935 MFV720934:MFV720935 MPR720934:MPR720935 MZN720934:MZN720935 NJJ720934:NJJ720935 NTF720934:NTF720935 ODB720934:ODB720935 OMX720934:OMX720935 OWT720934:OWT720935 PGP720934:PGP720935 PQL720934:PQL720935 QAH720934:QAH720935 QKD720934:QKD720935 QTZ720934:QTZ720935 RDV720934:RDV720935 RNR720934:RNR720935 RXN720934:RXN720935 SHJ720934:SHJ720935 SRF720934:SRF720935 TBB720934:TBB720935 TKX720934:TKX720935 TUT720934:TUT720935 UEP720934:UEP720935 UOL720934:UOL720935 UYH720934:UYH720935 VID720934:VID720935 VRZ720934:VRZ720935 WBV720934:WBV720935 WLR720934:WLR720935 WVN720934:WVN720935 F786470:F786471 JB786470:JB786471 SX786470:SX786471 ACT786470:ACT786471 AMP786470:AMP786471 AWL786470:AWL786471 BGH786470:BGH786471 BQD786470:BQD786471 BZZ786470:BZZ786471 CJV786470:CJV786471 CTR786470:CTR786471 DDN786470:DDN786471 DNJ786470:DNJ786471 DXF786470:DXF786471 EHB786470:EHB786471 EQX786470:EQX786471 FAT786470:FAT786471 FKP786470:FKP786471 FUL786470:FUL786471 GEH786470:GEH786471 GOD786470:GOD786471 GXZ786470:GXZ786471 HHV786470:HHV786471 HRR786470:HRR786471 IBN786470:IBN786471 ILJ786470:ILJ786471 IVF786470:IVF786471 JFB786470:JFB786471 JOX786470:JOX786471 JYT786470:JYT786471 KIP786470:KIP786471 KSL786470:KSL786471 LCH786470:LCH786471 LMD786470:LMD786471 LVZ786470:LVZ786471 MFV786470:MFV786471 MPR786470:MPR786471 MZN786470:MZN786471 NJJ786470:NJJ786471 NTF786470:NTF786471 ODB786470:ODB786471 OMX786470:OMX786471 OWT786470:OWT786471 PGP786470:PGP786471 PQL786470:PQL786471 QAH786470:QAH786471 QKD786470:QKD786471 QTZ786470:QTZ786471 RDV786470:RDV786471 RNR786470:RNR786471 RXN786470:RXN786471 SHJ786470:SHJ786471 SRF786470:SRF786471 TBB786470:TBB786471 TKX786470:TKX786471 TUT786470:TUT786471 UEP786470:UEP786471 UOL786470:UOL786471 UYH786470:UYH786471 VID786470:VID786471 VRZ786470:VRZ786471 WBV786470:WBV786471 WLR786470:WLR786471 WVN786470:WVN786471 F852006:F852007 JB852006:JB852007 SX852006:SX852007 ACT852006:ACT852007 AMP852006:AMP852007 AWL852006:AWL852007 BGH852006:BGH852007 BQD852006:BQD852007 BZZ852006:BZZ852007 CJV852006:CJV852007 CTR852006:CTR852007 DDN852006:DDN852007 DNJ852006:DNJ852007 DXF852006:DXF852007 EHB852006:EHB852007 EQX852006:EQX852007 FAT852006:FAT852007 FKP852006:FKP852007 FUL852006:FUL852007 GEH852006:GEH852007 GOD852006:GOD852007 GXZ852006:GXZ852007 HHV852006:HHV852007 HRR852006:HRR852007 IBN852006:IBN852007 ILJ852006:ILJ852007 IVF852006:IVF852007 JFB852006:JFB852007 JOX852006:JOX852007 JYT852006:JYT852007 KIP852006:KIP852007 KSL852006:KSL852007 LCH852006:LCH852007 LMD852006:LMD852007 LVZ852006:LVZ852007 MFV852006:MFV852007 MPR852006:MPR852007 MZN852006:MZN852007 NJJ852006:NJJ852007 NTF852006:NTF852007 ODB852006:ODB852007 OMX852006:OMX852007 OWT852006:OWT852007 PGP852006:PGP852007 PQL852006:PQL852007 QAH852006:QAH852007 QKD852006:QKD852007 QTZ852006:QTZ852007 RDV852006:RDV852007 RNR852006:RNR852007 RXN852006:RXN852007 SHJ852006:SHJ852007 SRF852006:SRF852007 TBB852006:TBB852007 TKX852006:TKX852007 TUT852006:TUT852007 UEP852006:UEP852007 UOL852006:UOL852007 UYH852006:UYH852007 VID852006:VID852007 VRZ852006:VRZ852007 WBV852006:WBV852007 WLR852006:WLR852007 WVN852006:WVN852007 F917542:F917543 JB917542:JB917543 SX917542:SX917543 ACT917542:ACT917543 AMP917542:AMP917543 AWL917542:AWL917543 BGH917542:BGH917543 BQD917542:BQD917543 BZZ917542:BZZ917543 CJV917542:CJV917543 CTR917542:CTR917543 DDN917542:DDN917543 DNJ917542:DNJ917543 DXF917542:DXF917543 EHB917542:EHB917543 EQX917542:EQX917543 FAT917542:FAT917543 FKP917542:FKP917543 FUL917542:FUL917543 GEH917542:GEH917543 GOD917542:GOD917543 GXZ917542:GXZ917543 HHV917542:HHV917543 HRR917542:HRR917543 IBN917542:IBN917543 ILJ917542:ILJ917543 IVF917542:IVF917543 JFB917542:JFB917543 JOX917542:JOX917543 JYT917542:JYT917543 KIP917542:KIP917543 KSL917542:KSL917543 LCH917542:LCH917543 LMD917542:LMD917543 LVZ917542:LVZ917543 MFV917542:MFV917543 MPR917542:MPR917543 MZN917542:MZN917543 NJJ917542:NJJ917543 NTF917542:NTF917543 ODB917542:ODB917543 OMX917542:OMX917543 OWT917542:OWT917543 PGP917542:PGP917543 PQL917542:PQL917543 QAH917542:QAH917543 QKD917542:QKD917543 QTZ917542:QTZ917543 RDV917542:RDV917543 RNR917542:RNR917543 RXN917542:RXN917543 SHJ917542:SHJ917543 SRF917542:SRF917543 TBB917542:TBB917543 TKX917542:TKX917543 TUT917542:TUT917543 UEP917542:UEP917543 UOL917542:UOL917543 UYH917542:UYH917543 VID917542:VID917543 VRZ917542:VRZ917543 WBV917542:WBV917543 WLR917542:WLR917543 WVN917542:WVN917543 F983078:F983079 JB983078:JB983079 SX983078:SX983079 ACT983078:ACT983079 AMP983078:AMP983079 AWL983078:AWL983079 BGH983078:BGH983079 BQD983078:BQD983079 BZZ983078:BZZ983079 CJV983078:CJV983079 CTR983078:CTR983079 DDN983078:DDN983079 DNJ983078:DNJ983079 DXF983078:DXF983079 EHB983078:EHB983079 EQX983078:EQX983079 FAT983078:FAT983079 FKP983078:FKP983079 FUL983078:FUL983079 GEH983078:GEH983079 GOD983078:GOD983079 GXZ983078:GXZ983079 HHV983078:HHV983079 HRR983078:HRR983079 IBN983078:IBN983079 ILJ983078:ILJ983079 IVF983078:IVF983079 JFB983078:JFB983079 JOX983078:JOX983079 JYT983078:JYT983079 KIP983078:KIP983079 KSL983078:KSL983079 LCH983078:LCH983079 LMD983078:LMD983079 LVZ983078:LVZ983079 MFV983078:MFV983079 MPR983078:MPR983079 MZN983078:MZN983079 NJJ983078:NJJ983079 NTF983078:NTF983079 ODB983078:ODB983079 OMX983078:OMX983079 OWT983078:OWT983079 PGP983078:PGP983079 PQL983078:PQL983079 QAH983078:QAH983079 QKD983078:QKD983079 QTZ983078:QTZ983079 RDV983078:RDV983079 RNR983078:RNR983079 RXN983078:RXN983079 SHJ983078:SHJ983079 SRF983078:SRF983079 TBB983078:TBB983079 TKX983078:TKX983079 TUT983078:TUT983079 UEP983078:UEP983079 UOL983078:UOL983079 UYH983078:UYH983079 VID983078:VID983079 VRZ983078:VRZ983079 WBV983078:WBV983079 WLR983078:WLR983079 WVN983078:WVN983079" xr:uid="{E0CFD144-6A29-483C-BD2F-D9B4D9F7DFBC}">
      <formula1>C38</formula1>
      <formula2>E38</formula2>
    </dataValidation>
  </dataValidations>
  <pageMargins left="0.51181102362204722" right="0.51181102362204722" top="1.5748031496062993" bottom="0.78740157480314965" header="0.31496062992125984" footer="0.31496062992125984"/>
  <pageSetup paperSize="9" scale="93" fitToHeight="0" orientation="portrait" r:id="rId1"/>
  <headerFooter>
    <oddHeader>&amp;C&amp;"Arial,Negrito"&amp;G
PREFEITURA MUNICIPAL DE NOVO HORIZONTE DO SUL&amp;"-,Regular"
&amp;"Arial,Normal"Estado de Mato Grosso do Sul</oddHeader>
  </headerFooter>
  <rowBreaks count="1" manualBreakCount="1">
    <brk id="27" max="6" man="1"/>
  </rowBreaks>
  <drawing r:id="rId2"/>
  <legacyDrawing r:id="rId3"/>
  <legacyDrawingHF r:id="rId4"/>
  <oleObjects>
    <mc:AlternateContent xmlns:mc="http://schemas.openxmlformats.org/markup-compatibility/2006">
      <mc:Choice Requires="x14">
        <oleObject progId="Equation.3" shapeId="14337" r:id="rId5">
          <objectPr defaultSize="0" autoPict="0" r:id="rId6">
            <anchor moveWithCells="1" sizeWithCells="1">
              <from>
                <xdr:col>79</xdr:col>
                <xdr:colOff>0</xdr:colOff>
                <xdr:row>238</xdr:row>
                <xdr:rowOff>304800</xdr:rowOff>
              </from>
              <to>
                <xdr:col>79</xdr:col>
                <xdr:colOff>0</xdr:colOff>
                <xdr:row>240</xdr:row>
                <xdr:rowOff>76200</xdr:rowOff>
              </to>
            </anchor>
          </objectPr>
        </oleObject>
      </mc:Choice>
      <mc:Fallback>
        <oleObject progId="Equation.3" shapeId="14337" r:id="rId5"/>
      </mc:Fallback>
    </mc:AlternateContent>
    <mc:AlternateContent xmlns:mc="http://schemas.openxmlformats.org/markup-compatibility/2006">
      <mc:Choice Requires="x14">
        <oleObject progId="Equation.3" shapeId="14338" r:id="rId7">
          <objectPr defaultSize="0" autoPict="0" r:id="rId6">
            <anchor moveWithCells="1" sizeWithCells="1">
              <from>
                <xdr:col>0</xdr:col>
                <xdr:colOff>60960</xdr:colOff>
                <xdr:row>39</xdr:row>
                <xdr:rowOff>137160</xdr:rowOff>
              </from>
              <to>
                <xdr:col>5</xdr:col>
                <xdr:colOff>693420</xdr:colOff>
                <xdr:row>43</xdr:row>
                <xdr:rowOff>0</xdr:rowOff>
              </to>
            </anchor>
          </objectPr>
        </oleObject>
      </mc:Choice>
      <mc:Fallback>
        <oleObject progId="Equation.3" shapeId="14338" r:id="rId7"/>
      </mc:Fallback>
    </mc:AlternateContent>
  </oleObjects>
  <controls>
    <mc:AlternateContent xmlns:mc="http://schemas.openxmlformats.org/markup-compatibility/2006">
      <mc:Choice Requires="x14">
        <control shapeId="14339" r:id="rId8" name="CommandButton1">
          <controlPr defaultSize="0" autoLine="0" r:id="rId9">
            <anchor moveWithCells="1">
              <from>
                <xdr:col>12</xdr:col>
                <xdr:colOff>45720</xdr:colOff>
                <xdr:row>11</xdr:row>
                <xdr:rowOff>830580</xdr:rowOff>
              </from>
              <to>
                <xdr:col>46</xdr:col>
                <xdr:colOff>228600</xdr:colOff>
                <xdr:row>11</xdr:row>
                <xdr:rowOff>1325880</xdr:rowOff>
              </to>
            </anchor>
          </controlPr>
        </control>
      </mc:Choice>
      <mc:Fallback>
        <control shapeId="14339" r:id="rId8"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61AC5-25AA-4728-9142-A9ABAF17C9F0}">
  <sheetPr filterMode="1">
    <tabColor theme="4" tint="0.39997558519241921"/>
    <pageSetUpPr fitToPage="1"/>
  </sheetPr>
  <dimension ref="A1:D41"/>
  <sheetViews>
    <sheetView view="pageBreakPreview" zoomScale="60" zoomScaleNormal="100" workbookViewId="0">
      <selection activeCell="C30" sqref="C6:C30"/>
    </sheetView>
  </sheetViews>
  <sheetFormatPr defaultRowHeight="14.4" x14ac:dyDescent="0.3"/>
  <cols>
    <col min="1" max="1" width="8.44140625" bestFit="1" customWidth="1"/>
    <col min="2" max="2" width="76" customWidth="1"/>
    <col min="3" max="3" width="44.109375" customWidth="1"/>
    <col min="4" max="4" width="18.21875" bestFit="1" customWidth="1"/>
  </cols>
  <sheetData>
    <row r="1" spans="1:4" ht="15.6" x14ac:dyDescent="0.3">
      <c r="A1" s="93"/>
      <c r="B1" s="95" t="str">
        <f>PO!D1</f>
        <v>Obra</v>
      </c>
      <c r="C1" s="97" t="str">
        <f>PO!I1</f>
        <v>Encargos Sociais</v>
      </c>
      <c r="D1" s="98"/>
    </row>
    <row r="2" spans="1:4" ht="45" x14ac:dyDescent="0.3">
      <c r="A2" s="101"/>
      <c r="B2" s="103" t="str">
        <f>PO!D2</f>
        <v>Construção de prédio público destinado às gerências de Meio Ambiente, Infraestrutura e Agricultura</v>
      </c>
      <c r="C2" s="106" t="str">
        <f>PO!I2</f>
        <v>RELATÓRIO DE CUSTOS DE COMPOSIÇÕES - SEM DESONERAÇÃO ENCARGOS SOCIAIS</v>
      </c>
      <c r="D2" s="107"/>
    </row>
    <row r="3" spans="1:4" ht="15.6" x14ac:dyDescent="0.3">
      <c r="A3" s="93"/>
      <c r="B3" s="94"/>
      <c r="C3" s="109"/>
      <c r="D3" s="110"/>
    </row>
    <row r="4" spans="1:4" ht="15.6" x14ac:dyDescent="0.3">
      <c r="A4" s="111"/>
      <c r="B4" s="113" t="s">
        <v>165</v>
      </c>
      <c r="C4" s="115"/>
      <c r="D4" s="116"/>
    </row>
    <row r="5" spans="1:4" ht="15.6" x14ac:dyDescent="0.3">
      <c r="A5" s="117" t="str">
        <f>PO!A5</f>
        <v>Item</v>
      </c>
      <c r="B5" s="118" t="str">
        <f>PO!D5</f>
        <v>Descrição</v>
      </c>
      <c r="C5" s="120" t="str">
        <f>PO!I5</f>
        <v>Total</v>
      </c>
      <c r="D5" s="121" t="str">
        <f>PO!J5</f>
        <v>Peso (%)</v>
      </c>
    </row>
    <row r="6" spans="1:4" ht="15.6" x14ac:dyDescent="0.3">
      <c r="A6" s="136">
        <f>PO!A6</f>
        <v>1</v>
      </c>
      <c r="B6" s="137" t="str">
        <f>PO!D6</f>
        <v>CANTEIRO DE OBRA</v>
      </c>
      <c r="C6" s="115">
        <f>PO!I6</f>
        <v>15652.739999999998</v>
      </c>
      <c r="D6" s="259">
        <f>PO!J6</f>
        <v>6.6410260451723289E-3</v>
      </c>
    </row>
    <row r="7" spans="1:4" ht="15.6" x14ac:dyDescent="0.3">
      <c r="A7" s="136">
        <f>PO!$A$11</f>
        <v>2</v>
      </c>
      <c r="B7" s="137" t="str">
        <f>PO!D11</f>
        <v>SERVIÇOS PRELIMINARES</v>
      </c>
      <c r="C7" s="138">
        <f>PO!I11</f>
        <v>23192.800000000003</v>
      </c>
      <c r="D7" s="139">
        <f>PO!J11</f>
        <v>9.8400656281566572E-3</v>
      </c>
    </row>
    <row r="8" spans="1:4" ht="15.6" x14ac:dyDescent="0.3">
      <c r="A8" s="136">
        <f>PO!$A$15</f>
        <v>3</v>
      </c>
      <c r="B8" s="137" t="str">
        <f>PO!D15</f>
        <v>ADMINISTRAÇÃO CENTRAL DE OBRA</v>
      </c>
      <c r="C8" s="138">
        <f>PO!I15</f>
        <v>125512</v>
      </c>
      <c r="D8" s="139">
        <f>PO!J15</f>
        <v>5.3251281308043796E-2</v>
      </c>
    </row>
    <row r="9" spans="1:4" ht="15.6" x14ac:dyDescent="0.3">
      <c r="A9" s="136" t="str">
        <f>PO!$A$20</f>
        <v>4.00.00</v>
      </c>
      <c r="B9" s="137" t="str">
        <f>PO!D20</f>
        <v>INFRAESTRUTURA</v>
      </c>
      <c r="C9" s="138">
        <f>PO!I20</f>
        <v>283816.92</v>
      </c>
      <c r="D9" s="139">
        <f>PO!J20</f>
        <v>0.12041569449058703</v>
      </c>
    </row>
    <row r="10" spans="1:4" ht="15.6" x14ac:dyDescent="0.3">
      <c r="A10" s="136" t="str">
        <f>PO!$A$33</f>
        <v>4.01.00</v>
      </c>
      <c r="B10" s="137" t="str">
        <f>PO!D33</f>
        <v>MESOESTRUTURA E SUPRAESTRUTURA</v>
      </c>
      <c r="C10" s="138">
        <f>PO!I33</f>
        <v>238687.18000000002</v>
      </c>
      <c r="D10" s="139">
        <f>PO!J33</f>
        <v>0.10126839000895282</v>
      </c>
    </row>
    <row r="11" spans="1:4" ht="15.6" x14ac:dyDescent="0.3">
      <c r="A11" s="136">
        <f>PO!$A$41</f>
        <v>5</v>
      </c>
      <c r="B11" s="137" t="str">
        <f>PO!D41</f>
        <v>PAREDES E REVESTIMENTOS</v>
      </c>
      <c r="C11" s="138">
        <f>PO!I41</f>
        <v>380117.73000000004</v>
      </c>
      <c r="D11" s="139">
        <f>PO!J41</f>
        <v>0.16127347321694371</v>
      </c>
    </row>
    <row r="12" spans="1:4" ht="15.6" x14ac:dyDescent="0.3">
      <c r="A12" s="136">
        <f>PO!$A$47</f>
        <v>6</v>
      </c>
      <c r="B12" s="137" t="str">
        <f>PO!D47</f>
        <v>PAVIMENTAÇÃO</v>
      </c>
      <c r="C12" s="138">
        <f>PO!I47</f>
        <v>99914.98</v>
      </c>
      <c r="D12" s="139">
        <f>PO!J47</f>
        <v>4.2391171416817273E-2</v>
      </c>
    </row>
    <row r="13" spans="1:4" ht="15.6" x14ac:dyDescent="0.3">
      <c r="A13" s="136">
        <f>PO!$A$54</f>
        <v>7</v>
      </c>
      <c r="B13" s="137" t="str">
        <f>PO!D54</f>
        <v>REVESTIMENTO DE PISOS</v>
      </c>
      <c r="C13" s="138">
        <f>PO!I54</f>
        <v>102393.9</v>
      </c>
      <c r="D13" s="139">
        <f>PO!J54</f>
        <v>4.3442908830452112E-2</v>
      </c>
    </row>
    <row r="14" spans="1:4" ht="15.6" x14ac:dyDescent="0.3">
      <c r="A14" s="136">
        <f>PO!$A$57</f>
        <v>8</v>
      </c>
      <c r="B14" s="137" t="str">
        <f>PO!D57</f>
        <v xml:space="preserve">PINTURA </v>
      </c>
      <c r="C14" s="138">
        <f>PO!I57</f>
        <v>127319.57999999999</v>
      </c>
      <c r="D14" s="139">
        <f>PO!J57</f>
        <v>5.4018187668127236E-2</v>
      </c>
    </row>
    <row r="15" spans="1:4" ht="15.6" x14ac:dyDescent="0.3">
      <c r="A15" s="136">
        <f>PO!$A$63</f>
        <v>9</v>
      </c>
      <c r="B15" s="137" t="str">
        <f>PO!D63</f>
        <v>REVESTIMENTO DE TETO E FORRO</v>
      </c>
      <c r="C15" s="138">
        <f>PO!I63</f>
        <v>55736.880000000005</v>
      </c>
      <c r="D15" s="139">
        <f>PO!J63</f>
        <v>2.3647621551028432E-2</v>
      </c>
    </row>
    <row r="16" spans="1:4" ht="15.6" x14ac:dyDescent="0.3">
      <c r="A16" s="136">
        <f>PO!$A$71</f>
        <v>10</v>
      </c>
      <c r="B16" s="137" t="str">
        <f>PO!D71</f>
        <v>ESTRUTURA METÁLICA</v>
      </c>
      <c r="C16" s="138">
        <f>PO!I71</f>
        <v>261434.29</v>
      </c>
      <c r="D16" s="139">
        <f>PO!J71</f>
        <v>0.11091936165752041</v>
      </c>
    </row>
    <row r="17" spans="1:4" ht="15.6" x14ac:dyDescent="0.3">
      <c r="A17" s="136">
        <f>PO!$A$76</f>
        <v>11</v>
      </c>
      <c r="B17" s="137" t="str">
        <f>PO!D76</f>
        <v>CALHAS E RUFOS</v>
      </c>
      <c r="C17" s="138">
        <f>PO!I76</f>
        <v>17211.54</v>
      </c>
      <c r="D17" s="139">
        <f>PO!J76</f>
        <v>7.3023819099739323E-3</v>
      </c>
    </row>
    <row r="18" spans="1:4" ht="15.6" x14ac:dyDescent="0.3">
      <c r="A18" s="136">
        <f>PO!A81</f>
        <v>12</v>
      </c>
      <c r="B18" s="137" t="str">
        <f>PO!D81</f>
        <v>INSTALAÇÕES HIDROSSANITÁRIAS</v>
      </c>
      <c r="C18" s="138">
        <f>PO!I81</f>
        <v>106785.60999999999</v>
      </c>
      <c r="D18" s="139">
        <f>PO!J81</f>
        <v>4.5306190306592629E-2</v>
      </c>
    </row>
    <row r="19" spans="1:4" ht="15.6" hidden="1" x14ac:dyDescent="0.3">
      <c r="A19" s="136"/>
      <c r="B19" s="137" t="str">
        <f>PO!D82</f>
        <v>ESGOTO E PLUVIAL</v>
      </c>
      <c r="C19" s="138">
        <f>PO!I82</f>
        <v>0</v>
      </c>
      <c r="D19" s="139">
        <f>PO!J82</f>
        <v>0</v>
      </c>
    </row>
    <row r="20" spans="1:4" ht="15.6" hidden="1" x14ac:dyDescent="0.3">
      <c r="A20" s="136"/>
      <c r="B20" s="137" t="str">
        <f>PO!D99</f>
        <v>ÁGUA FRIA</v>
      </c>
      <c r="C20" s="138">
        <f>PO!I99</f>
        <v>0</v>
      </c>
      <c r="D20" s="139">
        <f>PO!J99</f>
        <v>0</v>
      </c>
    </row>
    <row r="21" spans="1:4" ht="15.6" hidden="1" x14ac:dyDescent="0.3">
      <c r="A21" s="136"/>
      <c r="B21" s="137" t="str">
        <f>PO!D114</f>
        <v>CAIXAS, RALOS E LOUÇAS</v>
      </c>
      <c r="C21" s="138">
        <f>PO!I114</f>
        <v>0</v>
      </c>
      <c r="D21" s="139">
        <f>PO!J114</f>
        <v>0</v>
      </c>
    </row>
    <row r="22" spans="1:4" ht="15.6" x14ac:dyDescent="0.3">
      <c r="A22" s="136">
        <f>PO!A128</f>
        <v>13</v>
      </c>
      <c r="B22" s="137" t="str">
        <f>PO!D128</f>
        <v>INSTALAÇÕES ELÉTRICAS</v>
      </c>
      <c r="C22" s="138">
        <f>PO!I128</f>
        <v>181670.44000000003</v>
      </c>
      <c r="D22" s="139">
        <f>PO!J128</f>
        <v>7.707775914491119E-2</v>
      </c>
    </row>
    <row r="23" spans="1:4" ht="15.6" hidden="1" x14ac:dyDescent="0.3">
      <c r="A23" s="136"/>
      <c r="B23" s="137" t="str">
        <f>PO!D129</f>
        <v>ELÉTRICA</v>
      </c>
      <c r="C23" s="138">
        <f>PO!I129</f>
        <v>0</v>
      </c>
      <c r="D23" s="139">
        <f>PO!J129</f>
        <v>0</v>
      </c>
    </row>
    <row r="24" spans="1:4" ht="15.6" hidden="1" x14ac:dyDescent="0.3">
      <c r="A24" s="136"/>
      <c r="B24" s="137" t="str">
        <f>PO!D155</f>
        <v>REDE DE CABEAMENTO ESTRUTURADO</v>
      </c>
      <c r="C24" s="138">
        <f>PO!I155</f>
        <v>0</v>
      </c>
      <c r="D24" s="139">
        <f>PO!J155</f>
        <v>0</v>
      </c>
    </row>
    <row r="25" spans="1:4" ht="15.6" x14ac:dyDescent="0.3">
      <c r="A25" s="136">
        <f>PO!A164</f>
        <v>14</v>
      </c>
      <c r="B25" s="137" t="str">
        <f>PO!D164</f>
        <v>ESQUADRIAS</v>
      </c>
      <c r="C25" s="138">
        <f>PO!I164</f>
        <v>145931.82999999999</v>
      </c>
      <c r="D25" s="139">
        <f>PO!J164</f>
        <v>6.1914852214350974E-2</v>
      </c>
    </row>
    <row r="26" spans="1:4" ht="15.6" hidden="1" x14ac:dyDescent="0.3">
      <c r="A26" s="136"/>
      <c r="B26" s="137" t="str">
        <f>PO!D165</f>
        <v xml:space="preserve">JANELAS </v>
      </c>
      <c r="C26" s="138">
        <f>PO!I165</f>
        <v>0</v>
      </c>
      <c r="D26" s="139">
        <f>PO!J165</f>
        <v>0</v>
      </c>
    </row>
    <row r="27" spans="1:4" ht="15.6" hidden="1" x14ac:dyDescent="0.3">
      <c r="A27" s="136"/>
      <c r="B27" s="137" t="str">
        <f>PO!D174</f>
        <v>PORTAS E PORTÕES</v>
      </c>
      <c r="C27" s="138">
        <f>PO!I174</f>
        <v>0</v>
      </c>
      <c r="D27" s="139">
        <f>PO!J174</f>
        <v>0</v>
      </c>
    </row>
    <row r="28" spans="1:4" ht="15.6" x14ac:dyDescent="0.3">
      <c r="A28" s="136">
        <f>PO!$A$180</f>
        <v>15</v>
      </c>
      <c r="B28" s="137" t="str">
        <f>PO!D180</f>
        <v>ACESSÓRIOS</v>
      </c>
      <c r="C28" s="138">
        <f>PO!I180</f>
        <v>16107.670000000002</v>
      </c>
      <c r="D28" s="139">
        <f>PO!J180</f>
        <v>6.8340403020200292E-3</v>
      </c>
    </row>
    <row r="29" spans="1:4" ht="15.6" x14ac:dyDescent="0.3">
      <c r="A29" s="136">
        <f>PO!$A$186</f>
        <v>16</v>
      </c>
      <c r="B29" s="137" t="str">
        <f>PO!D186</f>
        <v>INSTALAÇÕES CONTRA PÂNICO E INCÊNDIOS</v>
      </c>
      <c r="C29" s="138">
        <f>PO!I186</f>
        <v>6147.76</v>
      </c>
      <c r="D29" s="139">
        <f>PO!J186</f>
        <v>2.6083250778757357E-3</v>
      </c>
    </row>
    <row r="30" spans="1:4" ht="15.6" x14ac:dyDescent="0.3">
      <c r="A30" s="136">
        <f>PO!$A$191</f>
        <v>17</v>
      </c>
      <c r="B30" s="137" t="str">
        <f>PO!D191</f>
        <v>SERVIÇOS COMPLEMENTARES</v>
      </c>
      <c r="C30" s="138">
        <f>PO!I191</f>
        <v>169342.3</v>
      </c>
      <c r="D30" s="139">
        <f>PO!J191</f>
        <v>7.1847269222473906E-2</v>
      </c>
    </row>
    <row r="31" spans="1:4" ht="15.6" hidden="1" x14ac:dyDescent="0.3">
      <c r="A31" s="140"/>
      <c r="B31" s="142" t="str">
        <f>PO!D197</f>
        <v>TOTAL  DA OBRA</v>
      </c>
      <c r="C31" s="144">
        <f>PO!I197</f>
        <v>2356976.1499999994</v>
      </c>
      <c r="D31" s="132">
        <f>PO!J197</f>
        <v>1</v>
      </c>
    </row>
    <row r="32" spans="1:4" ht="15" hidden="1" x14ac:dyDescent="0.3">
      <c r="B32" s="147" t="s">
        <v>510</v>
      </c>
    </row>
    <row r="33" spans="2:4" ht="15.6" x14ac:dyDescent="0.3">
      <c r="B33" s="147" t="str">
        <f>PO!D198</f>
        <v>Novo Horizonte do Sul/MS 02 de junho de 2026</v>
      </c>
      <c r="C33" s="148" t="str">
        <f>PO!H198</f>
        <v>Valor sem BDI</v>
      </c>
      <c r="D33" s="149">
        <f>PO!I198</f>
        <v>1888300.07</v>
      </c>
    </row>
    <row r="34" spans="2:4" ht="15.6" x14ac:dyDescent="0.3">
      <c r="B34" s="146"/>
      <c r="C34" s="151" t="str">
        <f>PO!H199</f>
        <v>BDI</v>
      </c>
      <c r="D34" s="149">
        <f>PO!I199</f>
        <v>468676.07999999938</v>
      </c>
    </row>
    <row r="35" spans="2:4" ht="15.6" x14ac:dyDescent="0.3">
      <c r="B35" s="100"/>
      <c r="C35" s="148" t="str">
        <f>PO!H200</f>
        <v>Valor com BDI</v>
      </c>
      <c r="D35" s="149">
        <f>PO!I200</f>
        <v>2356976.1499999994</v>
      </c>
    </row>
    <row r="36" spans="2:4" ht="15.6" x14ac:dyDescent="0.3">
      <c r="B36" s="94" t="s">
        <v>378</v>
      </c>
    </row>
    <row r="37" spans="2:4" ht="15" x14ac:dyDescent="0.3">
      <c r="B37" s="102" t="s">
        <v>162</v>
      </c>
    </row>
    <row r="38" spans="2:4" ht="15.6" x14ac:dyDescent="0.3">
      <c r="B38" s="94"/>
    </row>
    <row r="39" spans="2:4" ht="15.6" x14ac:dyDescent="0.3">
      <c r="B39" s="94"/>
    </row>
    <row r="40" spans="2:4" ht="15.6" x14ac:dyDescent="0.3">
      <c r="B40" s="94" t="s">
        <v>160</v>
      </c>
    </row>
    <row r="41" spans="2:4" ht="15" x14ac:dyDescent="0.3">
      <c r="B41" s="102" t="s">
        <v>161</v>
      </c>
    </row>
  </sheetData>
  <autoFilter ref="A5:D32" xr:uid="{55861AC5-25AA-4728-9142-A9ABAF17C9F0}">
    <filterColumn colId="0">
      <customFilters>
        <customFilter operator="notEqual" val=" "/>
      </customFilters>
    </filterColumn>
  </autoFilter>
  <pageMargins left="0.51181102362204722" right="0.51181102362204722" top="1.5748031496062993" bottom="0.78740157480314965" header="0.31496062992125984" footer="0.31496062992125984"/>
  <pageSetup paperSize="9" scale="62" fitToHeight="0" orientation="portrait" r:id="rId1"/>
  <headerFooter>
    <oddHeader>&amp;C&amp;"Arial,Negrito"&amp;G
PREFEITURA MUNICIPAL DE NOVO HORIZONTE DO SUL&amp;"-,Regular"
&amp;"Arial,Normal"Estado de Mato Grosso do Sul</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007E9-CB53-495F-BA9D-83C4A936C152}">
  <sheetPr codeName="Planilha6">
    <tabColor theme="4" tint="0.39997558519241921"/>
    <pageSetUpPr fitToPage="1"/>
  </sheetPr>
  <dimension ref="A1:Y35"/>
  <sheetViews>
    <sheetView view="pageBreakPreview" zoomScale="70" zoomScaleNormal="55" zoomScaleSheetLayoutView="70" workbookViewId="0">
      <selection activeCell="F27" sqref="F27"/>
    </sheetView>
  </sheetViews>
  <sheetFormatPr defaultColWidth="9.109375" defaultRowHeight="13.8" x14ac:dyDescent="0.3"/>
  <cols>
    <col min="1" max="1" width="12.88671875" style="194" bestFit="1" customWidth="1"/>
    <col min="2" max="2" width="50.6640625" style="2" customWidth="1"/>
    <col min="3" max="3" width="20.6640625" style="83" bestFit="1" customWidth="1"/>
    <col min="4" max="4" width="18.5546875" style="84" bestFit="1" customWidth="1"/>
    <col min="5" max="5" width="9.44140625" style="87" customWidth="1"/>
    <col min="6" max="6" width="17.44140625" style="84" bestFit="1" customWidth="1"/>
    <col min="7" max="7" width="12.109375" style="87" bestFit="1" customWidth="1"/>
    <col min="8" max="8" width="17.88671875" style="84" bestFit="1" customWidth="1"/>
    <col min="9" max="9" width="8.88671875" style="87" bestFit="1" customWidth="1"/>
    <col min="10" max="10" width="17.88671875" style="84" bestFit="1" customWidth="1"/>
    <col min="11" max="11" width="10.6640625" style="87" customWidth="1"/>
    <col min="12" max="12" width="17.88671875" style="84" bestFit="1" customWidth="1"/>
    <col min="13" max="13" width="8.88671875" style="87" bestFit="1" customWidth="1"/>
    <col min="14" max="14" width="17.88671875" style="84" bestFit="1" customWidth="1"/>
    <col min="15" max="15" width="10.6640625" style="87" customWidth="1"/>
    <col min="16" max="16" width="19.6640625" style="92" bestFit="1" customWidth="1"/>
    <col min="17" max="17" width="14.88671875" style="87" bestFit="1" customWidth="1"/>
    <col min="18" max="18" width="18" style="84" bestFit="1" customWidth="1"/>
    <col min="19" max="19" width="12.5546875" style="87" customWidth="1"/>
    <col min="20" max="20" width="18.33203125" style="84" bestFit="1" customWidth="1"/>
    <col min="21" max="21" width="11" style="87" customWidth="1"/>
    <col min="22" max="22" width="20.109375" style="84" bestFit="1" customWidth="1"/>
    <col min="23" max="23" width="8.88671875" style="87" customWidth="1"/>
    <col min="24" max="24" width="19.33203125" style="4" bestFit="1" customWidth="1"/>
    <col min="25" max="16384" width="9.109375" style="2"/>
  </cols>
  <sheetData>
    <row r="1" spans="1:25" ht="15.6" x14ac:dyDescent="0.3">
      <c r="A1" s="191"/>
      <c r="B1" s="95" t="str">
        <f>PO!D1</f>
        <v>Obra</v>
      </c>
      <c r="C1" s="82"/>
    </row>
    <row r="2" spans="1:25" ht="45" x14ac:dyDescent="0.3">
      <c r="A2" s="192"/>
      <c r="B2" s="103" t="str">
        <f>PO!D2</f>
        <v>Construção de prédio público destinado às gerências de Meio Ambiente, Infraestrutura e Agricultura</v>
      </c>
    </row>
    <row r="3" spans="1:25" x14ac:dyDescent="0.3">
      <c r="A3" s="193"/>
      <c r="B3" s="3"/>
      <c r="C3" s="82"/>
    </row>
    <row r="4" spans="1:25" ht="21" x14ac:dyDescent="0.3">
      <c r="A4" s="305" t="s">
        <v>151</v>
      </c>
      <c r="B4" s="305"/>
      <c r="C4" s="305"/>
      <c r="D4" s="305"/>
      <c r="E4" s="305"/>
      <c r="F4" s="305"/>
      <c r="G4" s="305"/>
      <c r="H4" s="305"/>
      <c r="I4" s="305"/>
      <c r="J4" s="305"/>
      <c r="K4" s="305"/>
      <c r="L4" s="285"/>
      <c r="M4" s="285"/>
      <c r="N4" s="285"/>
      <c r="O4" s="285"/>
      <c r="P4" s="195"/>
      <c r="Q4" s="196"/>
      <c r="R4" s="197"/>
      <c r="S4" s="88"/>
      <c r="T4" s="82"/>
      <c r="U4" s="88"/>
      <c r="V4" s="82"/>
      <c r="W4" s="88"/>
      <c r="X4" s="1"/>
    </row>
    <row r="5" spans="1:25" s="5" customFormat="1" ht="21" x14ac:dyDescent="0.3">
      <c r="A5" s="286" t="s">
        <v>0</v>
      </c>
      <c r="B5" s="287" t="s">
        <v>1</v>
      </c>
      <c r="C5" s="288" t="s">
        <v>173</v>
      </c>
      <c r="D5" s="304" t="s">
        <v>80</v>
      </c>
      <c r="E5" s="304"/>
      <c r="F5" s="304" t="s">
        <v>81</v>
      </c>
      <c r="G5" s="304"/>
      <c r="H5" s="304" t="s">
        <v>82</v>
      </c>
      <c r="I5" s="304"/>
      <c r="J5" s="304" t="s">
        <v>149</v>
      </c>
      <c r="K5" s="304"/>
      <c r="L5" s="304" t="s">
        <v>512</v>
      </c>
      <c r="M5" s="304"/>
      <c r="N5" s="304" t="s">
        <v>513</v>
      </c>
      <c r="O5" s="304"/>
      <c r="P5" s="198"/>
      <c r="Q5" s="199"/>
      <c r="R5" s="200"/>
      <c r="X5" s="89"/>
    </row>
    <row r="6" spans="1:25" s="85" customFormat="1" ht="15.6" x14ac:dyDescent="0.3">
      <c r="A6" s="136">
        <v>1</v>
      </c>
      <c r="B6" s="137" t="s">
        <v>148</v>
      </c>
      <c r="C6" s="115">
        <f>RE!C6</f>
        <v>15652.739999999998</v>
      </c>
      <c r="D6" s="220">
        <f t="shared" ref="D6:D23" si="0">E6*$C6</f>
        <v>15652.739999999998</v>
      </c>
      <c r="E6" s="221">
        <v>1</v>
      </c>
      <c r="F6" s="201">
        <f t="shared" ref="F6:F23" si="1">G6*$C6</f>
        <v>0</v>
      </c>
      <c r="G6" s="202"/>
      <c r="H6" s="201">
        <f t="shared" ref="H6:H23" si="2">I6*$C6</f>
        <v>0</v>
      </c>
      <c r="I6" s="202"/>
      <c r="J6" s="201">
        <f t="shared" ref="J6:J23" si="3">K6*$C6</f>
        <v>0</v>
      </c>
      <c r="K6" s="202"/>
      <c r="L6" s="201">
        <f t="shared" ref="L6:L23" si="4">M6*$C6</f>
        <v>0</v>
      </c>
      <c r="M6" s="202"/>
      <c r="N6" s="201">
        <f t="shared" ref="N6:N23" si="5">O6*$C6</f>
        <v>0</v>
      </c>
      <c r="O6" s="202"/>
      <c r="P6" s="203">
        <f>D6+F6+H6+J6+L6+N6</f>
        <v>15652.739999999998</v>
      </c>
      <c r="Q6" s="204">
        <f>E6+G6+I6+K6+M6+O6</f>
        <v>1</v>
      </c>
      <c r="R6" s="205">
        <f t="shared" ref="R6:R23" si="6">P6-C6</f>
        <v>0</v>
      </c>
      <c r="X6" s="91"/>
      <c r="Y6" s="90"/>
    </row>
    <row r="7" spans="1:25" s="85" customFormat="1" ht="15.6" x14ac:dyDescent="0.3">
      <c r="A7" s="136">
        <v>2</v>
      </c>
      <c r="B7" s="137" t="s">
        <v>167</v>
      </c>
      <c r="C7" s="138">
        <f>RE!C7</f>
        <v>23192.800000000003</v>
      </c>
      <c r="D7" s="220">
        <f t="shared" si="0"/>
        <v>23192.800000000003</v>
      </c>
      <c r="E7" s="221">
        <v>1</v>
      </c>
      <c r="F7" s="201">
        <f t="shared" si="1"/>
        <v>0</v>
      </c>
      <c r="G7" s="202"/>
      <c r="H7" s="201">
        <f t="shared" si="2"/>
        <v>0</v>
      </c>
      <c r="I7" s="202"/>
      <c r="J7" s="201">
        <f t="shared" si="3"/>
        <v>0</v>
      </c>
      <c r="K7" s="202"/>
      <c r="L7" s="201">
        <f t="shared" si="4"/>
        <v>0</v>
      </c>
      <c r="M7" s="202"/>
      <c r="N7" s="201">
        <f t="shared" si="5"/>
        <v>0</v>
      </c>
      <c r="O7" s="202"/>
      <c r="P7" s="203">
        <f t="shared" ref="P7:P23" si="7">D7+F7+H7+J7+L7+N7</f>
        <v>23192.800000000003</v>
      </c>
      <c r="Q7" s="204">
        <f t="shared" ref="Q7:Q23" si="8">E7+G7+I7+K7+M7+O7</f>
        <v>1</v>
      </c>
      <c r="R7" s="205">
        <f t="shared" si="6"/>
        <v>0</v>
      </c>
      <c r="X7" s="91"/>
      <c r="Y7" s="90"/>
    </row>
    <row r="8" spans="1:25" s="5" customFormat="1" ht="15.6" x14ac:dyDescent="0.3">
      <c r="A8" s="136">
        <v>3</v>
      </c>
      <c r="B8" s="137" t="s">
        <v>79</v>
      </c>
      <c r="C8" s="138">
        <f>RE!C8</f>
        <v>125512</v>
      </c>
      <c r="D8" s="220">
        <f t="shared" si="0"/>
        <v>31378</v>
      </c>
      <c r="E8" s="221">
        <v>0.25</v>
      </c>
      <c r="F8" s="220">
        <f t="shared" si="1"/>
        <v>31378</v>
      </c>
      <c r="G8" s="221">
        <v>0.25</v>
      </c>
      <c r="H8" s="220">
        <f t="shared" si="2"/>
        <v>31378</v>
      </c>
      <c r="I8" s="221">
        <v>0.25</v>
      </c>
      <c r="J8" s="220">
        <f t="shared" si="3"/>
        <v>31378</v>
      </c>
      <c r="K8" s="221">
        <v>0.25</v>
      </c>
      <c r="L8" s="201">
        <f t="shared" si="4"/>
        <v>0</v>
      </c>
      <c r="M8" s="202"/>
      <c r="N8" s="201">
        <f t="shared" si="5"/>
        <v>0</v>
      </c>
      <c r="O8" s="202"/>
      <c r="P8" s="203">
        <f t="shared" si="7"/>
        <v>125512</v>
      </c>
      <c r="Q8" s="204">
        <f t="shared" si="8"/>
        <v>1</v>
      </c>
      <c r="R8" s="205">
        <f t="shared" si="6"/>
        <v>0</v>
      </c>
      <c r="X8" s="91"/>
      <c r="Y8" s="90"/>
    </row>
    <row r="9" spans="1:25" s="5" customFormat="1" ht="15.6" x14ac:dyDescent="0.3">
      <c r="A9" s="136" t="s">
        <v>381</v>
      </c>
      <c r="B9" s="137" t="s">
        <v>142</v>
      </c>
      <c r="C9" s="138">
        <f>RE!C9</f>
        <v>283816.92</v>
      </c>
      <c r="D9" s="220">
        <f t="shared" si="0"/>
        <v>283816.92</v>
      </c>
      <c r="E9" s="221">
        <v>1</v>
      </c>
      <c r="F9" s="201">
        <f t="shared" si="1"/>
        <v>0</v>
      </c>
      <c r="G9" s="202"/>
      <c r="H9" s="201">
        <f t="shared" si="2"/>
        <v>0</v>
      </c>
      <c r="I9" s="202"/>
      <c r="J9" s="201">
        <f t="shared" si="3"/>
        <v>0</v>
      </c>
      <c r="K9" s="202"/>
      <c r="L9" s="201">
        <f t="shared" si="4"/>
        <v>0</v>
      </c>
      <c r="M9" s="202"/>
      <c r="N9" s="201">
        <f t="shared" si="5"/>
        <v>0</v>
      </c>
      <c r="O9" s="202"/>
      <c r="P9" s="203">
        <f t="shared" si="7"/>
        <v>283816.92</v>
      </c>
      <c r="Q9" s="204">
        <f t="shared" si="8"/>
        <v>1</v>
      </c>
      <c r="R9" s="205">
        <f t="shared" si="6"/>
        <v>0</v>
      </c>
      <c r="X9" s="91"/>
      <c r="Y9" s="90"/>
    </row>
    <row r="10" spans="1:25" s="86" customFormat="1" ht="15.6" x14ac:dyDescent="0.3">
      <c r="A10" s="136" t="s">
        <v>382</v>
      </c>
      <c r="B10" s="137" t="s">
        <v>143</v>
      </c>
      <c r="C10" s="138">
        <f>RE!C10</f>
        <v>238687.18000000002</v>
      </c>
      <c r="D10" s="220">
        <f t="shared" si="0"/>
        <v>119343.59000000001</v>
      </c>
      <c r="E10" s="221">
        <v>0.5</v>
      </c>
      <c r="F10" s="220">
        <f t="shared" si="1"/>
        <v>119343.59000000001</v>
      </c>
      <c r="G10" s="221">
        <v>0.5</v>
      </c>
      <c r="H10" s="201">
        <f t="shared" si="2"/>
        <v>0</v>
      </c>
      <c r="I10" s="202"/>
      <c r="J10" s="201">
        <f t="shared" si="3"/>
        <v>0</v>
      </c>
      <c r="K10" s="202"/>
      <c r="L10" s="201">
        <f t="shared" si="4"/>
        <v>0</v>
      </c>
      <c r="M10" s="202"/>
      <c r="N10" s="201">
        <f t="shared" si="5"/>
        <v>0</v>
      </c>
      <c r="O10" s="202"/>
      <c r="P10" s="203">
        <f t="shared" si="7"/>
        <v>238687.18000000002</v>
      </c>
      <c r="Q10" s="204">
        <f t="shared" si="8"/>
        <v>1</v>
      </c>
      <c r="R10" s="205">
        <f t="shared" si="6"/>
        <v>0</v>
      </c>
      <c r="X10" s="91"/>
      <c r="Y10" s="90"/>
    </row>
    <row r="11" spans="1:25" s="5" customFormat="1" ht="15.6" x14ac:dyDescent="0.3">
      <c r="A11" s="136">
        <v>5</v>
      </c>
      <c r="B11" s="137" t="s">
        <v>144</v>
      </c>
      <c r="C11" s="138">
        <f>RE!C11</f>
        <v>380117.73000000004</v>
      </c>
      <c r="D11" s="201">
        <f t="shared" si="0"/>
        <v>0</v>
      </c>
      <c r="E11" s="202"/>
      <c r="F11" s="220">
        <f t="shared" si="1"/>
        <v>190058.86500000002</v>
      </c>
      <c r="G11" s="221">
        <v>0.5</v>
      </c>
      <c r="H11" s="220">
        <f t="shared" si="2"/>
        <v>190058.86500000002</v>
      </c>
      <c r="I11" s="221">
        <v>0.5</v>
      </c>
      <c r="J11" s="201">
        <f t="shared" si="3"/>
        <v>0</v>
      </c>
      <c r="K11" s="202"/>
      <c r="L11" s="201">
        <f t="shared" si="4"/>
        <v>0</v>
      </c>
      <c r="M11" s="202"/>
      <c r="N11" s="201">
        <f t="shared" si="5"/>
        <v>0</v>
      </c>
      <c r="O11" s="202"/>
      <c r="P11" s="203">
        <f t="shared" si="7"/>
        <v>380117.73000000004</v>
      </c>
      <c r="Q11" s="204">
        <f t="shared" si="8"/>
        <v>1</v>
      </c>
      <c r="R11" s="205">
        <f t="shared" si="6"/>
        <v>0</v>
      </c>
      <c r="X11" s="91"/>
      <c r="Y11" s="90"/>
    </row>
    <row r="12" spans="1:25" s="5" customFormat="1" ht="15.6" x14ac:dyDescent="0.3">
      <c r="A12" s="136">
        <v>6</v>
      </c>
      <c r="B12" s="137" t="s">
        <v>156</v>
      </c>
      <c r="C12" s="138">
        <f>RE!C12</f>
        <v>99914.98</v>
      </c>
      <c r="D12" s="220">
        <f t="shared" si="0"/>
        <v>49957.49</v>
      </c>
      <c r="E12" s="221">
        <v>0.5</v>
      </c>
      <c r="F12" s="220">
        <f t="shared" si="1"/>
        <v>49957.49</v>
      </c>
      <c r="G12" s="221">
        <v>0.5</v>
      </c>
      <c r="H12" s="201">
        <f t="shared" si="2"/>
        <v>0</v>
      </c>
      <c r="I12" s="202"/>
      <c r="J12" s="201">
        <f t="shared" si="3"/>
        <v>0</v>
      </c>
      <c r="K12" s="202"/>
      <c r="L12" s="201">
        <f t="shared" si="4"/>
        <v>0</v>
      </c>
      <c r="M12" s="202"/>
      <c r="N12" s="201">
        <f t="shared" si="5"/>
        <v>0</v>
      </c>
      <c r="O12" s="202"/>
      <c r="P12" s="203">
        <f t="shared" si="7"/>
        <v>99914.98</v>
      </c>
      <c r="Q12" s="204">
        <f t="shared" si="8"/>
        <v>1</v>
      </c>
      <c r="R12" s="205">
        <f t="shared" si="6"/>
        <v>0</v>
      </c>
      <c r="X12" s="91"/>
      <c r="Y12" s="90"/>
    </row>
    <row r="13" spans="1:25" s="5" customFormat="1" ht="15.6" x14ac:dyDescent="0.3">
      <c r="A13" s="136">
        <v>7</v>
      </c>
      <c r="B13" s="137" t="s">
        <v>150</v>
      </c>
      <c r="C13" s="138">
        <f>RE!C13</f>
        <v>102393.9</v>
      </c>
      <c r="D13" s="201">
        <f t="shared" si="0"/>
        <v>0</v>
      </c>
      <c r="E13" s="202"/>
      <c r="F13" s="220">
        <f t="shared" si="1"/>
        <v>25598.474999999999</v>
      </c>
      <c r="G13" s="221">
        <v>0.25</v>
      </c>
      <c r="H13" s="220">
        <f t="shared" si="2"/>
        <v>51196.95</v>
      </c>
      <c r="I13" s="221">
        <v>0.5</v>
      </c>
      <c r="J13" s="220">
        <f t="shared" si="3"/>
        <v>25598.474999999999</v>
      </c>
      <c r="K13" s="221">
        <v>0.25</v>
      </c>
      <c r="L13" s="201">
        <f t="shared" si="4"/>
        <v>0</v>
      </c>
      <c r="M13" s="202"/>
      <c r="N13" s="201">
        <f t="shared" si="5"/>
        <v>0</v>
      </c>
      <c r="O13" s="202"/>
      <c r="P13" s="203">
        <f t="shared" si="7"/>
        <v>102393.9</v>
      </c>
      <c r="Q13" s="204">
        <f t="shared" si="8"/>
        <v>1</v>
      </c>
      <c r="R13" s="205">
        <f t="shared" si="6"/>
        <v>0</v>
      </c>
      <c r="X13" s="91"/>
      <c r="Y13" s="90"/>
    </row>
    <row r="14" spans="1:25" s="5" customFormat="1" ht="15.6" x14ac:dyDescent="0.3">
      <c r="A14" s="136">
        <v>8</v>
      </c>
      <c r="B14" s="137" t="s">
        <v>147</v>
      </c>
      <c r="C14" s="138">
        <f>RE!C14</f>
        <v>127319.57999999999</v>
      </c>
      <c r="D14" s="201">
        <f t="shared" si="0"/>
        <v>0</v>
      </c>
      <c r="E14" s="202"/>
      <c r="F14" s="201">
        <f t="shared" si="1"/>
        <v>0</v>
      </c>
      <c r="G14" s="202"/>
      <c r="H14" s="220">
        <f t="shared" si="2"/>
        <v>63659.789999999994</v>
      </c>
      <c r="I14" s="221">
        <v>0.5</v>
      </c>
      <c r="J14" s="220">
        <f t="shared" si="3"/>
        <v>63659.789999999994</v>
      </c>
      <c r="K14" s="221">
        <v>0.5</v>
      </c>
      <c r="L14" s="201">
        <f t="shared" si="4"/>
        <v>0</v>
      </c>
      <c r="M14" s="202"/>
      <c r="N14" s="201">
        <f t="shared" si="5"/>
        <v>0</v>
      </c>
      <c r="O14" s="202"/>
      <c r="P14" s="203">
        <f t="shared" si="7"/>
        <v>127319.57999999999</v>
      </c>
      <c r="Q14" s="204">
        <f t="shared" si="8"/>
        <v>1</v>
      </c>
      <c r="R14" s="205">
        <f t="shared" si="6"/>
        <v>0</v>
      </c>
      <c r="X14" s="91"/>
      <c r="Y14" s="90"/>
    </row>
    <row r="15" spans="1:25" s="5" customFormat="1" ht="15.6" x14ac:dyDescent="0.3">
      <c r="A15" s="136">
        <v>9</v>
      </c>
      <c r="B15" s="137" t="s">
        <v>159</v>
      </c>
      <c r="C15" s="138">
        <f>RE!C15</f>
        <v>55736.880000000005</v>
      </c>
      <c r="D15" s="201">
        <f t="shared" si="0"/>
        <v>0</v>
      </c>
      <c r="E15" s="202"/>
      <c r="F15" s="201">
        <f t="shared" si="1"/>
        <v>0</v>
      </c>
      <c r="G15" s="202"/>
      <c r="H15" s="201">
        <f t="shared" si="2"/>
        <v>0</v>
      </c>
      <c r="I15" s="202"/>
      <c r="J15" s="220">
        <f t="shared" si="3"/>
        <v>55736.880000000005</v>
      </c>
      <c r="K15" s="221">
        <v>1</v>
      </c>
      <c r="L15" s="201">
        <f t="shared" si="4"/>
        <v>0</v>
      </c>
      <c r="M15" s="202"/>
      <c r="N15" s="201">
        <f t="shared" si="5"/>
        <v>0</v>
      </c>
      <c r="O15" s="202"/>
      <c r="P15" s="203">
        <f t="shared" si="7"/>
        <v>55736.880000000005</v>
      </c>
      <c r="Q15" s="204">
        <f t="shared" si="8"/>
        <v>1</v>
      </c>
      <c r="R15" s="205">
        <f t="shared" si="6"/>
        <v>0</v>
      </c>
      <c r="X15" s="91"/>
      <c r="Y15" s="90"/>
    </row>
    <row r="16" spans="1:25" s="5" customFormat="1" ht="15.6" x14ac:dyDescent="0.3">
      <c r="A16" s="136">
        <v>10</v>
      </c>
      <c r="B16" s="137" t="s">
        <v>168</v>
      </c>
      <c r="C16" s="138">
        <f>RE!C16</f>
        <v>261434.29</v>
      </c>
      <c r="D16" s="201">
        <f t="shared" si="0"/>
        <v>0</v>
      </c>
      <c r="E16" s="202"/>
      <c r="F16" s="201">
        <f t="shared" si="1"/>
        <v>0</v>
      </c>
      <c r="G16" s="202"/>
      <c r="H16" s="220">
        <f t="shared" si="2"/>
        <v>65358.572500000002</v>
      </c>
      <c r="I16" s="221">
        <v>0.25</v>
      </c>
      <c r="J16" s="220">
        <f t="shared" si="3"/>
        <v>65358.572500000002</v>
      </c>
      <c r="K16" s="221">
        <v>0.25</v>
      </c>
      <c r="L16" s="220">
        <f t="shared" si="4"/>
        <v>65358.572500000002</v>
      </c>
      <c r="M16" s="221">
        <v>0.25</v>
      </c>
      <c r="N16" s="220">
        <f t="shared" si="5"/>
        <v>65358.572500000002</v>
      </c>
      <c r="O16" s="221">
        <v>0.25</v>
      </c>
      <c r="P16" s="203">
        <f t="shared" si="7"/>
        <v>261434.29</v>
      </c>
      <c r="Q16" s="204">
        <f t="shared" si="8"/>
        <v>1</v>
      </c>
      <c r="R16" s="205">
        <f t="shared" si="6"/>
        <v>0</v>
      </c>
      <c r="X16" s="91"/>
      <c r="Y16" s="90"/>
    </row>
    <row r="17" spans="1:25" s="5" customFormat="1" ht="15.6" x14ac:dyDescent="0.3">
      <c r="A17" s="136">
        <v>11</v>
      </c>
      <c r="B17" s="137" t="s">
        <v>145</v>
      </c>
      <c r="C17" s="138">
        <f>RE!C17</f>
        <v>17211.54</v>
      </c>
      <c r="D17" s="201">
        <f t="shared" si="0"/>
        <v>0</v>
      </c>
      <c r="E17" s="202"/>
      <c r="F17" s="201">
        <f t="shared" si="1"/>
        <v>0</v>
      </c>
      <c r="G17" s="202"/>
      <c r="H17" s="201">
        <f t="shared" si="2"/>
        <v>0</v>
      </c>
      <c r="I17" s="202"/>
      <c r="J17" s="201">
        <f t="shared" si="3"/>
        <v>0</v>
      </c>
      <c r="K17" s="202"/>
      <c r="L17" s="220">
        <f t="shared" si="4"/>
        <v>12908.655000000001</v>
      </c>
      <c r="M17" s="221">
        <v>0.75</v>
      </c>
      <c r="N17" s="220">
        <f t="shared" si="5"/>
        <v>4302.8850000000002</v>
      </c>
      <c r="O17" s="221">
        <v>0.25</v>
      </c>
      <c r="P17" s="203">
        <f t="shared" si="7"/>
        <v>17211.54</v>
      </c>
      <c r="Q17" s="204">
        <f t="shared" si="8"/>
        <v>1</v>
      </c>
      <c r="R17" s="205">
        <f t="shared" si="6"/>
        <v>0</v>
      </c>
      <c r="X17" s="91"/>
      <c r="Y17" s="90"/>
    </row>
    <row r="18" spans="1:25" s="5" customFormat="1" ht="15.6" x14ac:dyDescent="0.3">
      <c r="A18" s="136">
        <v>12</v>
      </c>
      <c r="B18" s="137" t="s">
        <v>177</v>
      </c>
      <c r="C18" s="138">
        <f>RE!C18</f>
        <v>106785.60999999999</v>
      </c>
      <c r="D18" s="201">
        <f t="shared" si="0"/>
        <v>0</v>
      </c>
      <c r="E18" s="202"/>
      <c r="F18" s="201">
        <f t="shared" si="1"/>
        <v>0</v>
      </c>
      <c r="G18" s="202"/>
      <c r="H18" s="201">
        <f t="shared" si="2"/>
        <v>0</v>
      </c>
      <c r="I18" s="202"/>
      <c r="J18" s="201">
        <f t="shared" si="3"/>
        <v>0</v>
      </c>
      <c r="K18" s="202"/>
      <c r="L18" s="220">
        <f t="shared" si="4"/>
        <v>80089.20749999999</v>
      </c>
      <c r="M18" s="221">
        <v>0.75</v>
      </c>
      <c r="N18" s="220">
        <f t="shared" si="5"/>
        <v>26696.402499999997</v>
      </c>
      <c r="O18" s="221">
        <v>0.25</v>
      </c>
      <c r="P18" s="203">
        <f t="shared" si="7"/>
        <v>106785.60999999999</v>
      </c>
      <c r="Q18" s="204">
        <f t="shared" si="8"/>
        <v>1</v>
      </c>
      <c r="R18" s="205">
        <f t="shared" si="6"/>
        <v>0</v>
      </c>
      <c r="X18" s="91"/>
      <c r="Y18" s="90"/>
    </row>
    <row r="19" spans="1:25" s="5" customFormat="1" ht="15.6" x14ac:dyDescent="0.3">
      <c r="A19" s="136">
        <v>13</v>
      </c>
      <c r="B19" s="137" t="s">
        <v>4</v>
      </c>
      <c r="C19" s="138">
        <f>RE!$C$22</f>
        <v>181670.44000000003</v>
      </c>
      <c r="D19" s="201">
        <f t="shared" si="0"/>
        <v>0</v>
      </c>
      <c r="E19" s="202"/>
      <c r="F19" s="201">
        <f t="shared" si="1"/>
        <v>0</v>
      </c>
      <c r="G19" s="202"/>
      <c r="H19" s="201">
        <f t="shared" si="2"/>
        <v>0</v>
      </c>
      <c r="I19" s="202"/>
      <c r="J19" s="220">
        <f t="shared" si="3"/>
        <v>90835.220000000016</v>
      </c>
      <c r="K19" s="221">
        <v>0.5</v>
      </c>
      <c r="L19" s="220">
        <f t="shared" si="4"/>
        <v>45417.610000000008</v>
      </c>
      <c r="M19" s="221">
        <v>0.25</v>
      </c>
      <c r="N19" s="220">
        <f t="shared" si="5"/>
        <v>45417.610000000008</v>
      </c>
      <c r="O19" s="221">
        <v>0.25</v>
      </c>
      <c r="P19" s="203">
        <f t="shared" si="7"/>
        <v>181670.44000000003</v>
      </c>
      <c r="Q19" s="204">
        <f t="shared" si="8"/>
        <v>1</v>
      </c>
      <c r="R19" s="205">
        <f t="shared" si="6"/>
        <v>0</v>
      </c>
      <c r="X19" s="91"/>
      <c r="Y19" s="90"/>
    </row>
    <row r="20" spans="1:25" s="5" customFormat="1" ht="15.6" x14ac:dyDescent="0.3">
      <c r="A20" s="136">
        <v>14</v>
      </c>
      <c r="B20" s="137" t="s">
        <v>3</v>
      </c>
      <c r="C20" s="138">
        <f>RE!$C$25</f>
        <v>145931.82999999999</v>
      </c>
      <c r="D20" s="201">
        <f t="shared" si="0"/>
        <v>0</v>
      </c>
      <c r="E20" s="202"/>
      <c r="F20" s="201">
        <f t="shared" si="1"/>
        <v>0</v>
      </c>
      <c r="G20" s="202"/>
      <c r="H20" s="201">
        <f t="shared" si="2"/>
        <v>0</v>
      </c>
      <c r="I20" s="202"/>
      <c r="J20" s="220">
        <f t="shared" si="3"/>
        <v>72965.914999999994</v>
      </c>
      <c r="K20" s="221">
        <v>0.5</v>
      </c>
      <c r="L20" s="220">
        <f t="shared" si="4"/>
        <v>36482.957499999997</v>
      </c>
      <c r="M20" s="221">
        <v>0.25</v>
      </c>
      <c r="N20" s="220">
        <f t="shared" si="5"/>
        <v>36482.957499999997</v>
      </c>
      <c r="O20" s="221">
        <v>0.25</v>
      </c>
      <c r="P20" s="203">
        <f t="shared" si="7"/>
        <v>145931.82999999999</v>
      </c>
      <c r="Q20" s="204">
        <f t="shared" si="8"/>
        <v>1</v>
      </c>
      <c r="R20" s="205">
        <f t="shared" si="6"/>
        <v>0</v>
      </c>
      <c r="X20" s="91"/>
      <c r="Y20" s="90"/>
    </row>
    <row r="21" spans="1:25" s="5" customFormat="1" ht="15.6" x14ac:dyDescent="0.3">
      <c r="A21" s="136">
        <v>15</v>
      </c>
      <c r="B21" s="137" t="s">
        <v>152</v>
      </c>
      <c r="C21" s="138">
        <f>RE!C28</f>
        <v>16107.670000000002</v>
      </c>
      <c r="D21" s="201">
        <f t="shared" si="0"/>
        <v>0</v>
      </c>
      <c r="E21" s="206"/>
      <c r="F21" s="201">
        <f t="shared" si="1"/>
        <v>0</v>
      </c>
      <c r="G21" s="206"/>
      <c r="H21" s="201">
        <f t="shared" si="2"/>
        <v>0</v>
      </c>
      <c r="I21" s="202"/>
      <c r="J21" s="220">
        <f t="shared" si="3"/>
        <v>8053.8350000000009</v>
      </c>
      <c r="K21" s="221">
        <v>0.5</v>
      </c>
      <c r="L21" s="220">
        <f t="shared" si="4"/>
        <v>4026.9175000000005</v>
      </c>
      <c r="M21" s="221">
        <v>0.25</v>
      </c>
      <c r="N21" s="220">
        <f t="shared" si="5"/>
        <v>4026.9175000000005</v>
      </c>
      <c r="O21" s="221">
        <v>0.25</v>
      </c>
      <c r="P21" s="203">
        <f t="shared" si="7"/>
        <v>16107.670000000002</v>
      </c>
      <c r="Q21" s="204">
        <f t="shared" si="8"/>
        <v>1</v>
      </c>
      <c r="R21" s="205">
        <f t="shared" si="6"/>
        <v>0</v>
      </c>
      <c r="X21" s="91"/>
      <c r="Y21" s="90"/>
    </row>
    <row r="22" spans="1:25" s="5" customFormat="1" ht="31.2" x14ac:dyDescent="0.3">
      <c r="A22" s="136">
        <v>16</v>
      </c>
      <c r="B22" s="137" t="s">
        <v>164</v>
      </c>
      <c r="C22" s="138">
        <f>RE!C29</f>
        <v>6147.76</v>
      </c>
      <c r="D22" s="201">
        <f t="shared" si="0"/>
        <v>0</v>
      </c>
      <c r="E22" s="202"/>
      <c r="F22" s="201">
        <f t="shared" si="1"/>
        <v>0</v>
      </c>
      <c r="G22" s="202"/>
      <c r="H22" s="201">
        <f t="shared" si="2"/>
        <v>0</v>
      </c>
      <c r="I22" s="202"/>
      <c r="J22" s="220">
        <f t="shared" si="3"/>
        <v>3073.88</v>
      </c>
      <c r="K22" s="221">
        <v>0.5</v>
      </c>
      <c r="L22" s="220">
        <f t="shared" si="4"/>
        <v>1536.94</v>
      </c>
      <c r="M22" s="221">
        <v>0.25</v>
      </c>
      <c r="N22" s="220">
        <f t="shared" si="5"/>
        <v>1536.94</v>
      </c>
      <c r="O22" s="221">
        <v>0.25</v>
      </c>
      <c r="P22" s="203">
        <f t="shared" si="7"/>
        <v>6147.76</v>
      </c>
      <c r="Q22" s="204">
        <f t="shared" si="8"/>
        <v>1</v>
      </c>
      <c r="R22" s="205">
        <f t="shared" si="6"/>
        <v>0</v>
      </c>
      <c r="X22" s="91"/>
      <c r="Y22" s="90"/>
    </row>
    <row r="23" spans="1:25" s="5" customFormat="1" ht="15.6" x14ac:dyDescent="0.3">
      <c r="A23" s="136">
        <v>17</v>
      </c>
      <c r="B23" s="137" t="s">
        <v>158</v>
      </c>
      <c r="C23" s="138">
        <f>RE!C30</f>
        <v>169342.3</v>
      </c>
      <c r="D23" s="201">
        <f t="shared" si="0"/>
        <v>0</v>
      </c>
      <c r="E23" s="202"/>
      <c r="F23" s="201">
        <f t="shared" si="1"/>
        <v>0</v>
      </c>
      <c r="G23" s="202"/>
      <c r="H23" s="201">
        <f t="shared" si="2"/>
        <v>0</v>
      </c>
      <c r="I23" s="202"/>
      <c r="J23" s="201">
        <f t="shared" si="3"/>
        <v>0</v>
      </c>
      <c r="K23" s="202"/>
      <c r="L23" s="220">
        <f t="shared" si="4"/>
        <v>84671.15</v>
      </c>
      <c r="M23" s="221">
        <v>0.5</v>
      </c>
      <c r="N23" s="220">
        <f t="shared" si="5"/>
        <v>84671.15</v>
      </c>
      <c r="O23" s="221">
        <v>0.5</v>
      </c>
      <c r="P23" s="203">
        <f t="shared" si="7"/>
        <v>169342.3</v>
      </c>
      <c r="Q23" s="204">
        <f t="shared" si="8"/>
        <v>1</v>
      </c>
      <c r="R23" s="205">
        <f t="shared" si="6"/>
        <v>0</v>
      </c>
      <c r="X23" s="91"/>
      <c r="Y23" s="90"/>
    </row>
    <row r="24" spans="1:25" s="6" customFormat="1" x14ac:dyDescent="0.3">
      <c r="A24" s="207"/>
      <c r="B24" s="208" t="s">
        <v>52</v>
      </c>
      <c r="C24" s="209">
        <f>SUM(C6:C23)</f>
        <v>2356976.1499999994</v>
      </c>
      <c r="D24" s="209">
        <f>SUM(D6:D23)</f>
        <v>523341.54</v>
      </c>
      <c r="E24" s="210"/>
      <c r="F24" s="209">
        <f>SUM(F6:F23)</f>
        <v>416336.42000000004</v>
      </c>
      <c r="G24" s="210"/>
      <c r="H24" s="209">
        <f>SUM(H6:H23)</f>
        <v>401652.17749999999</v>
      </c>
      <c r="I24" s="210"/>
      <c r="J24" s="209">
        <f>SUM(J6:J23)</f>
        <v>416660.5675</v>
      </c>
      <c r="K24" s="210"/>
      <c r="L24" s="209">
        <f>SUM(L6:L23)</f>
        <v>330492.01</v>
      </c>
      <c r="M24" s="210"/>
      <c r="N24" s="209">
        <f>SUM(N6:N23)</f>
        <v>268493.435</v>
      </c>
      <c r="O24" s="210"/>
      <c r="P24" s="203">
        <f>D24+F24+H24+J24+L24+N24</f>
        <v>2356976.15</v>
      </c>
      <c r="Q24" s="204"/>
      <c r="R24" s="211"/>
      <c r="Y24" s="90"/>
    </row>
    <row r="25" spans="1:25" x14ac:dyDescent="0.3">
      <c r="A25" s="212"/>
      <c r="B25" s="213" t="s">
        <v>154</v>
      </c>
      <c r="C25" s="214"/>
      <c r="D25" s="215">
        <f>D24</f>
        <v>523341.54</v>
      </c>
      <c r="E25" s="216"/>
      <c r="F25" s="215">
        <f>F24+D25</f>
        <v>939677.96</v>
      </c>
      <c r="G25" s="216"/>
      <c r="H25" s="215">
        <f>H24+F25</f>
        <v>1341330.1375</v>
      </c>
      <c r="I25" s="216"/>
      <c r="J25" s="215">
        <f>J24+H25</f>
        <v>1757990.7050000001</v>
      </c>
      <c r="K25" s="216"/>
      <c r="L25" s="215">
        <f>L24+J25</f>
        <v>2088482.7150000001</v>
      </c>
      <c r="M25" s="216"/>
      <c r="N25" s="215">
        <f>N24+L25</f>
        <v>2356976.15</v>
      </c>
      <c r="O25" s="216"/>
      <c r="P25" s="217"/>
      <c r="Q25" s="218"/>
      <c r="R25" s="219"/>
    </row>
    <row r="26" spans="1:25" ht="15" x14ac:dyDescent="0.3">
      <c r="B26" s="147" t="str">
        <f>PO!D198</f>
        <v>Novo Horizonte do Sul/MS 02 de junho de 2026</v>
      </c>
    </row>
    <row r="27" spans="1:25" ht="15" x14ac:dyDescent="0.3">
      <c r="B27" s="146"/>
    </row>
    <row r="28" spans="1:25" ht="15" x14ac:dyDescent="0.3">
      <c r="B28" s="100"/>
    </row>
    <row r="29" spans="1:25" ht="15.6" x14ac:dyDescent="0.3">
      <c r="B29" s="94" t="s">
        <v>378</v>
      </c>
    </row>
    <row r="30" spans="1:25" ht="15" x14ac:dyDescent="0.3">
      <c r="B30" s="102" t="s">
        <v>162</v>
      </c>
    </row>
    <row r="31" spans="1:25" ht="15.6" x14ac:dyDescent="0.3">
      <c r="B31" s="94"/>
    </row>
    <row r="32" spans="1:25" ht="15.6" x14ac:dyDescent="0.3">
      <c r="B32" s="94"/>
    </row>
    <row r="33" spans="2:2" ht="15.6" x14ac:dyDescent="0.3">
      <c r="B33" s="94" t="s">
        <v>160</v>
      </c>
    </row>
    <row r="34" spans="2:2" ht="15" x14ac:dyDescent="0.3">
      <c r="B34" s="102" t="s">
        <v>161</v>
      </c>
    </row>
    <row r="35" spans="2:2" ht="15" x14ac:dyDescent="0.3">
      <c r="B35" s="102"/>
    </row>
  </sheetData>
  <autoFilter ref="A5:C23" xr:uid="{2BBCF73F-8488-44A5-9C77-D862369F81FE}"/>
  <mergeCells count="7">
    <mergeCell ref="L5:M5"/>
    <mergeCell ref="N5:O5"/>
    <mergeCell ref="A4:K4"/>
    <mergeCell ref="D5:E5"/>
    <mergeCell ref="F5:G5"/>
    <mergeCell ref="J5:K5"/>
    <mergeCell ref="H5:I5"/>
  </mergeCells>
  <phoneticPr fontId="2" type="noConversion"/>
  <pageMargins left="0.51181102362204722" right="0.51181102362204722" top="1.5748031496062993" bottom="0.78740157480314965" header="0.31496062992125984" footer="0.31496062992125984"/>
  <pageSetup paperSize="9" scale="53" fitToHeight="0" orientation="landscape" r:id="rId1"/>
  <headerFooter>
    <oddHeader>&amp;C&amp;"Arial,Negrito"&amp;G
PREFEITURA MUNICIPAL DE NOVO HORIZONTE DO SUL&amp;"-,Regular"
&amp;"Arial,Normal"Estado de Mato Grosso do Sul</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tabColor theme="4" tint="0.39997558519241921"/>
    <pageSetUpPr fitToPage="1"/>
  </sheetPr>
  <dimension ref="A1:M223"/>
  <sheetViews>
    <sheetView tabSelected="1" view="pageBreakPreview" topLeftCell="A176" zoomScale="55" zoomScaleNormal="55" zoomScaleSheetLayoutView="55" zoomScalePageLayoutView="55" workbookViewId="0">
      <selection activeCell="D9" sqref="D9"/>
    </sheetView>
  </sheetViews>
  <sheetFormatPr defaultColWidth="23" defaultRowHeight="15" x14ac:dyDescent="0.3"/>
  <cols>
    <col min="1" max="1" width="12.21875" style="154" bestFit="1" customWidth="1"/>
    <col min="2" max="2" width="14.44140625" style="100" bestFit="1" customWidth="1"/>
    <col min="3" max="3" width="15.33203125" style="100" bestFit="1" customWidth="1"/>
    <col min="4" max="4" width="103.44140625" style="100" customWidth="1"/>
    <col min="5" max="5" width="21" style="165" customWidth="1"/>
    <col min="6" max="6" width="22.77734375" style="297" bestFit="1" customWidth="1"/>
    <col min="7" max="7" width="12" style="167" bestFit="1" customWidth="1"/>
    <col min="8" max="8" width="19" style="158" bestFit="1" customWidth="1"/>
    <col min="9" max="9" width="30.88671875" style="162" customWidth="1"/>
    <col min="10" max="10" width="16.77734375" style="163" bestFit="1" customWidth="1"/>
    <col min="11" max="11" width="29.5546875" style="169" customWidth="1"/>
    <col min="12" max="12" width="22.88671875" style="100" bestFit="1" customWidth="1"/>
    <col min="13" max="13" width="8" style="100" bestFit="1" customWidth="1"/>
    <col min="14" max="16384" width="23" style="100"/>
  </cols>
  <sheetData>
    <row r="1" spans="1:13" ht="15.6" x14ac:dyDescent="0.3">
      <c r="A1" s="93"/>
      <c r="B1" s="94"/>
      <c r="C1" s="94"/>
      <c r="D1" s="95" t="s">
        <v>17</v>
      </c>
      <c r="E1" s="95" t="s">
        <v>170</v>
      </c>
      <c r="F1" s="289"/>
      <c r="G1" s="93"/>
      <c r="H1" s="96" t="s">
        <v>18</v>
      </c>
      <c r="I1" s="97" t="s">
        <v>19</v>
      </c>
      <c r="J1" s="98"/>
      <c r="K1" s="169" t="s">
        <v>545</v>
      </c>
    </row>
    <row r="2" spans="1:13" ht="60" x14ac:dyDescent="0.3">
      <c r="A2" s="101"/>
      <c r="B2" s="102"/>
      <c r="C2" s="102"/>
      <c r="D2" s="103" t="s">
        <v>179</v>
      </c>
      <c r="E2" s="104" t="s">
        <v>515</v>
      </c>
      <c r="F2" s="284">
        <v>2356976.1500000008</v>
      </c>
      <c r="G2" s="101"/>
      <c r="H2" s="105">
        <v>0.2482</v>
      </c>
      <c r="I2" s="106" t="s">
        <v>552</v>
      </c>
      <c r="J2" s="107"/>
      <c r="K2" s="282">
        <v>1932354.2999999993</v>
      </c>
      <c r="L2" s="186">
        <v>424621.85000000149</v>
      </c>
      <c r="M2" s="100">
        <v>2353193.8500000006</v>
      </c>
    </row>
    <row r="3" spans="1:13" ht="15.6" x14ac:dyDescent="0.3">
      <c r="A3" s="93"/>
      <c r="B3" s="94"/>
      <c r="C3" s="94"/>
      <c r="D3" s="94"/>
      <c r="E3" s="94"/>
      <c r="F3" s="290"/>
      <c r="G3" s="93"/>
      <c r="H3" s="108"/>
      <c r="I3" s="109"/>
      <c r="J3" s="110"/>
    </row>
    <row r="4" spans="1:13" ht="15.6" x14ac:dyDescent="0.3">
      <c r="A4" s="111"/>
      <c r="B4" s="112"/>
      <c r="C4" s="112"/>
      <c r="D4" s="112" t="s">
        <v>166</v>
      </c>
      <c r="E4" s="113"/>
      <c r="F4" s="291"/>
      <c r="G4" s="136"/>
      <c r="H4" s="114"/>
      <c r="I4" s="115" t="s">
        <v>176</v>
      </c>
      <c r="J4" s="116"/>
    </row>
    <row r="5" spans="1:13" ht="15.6" x14ac:dyDescent="0.3">
      <c r="A5" s="117" t="s">
        <v>0</v>
      </c>
      <c r="B5" s="118" t="s">
        <v>7</v>
      </c>
      <c r="C5" s="118" t="s">
        <v>53</v>
      </c>
      <c r="D5" s="118" t="s">
        <v>1</v>
      </c>
      <c r="E5" s="118" t="s">
        <v>54</v>
      </c>
      <c r="F5" s="292" t="s">
        <v>174</v>
      </c>
      <c r="G5" s="117" t="s">
        <v>153</v>
      </c>
      <c r="H5" s="119" t="s">
        <v>175</v>
      </c>
      <c r="I5" s="120" t="s">
        <v>55</v>
      </c>
      <c r="J5" s="121" t="s">
        <v>56</v>
      </c>
      <c r="K5" s="169" t="s">
        <v>183</v>
      </c>
    </row>
    <row r="6" spans="1:13" s="124" customFormat="1" ht="15.6" x14ac:dyDescent="0.3">
      <c r="A6" s="117">
        <v>1</v>
      </c>
      <c r="B6" s="118"/>
      <c r="C6" s="118"/>
      <c r="D6" s="122" t="s">
        <v>148</v>
      </c>
      <c r="E6" s="118"/>
      <c r="F6" s="292"/>
      <c r="G6" s="117"/>
      <c r="H6" s="119"/>
      <c r="I6" s="123">
        <v>15652.739999999998</v>
      </c>
      <c r="J6" s="121">
        <v>6.6410260451723289E-3</v>
      </c>
      <c r="K6" s="170"/>
    </row>
    <row r="7" spans="1:13" x14ac:dyDescent="0.3">
      <c r="A7" s="125">
        <v>1.01</v>
      </c>
      <c r="B7" s="126" t="s">
        <v>172</v>
      </c>
      <c r="C7" s="126">
        <v>101001101</v>
      </c>
      <c r="D7" s="127" t="s">
        <v>350</v>
      </c>
      <c r="E7" s="128" t="s">
        <v>12</v>
      </c>
      <c r="F7" s="293">
        <v>514.47</v>
      </c>
      <c r="G7" s="125">
        <v>6</v>
      </c>
      <c r="H7" s="125">
        <v>642.16</v>
      </c>
      <c r="I7" s="129">
        <v>3852.96</v>
      </c>
      <c r="J7" s="130">
        <v>1.6347047041608794E-3</v>
      </c>
      <c r="L7" s="186">
        <v>3852.96</v>
      </c>
    </row>
    <row r="8" spans="1:13" x14ac:dyDescent="0.3">
      <c r="A8" s="125">
        <v>1.02</v>
      </c>
      <c r="B8" s="126" t="s">
        <v>172</v>
      </c>
      <c r="C8" s="126">
        <v>101001176</v>
      </c>
      <c r="D8" s="127" t="s">
        <v>351</v>
      </c>
      <c r="E8" s="128" t="s">
        <v>206</v>
      </c>
      <c r="F8" s="293">
        <v>800</v>
      </c>
      <c r="G8" s="125">
        <v>6</v>
      </c>
      <c r="H8" s="125">
        <v>998.56</v>
      </c>
      <c r="I8" s="129">
        <v>5991.36</v>
      </c>
      <c r="J8" s="130">
        <v>2.5419688697316677E-3</v>
      </c>
      <c r="L8" s="186">
        <v>5991.36</v>
      </c>
    </row>
    <row r="9" spans="1:13" x14ac:dyDescent="0.3">
      <c r="A9" s="125">
        <v>1.03</v>
      </c>
      <c r="B9" s="126" t="s">
        <v>172</v>
      </c>
      <c r="C9" s="126">
        <v>101001178</v>
      </c>
      <c r="D9" s="127" t="s">
        <v>352</v>
      </c>
      <c r="E9" s="128" t="s">
        <v>9</v>
      </c>
      <c r="F9" s="293">
        <v>300</v>
      </c>
      <c r="G9" s="125">
        <v>1</v>
      </c>
      <c r="H9" s="125">
        <v>374.46</v>
      </c>
      <c r="I9" s="129">
        <v>374.46</v>
      </c>
      <c r="J9" s="130">
        <v>1.5887305435822923E-4</v>
      </c>
      <c r="L9" s="186">
        <v>374.46</v>
      </c>
    </row>
    <row r="10" spans="1:13" ht="30" x14ac:dyDescent="0.3">
      <c r="A10" s="125">
        <v>1.04</v>
      </c>
      <c r="B10" s="126" t="s">
        <v>172</v>
      </c>
      <c r="C10" s="126">
        <v>101001181</v>
      </c>
      <c r="D10" s="127" t="s">
        <v>353</v>
      </c>
      <c r="E10" s="128" t="s">
        <v>206</v>
      </c>
      <c r="F10" s="293">
        <v>725.58</v>
      </c>
      <c r="G10" s="125">
        <v>6</v>
      </c>
      <c r="H10" s="125">
        <v>905.66</v>
      </c>
      <c r="I10" s="129">
        <v>5433.96</v>
      </c>
      <c r="J10" s="130">
        <v>2.3054794169215494E-3</v>
      </c>
      <c r="L10" s="186">
        <v>5433.96</v>
      </c>
    </row>
    <row r="11" spans="1:13" s="133" customFormat="1" ht="15.6" x14ac:dyDescent="0.3">
      <c r="A11" s="117">
        <v>2</v>
      </c>
      <c r="B11" s="118"/>
      <c r="C11" s="118"/>
      <c r="D11" s="122" t="s">
        <v>167</v>
      </c>
      <c r="E11" s="118"/>
      <c r="F11" s="292"/>
      <c r="G11" s="117"/>
      <c r="H11" s="117"/>
      <c r="I11" s="131">
        <v>23192.800000000003</v>
      </c>
      <c r="J11" s="300">
        <v>9.8400656281566572E-3</v>
      </c>
      <c r="K11" s="171"/>
    </row>
    <row r="12" spans="1:13" ht="30" x14ac:dyDescent="0.3">
      <c r="A12" s="125" t="s">
        <v>383</v>
      </c>
      <c r="B12" s="126" t="s">
        <v>2</v>
      </c>
      <c r="C12" s="126">
        <v>97083</v>
      </c>
      <c r="D12" s="127" t="s">
        <v>194</v>
      </c>
      <c r="E12" s="128" t="s">
        <v>12</v>
      </c>
      <c r="F12" s="293">
        <v>3.48</v>
      </c>
      <c r="G12" s="125">
        <v>1250.77</v>
      </c>
      <c r="H12" s="125">
        <v>4.34</v>
      </c>
      <c r="I12" s="129">
        <v>5428.34</v>
      </c>
      <c r="J12" s="130">
        <v>2.3030950058616413E-3</v>
      </c>
      <c r="L12" s="186">
        <v>5428.34</v>
      </c>
    </row>
    <row r="13" spans="1:13" ht="30" x14ac:dyDescent="0.3">
      <c r="A13" s="125" t="s">
        <v>384</v>
      </c>
      <c r="B13" s="126" t="s">
        <v>14</v>
      </c>
      <c r="C13" s="126">
        <v>97064</v>
      </c>
      <c r="D13" s="127" t="s">
        <v>265</v>
      </c>
      <c r="E13" s="128" t="s">
        <v>8</v>
      </c>
      <c r="F13" s="293">
        <v>29.84</v>
      </c>
      <c r="G13" s="125">
        <v>108</v>
      </c>
      <c r="H13" s="125">
        <v>37.24</v>
      </c>
      <c r="I13" s="129">
        <v>4021.92</v>
      </c>
      <c r="J13" s="130">
        <v>1.7063897740331392E-3</v>
      </c>
      <c r="L13" s="186">
        <v>4021.92</v>
      </c>
    </row>
    <row r="14" spans="1:13" ht="30" x14ac:dyDescent="0.3">
      <c r="A14" s="125" t="s">
        <v>385</v>
      </c>
      <c r="B14" s="126" t="s">
        <v>2</v>
      </c>
      <c r="C14" s="126">
        <v>99059</v>
      </c>
      <c r="D14" s="127" t="s">
        <v>49</v>
      </c>
      <c r="E14" s="128" t="s">
        <v>8</v>
      </c>
      <c r="F14" s="293">
        <v>63.8</v>
      </c>
      <c r="G14" s="125">
        <v>172.58</v>
      </c>
      <c r="H14" s="125">
        <v>79.63</v>
      </c>
      <c r="I14" s="129">
        <v>13742.54</v>
      </c>
      <c r="J14" s="130">
        <v>5.8305808482618697E-3</v>
      </c>
      <c r="L14" s="186">
        <v>13742.54</v>
      </c>
    </row>
    <row r="15" spans="1:13" s="133" customFormat="1" ht="15.6" x14ac:dyDescent="0.3">
      <c r="A15" s="117">
        <v>3</v>
      </c>
      <c r="B15" s="118"/>
      <c r="C15" s="118"/>
      <c r="D15" s="122" t="s">
        <v>79</v>
      </c>
      <c r="E15" s="118"/>
      <c r="F15" s="292"/>
      <c r="G15" s="117"/>
      <c r="H15" s="117"/>
      <c r="I15" s="131">
        <v>125512</v>
      </c>
      <c r="J15" s="300">
        <v>5.3251281308043796E-2</v>
      </c>
      <c r="K15" s="171"/>
    </row>
    <row r="16" spans="1:13" x14ac:dyDescent="0.3">
      <c r="A16" s="125">
        <v>3.01</v>
      </c>
      <c r="B16" s="126" t="s">
        <v>2</v>
      </c>
      <c r="C16" s="126">
        <v>90778</v>
      </c>
      <c r="D16" s="127" t="s">
        <v>210</v>
      </c>
      <c r="E16" s="128" t="s">
        <v>11</v>
      </c>
      <c r="F16" s="293">
        <v>149.13999999999999</v>
      </c>
      <c r="G16" s="125">
        <v>400</v>
      </c>
      <c r="H16" s="125">
        <v>186.15</v>
      </c>
      <c r="I16" s="129">
        <v>74460</v>
      </c>
      <c r="J16" s="130">
        <v>3.1591325181631547E-2</v>
      </c>
      <c r="L16" s="186">
        <v>74460</v>
      </c>
    </row>
    <row r="17" spans="1:12" x14ac:dyDescent="0.3">
      <c r="A17" s="125">
        <v>3.0199999999999996</v>
      </c>
      <c r="B17" s="126" t="s">
        <v>2</v>
      </c>
      <c r="C17" s="126">
        <v>100289</v>
      </c>
      <c r="D17" s="127" t="s">
        <v>207</v>
      </c>
      <c r="E17" s="128" t="s">
        <v>11</v>
      </c>
      <c r="F17" s="293">
        <v>22.51</v>
      </c>
      <c r="G17" s="125">
        <v>400</v>
      </c>
      <c r="H17" s="125">
        <v>28.09</v>
      </c>
      <c r="I17" s="129">
        <v>11236</v>
      </c>
      <c r="J17" s="130">
        <v>4.7671250300941725E-3</v>
      </c>
      <c r="L17" s="186">
        <v>11236</v>
      </c>
    </row>
    <row r="18" spans="1:12" x14ac:dyDescent="0.3">
      <c r="A18" s="125">
        <v>3.0299999999999994</v>
      </c>
      <c r="B18" s="126" t="s">
        <v>2</v>
      </c>
      <c r="C18" s="126">
        <v>90780</v>
      </c>
      <c r="D18" s="127" t="s">
        <v>5</v>
      </c>
      <c r="E18" s="128" t="s">
        <v>11</v>
      </c>
      <c r="F18" s="293">
        <v>44.28</v>
      </c>
      <c r="G18" s="125">
        <v>400</v>
      </c>
      <c r="H18" s="125">
        <v>55.27</v>
      </c>
      <c r="I18" s="129">
        <v>22108</v>
      </c>
      <c r="J18" s="130">
        <v>9.3798148954540722E-3</v>
      </c>
      <c r="L18" s="186">
        <v>22108</v>
      </c>
    </row>
    <row r="19" spans="1:12" x14ac:dyDescent="0.3">
      <c r="A19" s="125">
        <v>3.0399999999999991</v>
      </c>
      <c r="B19" s="126" t="s">
        <v>2</v>
      </c>
      <c r="C19" s="126">
        <v>90776</v>
      </c>
      <c r="D19" s="127" t="s">
        <v>6</v>
      </c>
      <c r="E19" s="128" t="s">
        <v>11</v>
      </c>
      <c r="F19" s="293">
        <v>35.47</v>
      </c>
      <c r="G19" s="125">
        <v>400</v>
      </c>
      <c r="H19" s="125">
        <v>44.27</v>
      </c>
      <c r="I19" s="129">
        <v>17708</v>
      </c>
      <c r="J19" s="130">
        <v>7.513016200863973E-3</v>
      </c>
      <c r="L19" s="186">
        <v>17708</v>
      </c>
    </row>
    <row r="20" spans="1:12" s="134" customFormat="1" ht="15.6" x14ac:dyDescent="0.3">
      <c r="A20" s="117" t="s">
        <v>381</v>
      </c>
      <c r="B20" s="118"/>
      <c r="C20" s="118"/>
      <c r="D20" s="122" t="s">
        <v>142</v>
      </c>
      <c r="E20" s="118"/>
      <c r="F20" s="292"/>
      <c r="G20" s="117"/>
      <c r="H20" s="117"/>
      <c r="I20" s="131">
        <v>283816.92</v>
      </c>
      <c r="J20" s="300">
        <v>0.12041569449058703</v>
      </c>
      <c r="K20" s="172"/>
    </row>
    <row r="21" spans="1:12" ht="30" x14ac:dyDescent="0.3">
      <c r="A21" s="125" t="s">
        <v>386</v>
      </c>
      <c r="B21" s="126" t="s">
        <v>14</v>
      </c>
      <c r="C21" s="126">
        <v>96523</v>
      </c>
      <c r="D21" s="127" t="s">
        <v>64</v>
      </c>
      <c r="E21" s="128" t="s">
        <v>23</v>
      </c>
      <c r="F21" s="293">
        <v>98.67</v>
      </c>
      <c r="G21" s="125">
        <v>76.45</v>
      </c>
      <c r="H21" s="125">
        <v>123.15</v>
      </c>
      <c r="I21" s="129">
        <v>9414.81</v>
      </c>
      <c r="J21" s="130">
        <v>3.9944443222304123E-3</v>
      </c>
      <c r="K21" s="169" t="s">
        <v>291</v>
      </c>
      <c r="L21" s="186">
        <v>9414.81</v>
      </c>
    </row>
    <row r="22" spans="1:12" x14ac:dyDescent="0.3">
      <c r="A22" s="125" t="s">
        <v>387</v>
      </c>
      <c r="B22" s="126" t="s">
        <v>14</v>
      </c>
      <c r="C22" s="126">
        <v>95577</v>
      </c>
      <c r="D22" s="127" t="s">
        <v>273</v>
      </c>
      <c r="E22" s="128" t="s">
        <v>10</v>
      </c>
      <c r="F22" s="293">
        <v>10.37</v>
      </c>
      <c r="G22" s="167">
        <v>814.43999999999994</v>
      </c>
      <c r="H22" s="125">
        <v>12.94</v>
      </c>
      <c r="I22" s="129">
        <v>10538.85</v>
      </c>
      <c r="J22" s="130">
        <v>4.4713435051092886E-3</v>
      </c>
      <c r="K22" s="169" t="s">
        <v>298</v>
      </c>
      <c r="L22" s="186">
        <v>10538.85</v>
      </c>
    </row>
    <row r="23" spans="1:12" ht="30" x14ac:dyDescent="0.3">
      <c r="A23" s="125" t="s">
        <v>388</v>
      </c>
      <c r="B23" s="126" t="s">
        <v>14</v>
      </c>
      <c r="C23" s="126">
        <v>95583</v>
      </c>
      <c r="D23" s="127" t="s">
        <v>272</v>
      </c>
      <c r="E23" s="128" t="s">
        <v>10</v>
      </c>
      <c r="F23" s="293">
        <v>15.79</v>
      </c>
      <c r="G23" s="167">
        <v>460.76799999999997</v>
      </c>
      <c r="H23" s="125">
        <v>19.7</v>
      </c>
      <c r="I23" s="129">
        <v>9077.1200000000008</v>
      </c>
      <c r="J23" s="130">
        <v>3.8511717651449283E-3</v>
      </c>
      <c r="K23" s="169" t="s">
        <v>299</v>
      </c>
      <c r="L23" s="186">
        <v>9077.1200000000008</v>
      </c>
    </row>
    <row r="24" spans="1:12" ht="30" x14ac:dyDescent="0.3">
      <c r="A24" s="125" t="s">
        <v>389</v>
      </c>
      <c r="B24" s="126" t="s">
        <v>14</v>
      </c>
      <c r="C24" s="126">
        <v>101174</v>
      </c>
      <c r="D24" s="127" t="s">
        <v>28</v>
      </c>
      <c r="E24" s="128" t="s">
        <v>8</v>
      </c>
      <c r="F24" s="293">
        <v>87.05</v>
      </c>
      <c r="G24" s="125">
        <v>440</v>
      </c>
      <c r="H24" s="125">
        <v>108.65</v>
      </c>
      <c r="I24" s="129">
        <v>47806</v>
      </c>
      <c r="J24" s="130">
        <v>2.028276781672143E-2</v>
      </c>
      <c r="K24" s="169" t="s">
        <v>286</v>
      </c>
      <c r="L24" s="186">
        <v>47806</v>
      </c>
    </row>
    <row r="25" spans="1:12" ht="30" x14ac:dyDescent="0.3">
      <c r="A25" s="125" t="s">
        <v>390</v>
      </c>
      <c r="B25" s="126" t="s">
        <v>14</v>
      </c>
      <c r="C25" s="126">
        <v>101175</v>
      </c>
      <c r="D25" s="127" t="s">
        <v>260</v>
      </c>
      <c r="E25" s="128" t="s">
        <v>8</v>
      </c>
      <c r="F25" s="293">
        <v>118.9</v>
      </c>
      <c r="G25" s="125">
        <v>75</v>
      </c>
      <c r="H25" s="125">
        <v>148.41</v>
      </c>
      <c r="I25" s="129">
        <v>11130.75</v>
      </c>
      <c r="J25" s="130">
        <v>4.722470356774716E-3</v>
      </c>
      <c r="K25" s="169" t="s">
        <v>287</v>
      </c>
      <c r="L25" s="186">
        <v>11130.75</v>
      </c>
    </row>
    <row r="26" spans="1:12" ht="30" x14ac:dyDescent="0.3">
      <c r="A26" s="125" t="s">
        <v>391</v>
      </c>
      <c r="B26" s="126" t="s">
        <v>14</v>
      </c>
      <c r="C26" s="126">
        <v>96543</v>
      </c>
      <c r="D26" s="127" t="s">
        <v>31</v>
      </c>
      <c r="E26" s="128" t="s">
        <v>10</v>
      </c>
      <c r="F26" s="293">
        <v>19.829999999999998</v>
      </c>
      <c r="G26" s="125">
        <v>846.5</v>
      </c>
      <c r="H26" s="125">
        <v>24.75</v>
      </c>
      <c r="I26" s="129">
        <v>20950.87</v>
      </c>
      <c r="J26" s="130">
        <v>8.8888765378470173E-3</v>
      </c>
      <c r="K26" s="169" t="s">
        <v>289</v>
      </c>
      <c r="L26" s="186">
        <v>20950.87</v>
      </c>
    </row>
    <row r="27" spans="1:12" ht="30" x14ac:dyDescent="0.3">
      <c r="A27" s="125" t="s">
        <v>392</v>
      </c>
      <c r="B27" s="126" t="s">
        <v>14</v>
      </c>
      <c r="C27" s="126">
        <v>96545</v>
      </c>
      <c r="D27" s="127" t="s">
        <v>32</v>
      </c>
      <c r="E27" s="128" t="s">
        <v>10</v>
      </c>
      <c r="F27" s="293">
        <v>15.82</v>
      </c>
      <c r="G27" s="125">
        <v>1195.3000000000002</v>
      </c>
      <c r="H27" s="125">
        <v>19.739999999999998</v>
      </c>
      <c r="I27" s="129">
        <v>23595.22</v>
      </c>
      <c r="J27" s="130">
        <v>1.0010801339674138E-2</v>
      </c>
      <c r="K27" s="169" t="s">
        <v>288</v>
      </c>
      <c r="L27" s="186">
        <v>23595.22</v>
      </c>
    </row>
    <row r="28" spans="1:12" ht="30" x14ac:dyDescent="0.3">
      <c r="A28" s="125" t="s">
        <v>393</v>
      </c>
      <c r="B28" s="126" t="s">
        <v>14</v>
      </c>
      <c r="C28" s="126">
        <v>96546</v>
      </c>
      <c r="D28" s="127" t="s">
        <v>33</v>
      </c>
      <c r="E28" s="128" t="s">
        <v>10</v>
      </c>
      <c r="F28" s="293">
        <v>13.77</v>
      </c>
      <c r="G28" s="125">
        <v>130.1</v>
      </c>
      <c r="H28" s="125">
        <v>17.18</v>
      </c>
      <c r="I28" s="129">
        <v>2235.11</v>
      </c>
      <c r="J28" s="130">
        <v>9.4829555233301758E-4</v>
      </c>
      <c r="K28" s="169" t="s">
        <v>290</v>
      </c>
      <c r="L28" s="186">
        <v>2235.11</v>
      </c>
    </row>
    <row r="29" spans="1:12" x14ac:dyDescent="0.3">
      <c r="A29" s="125" t="s">
        <v>394</v>
      </c>
      <c r="B29" s="126" t="s">
        <v>14</v>
      </c>
      <c r="C29" s="126">
        <v>98557</v>
      </c>
      <c r="D29" s="127" t="s">
        <v>13</v>
      </c>
      <c r="E29" s="128" t="s">
        <v>12</v>
      </c>
      <c r="F29" s="293">
        <v>41.11</v>
      </c>
      <c r="G29" s="167">
        <v>431.36</v>
      </c>
      <c r="H29" s="125">
        <v>51.31</v>
      </c>
      <c r="I29" s="129">
        <v>22133.08</v>
      </c>
      <c r="J29" s="130">
        <v>9.3904556480132375E-3</v>
      </c>
      <c r="K29" s="169" t="s">
        <v>292</v>
      </c>
      <c r="L29" s="186">
        <v>22133.08</v>
      </c>
    </row>
    <row r="30" spans="1:12" ht="30" x14ac:dyDescent="0.3">
      <c r="A30" s="125" t="s">
        <v>395</v>
      </c>
      <c r="B30" s="126" t="s">
        <v>14</v>
      </c>
      <c r="C30" s="126">
        <v>96536</v>
      </c>
      <c r="D30" s="127" t="s">
        <v>30</v>
      </c>
      <c r="E30" s="128" t="s">
        <v>12</v>
      </c>
      <c r="F30" s="293">
        <v>63.52</v>
      </c>
      <c r="G30" s="125">
        <v>431.36</v>
      </c>
      <c r="H30" s="125">
        <v>79.28</v>
      </c>
      <c r="I30" s="129">
        <v>34198.22</v>
      </c>
      <c r="J30" s="130">
        <v>1.450936192120569E-2</v>
      </c>
      <c r="K30" s="169" t="s">
        <v>292</v>
      </c>
      <c r="L30" s="186">
        <v>34198.22</v>
      </c>
    </row>
    <row r="31" spans="1:12" ht="30" x14ac:dyDescent="0.3">
      <c r="A31" s="125" t="s">
        <v>396</v>
      </c>
      <c r="B31" s="126" t="s">
        <v>14</v>
      </c>
      <c r="C31" s="126">
        <v>102476</v>
      </c>
      <c r="D31" s="127" t="s">
        <v>34</v>
      </c>
      <c r="E31" s="128" t="s">
        <v>23</v>
      </c>
      <c r="F31" s="293">
        <v>663.3</v>
      </c>
      <c r="G31" s="125">
        <v>76.45</v>
      </c>
      <c r="H31" s="125">
        <v>827.93</v>
      </c>
      <c r="I31" s="129">
        <v>63295.24</v>
      </c>
      <c r="J31" s="130">
        <v>2.685442531949251E-2</v>
      </c>
      <c r="K31" s="169" t="s">
        <v>291</v>
      </c>
      <c r="L31" s="186">
        <v>63295.24</v>
      </c>
    </row>
    <row r="32" spans="1:12" ht="30" x14ac:dyDescent="0.3">
      <c r="A32" s="125" t="s">
        <v>397</v>
      </c>
      <c r="B32" s="126" t="s">
        <v>14</v>
      </c>
      <c r="C32" s="126">
        <v>103670</v>
      </c>
      <c r="D32" s="127" t="s">
        <v>60</v>
      </c>
      <c r="E32" s="128" t="s">
        <v>23</v>
      </c>
      <c r="F32" s="293">
        <v>308.54000000000002</v>
      </c>
      <c r="G32" s="125">
        <v>76.45</v>
      </c>
      <c r="H32" s="125">
        <v>385.11</v>
      </c>
      <c r="I32" s="129">
        <v>29441.65</v>
      </c>
      <c r="J32" s="130">
        <v>1.2491280406040592E-2</v>
      </c>
      <c r="K32" s="169" t="s">
        <v>291</v>
      </c>
      <c r="L32" s="186">
        <v>29441.65</v>
      </c>
    </row>
    <row r="33" spans="1:12" s="134" customFormat="1" ht="15.6" x14ac:dyDescent="0.3">
      <c r="A33" s="117" t="s">
        <v>382</v>
      </c>
      <c r="B33" s="118"/>
      <c r="C33" s="118"/>
      <c r="D33" s="122" t="s">
        <v>143</v>
      </c>
      <c r="E33" s="118"/>
      <c r="F33" s="292"/>
      <c r="G33" s="117"/>
      <c r="H33" s="117"/>
      <c r="I33" s="131">
        <v>238687.18000000002</v>
      </c>
      <c r="J33" s="300">
        <v>0.10126839000895282</v>
      </c>
      <c r="K33" s="172"/>
    </row>
    <row r="34" spans="1:12" ht="30" x14ac:dyDescent="0.3">
      <c r="A34" s="125" t="s">
        <v>398</v>
      </c>
      <c r="B34" s="126" t="s">
        <v>14</v>
      </c>
      <c r="C34" s="126">
        <v>104109</v>
      </c>
      <c r="D34" s="127" t="s">
        <v>58</v>
      </c>
      <c r="E34" s="128" t="s">
        <v>10</v>
      </c>
      <c r="F34" s="293">
        <v>15.49</v>
      </c>
      <c r="G34" s="125">
        <v>915.69999999999993</v>
      </c>
      <c r="H34" s="125">
        <v>19.329999999999998</v>
      </c>
      <c r="I34" s="129">
        <v>17700.48</v>
      </c>
      <c r="J34" s="130">
        <v>7.5098256721859461E-3</v>
      </c>
      <c r="K34" s="169" t="s">
        <v>293</v>
      </c>
      <c r="L34" s="186">
        <v>17700.48</v>
      </c>
    </row>
    <row r="35" spans="1:12" ht="30" x14ac:dyDescent="0.3">
      <c r="A35" s="125" t="s">
        <v>399</v>
      </c>
      <c r="B35" s="126" t="s">
        <v>14</v>
      </c>
      <c r="C35" s="126">
        <v>104108</v>
      </c>
      <c r="D35" s="127" t="s">
        <v>57</v>
      </c>
      <c r="E35" s="128" t="s">
        <v>10</v>
      </c>
      <c r="F35" s="293">
        <v>12.53</v>
      </c>
      <c r="G35" s="125">
        <v>836.9</v>
      </c>
      <c r="H35" s="125">
        <v>15.63</v>
      </c>
      <c r="I35" s="129">
        <v>13080.74</v>
      </c>
      <c r="J35" s="130">
        <v>5.549797353698295E-3</v>
      </c>
      <c r="K35" s="169" t="s">
        <v>294</v>
      </c>
      <c r="L35" s="186">
        <v>13080.74</v>
      </c>
    </row>
    <row r="36" spans="1:12" ht="30" x14ac:dyDescent="0.3">
      <c r="A36" s="125" t="s">
        <v>400</v>
      </c>
      <c r="B36" s="126" t="s">
        <v>14</v>
      </c>
      <c r="C36" s="126">
        <v>104111</v>
      </c>
      <c r="D36" s="127" t="s">
        <v>59</v>
      </c>
      <c r="E36" s="128" t="s">
        <v>10</v>
      </c>
      <c r="F36" s="293">
        <v>20.38</v>
      </c>
      <c r="G36" s="125">
        <v>752.80000000000007</v>
      </c>
      <c r="H36" s="125">
        <v>25.43</v>
      </c>
      <c r="I36" s="129">
        <v>19143.7</v>
      </c>
      <c r="J36" s="130">
        <v>8.1221441294601106E-3</v>
      </c>
      <c r="K36" s="169" t="s">
        <v>295</v>
      </c>
      <c r="L36" s="186">
        <v>19143.7</v>
      </c>
    </row>
    <row r="37" spans="1:12" ht="30" x14ac:dyDescent="0.3">
      <c r="A37" s="125" t="s">
        <v>401</v>
      </c>
      <c r="B37" s="126" t="s">
        <v>14</v>
      </c>
      <c r="C37" s="126">
        <v>92263</v>
      </c>
      <c r="D37" s="127" t="s">
        <v>29</v>
      </c>
      <c r="E37" s="128" t="s">
        <v>12</v>
      </c>
      <c r="F37" s="293">
        <v>159.02000000000001</v>
      </c>
      <c r="G37" s="125">
        <v>652.80000000000007</v>
      </c>
      <c r="H37" s="125">
        <v>198.48</v>
      </c>
      <c r="I37" s="129">
        <v>129567.74</v>
      </c>
      <c r="J37" s="130">
        <v>5.4972019975679416E-2</v>
      </c>
      <c r="K37" s="169" t="s">
        <v>296</v>
      </c>
      <c r="L37" s="186">
        <v>129567.74</v>
      </c>
    </row>
    <row r="38" spans="1:12" ht="45" x14ac:dyDescent="0.3">
      <c r="A38" s="125" t="s">
        <v>402</v>
      </c>
      <c r="B38" s="126" t="s">
        <v>14</v>
      </c>
      <c r="C38" s="126">
        <v>101964</v>
      </c>
      <c r="D38" s="127" t="s">
        <v>163</v>
      </c>
      <c r="E38" s="128" t="s">
        <v>12</v>
      </c>
      <c r="F38" s="293">
        <v>174.4</v>
      </c>
      <c r="G38" s="125">
        <v>67.81</v>
      </c>
      <c r="H38" s="125">
        <v>217.68</v>
      </c>
      <c r="I38" s="129">
        <v>14760.88</v>
      </c>
      <c r="J38" s="130">
        <v>6.2626344352275237E-3</v>
      </c>
      <c r="K38" s="169">
        <v>67.81</v>
      </c>
      <c r="L38" s="186">
        <v>14760.88</v>
      </c>
    </row>
    <row r="39" spans="1:12" ht="30" x14ac:dyDescent="0.3">
      <c r="A39" s="125" t="s">
        <v>403</v>
      </c>
      <c r="B39" s="126" t="s">
        <v>14</v>
      </c>
      <c r="C39" s="126">
        <v>102476</v>
      </c>
      <c r="D39" s="127" t="s">
        <v>34</v>
      </c>
      <c r="E39" s="128" t="s">
        <v>23</v>
      </c>
      <c r="F39" s="293">
        <v>663.3</v>
      </c>
      <c r="G39" s="125">
        <v>36.629999999999995</v>
      </c>
      <c r="H39" s="125">
        <v>827.93</v>
      </c>
      <c r="I39" s="129">
        <v>30327.07</v>
      </c>
      <c r="J39" s="130">
        <v>1.2866939701532401E-2</v>
      </c>
      <c r="K39" s="169" t="s">
        <v>297</v>
      </c>
      <c r="L39" s="186">
        <v>30327.07</v>
      </c>
    </row>
    <row r="40" spans="1:12" ht="30" x14ac:dyDescent="0.3">
      <c r="A40" s="125" t="s">
        <v>404</v>
      </c>
      <c r="B40" s="126" t="s">
        <v>14</v>
      </c>
      <c r="C40" s="126">
        <v>103670</v>
      </c>
      <c r="D40" s="127" t="s">
        <v>60</v>
      </c>
      <c r="E40" s="128" t="s">
        <v>23</v>
      </c>
      <c r="F40" s="293">
        <v>308.54000000000002</v>
      </c>
      <c r="G40" s="125">
        <v>36.629999999999995</v>
      </c>
      <c r="H40" s="125">
        <v>385.11</v>
      </c>
      <c r="I40" s="129">
        <v>14106.57</v>
      </c>
      <c r="J40" s="130">
        <v>5.9850287411690592E-3</v>
      </c>
      <c r="K40" s="169" t="s">
        <v>297</v>
      </c>
      <c r="L40" s="186">
        <v>14106.57</v>
      </c>
    </row>
    <row r="41" spans="1:12" s="134" customFormat="1" ht="15.6" x14ac:dyDescent="0.3">
      <c r="A41" s="117">
        <v>5</v>
      </c>
      <c r="B41" s="118"/>
      <c r="C41" s="118"/>
      <c r="D41" s="122" t="s">
        <v>144</v>
      </c>
      <c r="E41" s="118"/>
      <c r="F41" s="292"/>
      <c r="G41" s="117"/>
      <c r="H41" s="117"/>
      <c r="I41" s="131">
        <v>380117.73000000004</v>
      </c>
      <c r="J41" s="300">
        <v>0.16127347321694371</v>
      </c>
      <c r="K41" s="172"/>
    </row>
    <row r="42" spans="1:12" ht="45" x14ac:dyDescent="0.3">
      <c r="A42" s="125">
        <v>5.01</v>
      </c>
      <c r="B42" s="126" t="s">
        <v>14</v>
      </c>
      <c r="C42" s="126">
        <v>103328</v>
      </c>
      <c r="D42" s="127" t="s">
        <v>65</v>
      </c>
      <c r="E42" s="128" t="s">
        <v>12</v>
      </c>
      <c r="F42" s="293">
        <v>98.33</v>
      </c>
      <c r="G42" s="125">
        <v>1461.24</v>
      </c>
      <c r="H42" s="125">
        <v>122.73</v>
      </c>
      <c r="I42" s="129">
        <v>179337.98</v>
      </c>
      <c r="J42" s="130">
        <v>7.608816067146032E-2</v>
      </c>
      <c r="L42" s="186">
        <v>179337.98</v>
      </c>
    </row>
    <row r="43" spans="1:12" ht="45" x14ac:dyDescent="0.3">
      <c r="A43" s="125">
        <v>5.0199999999999996</v>
      </c>
      <c r="B43" s="126" t="s">
        <v>14</v>
      </c>
      <c r="C43" s="126">
        <v>87879</v>
      </c>
      <c r="D43" s="127" t="s">
        <v>72</v>
      </c>
      <c r="E43" s="128" t="s">
        <v>12</v>
      </c>
      <c r="F43" s="293">
        <v>4.57</v>
      </c>
      <c r="G43" s="125">
        <v>2622.19</v>
      </c>
      <c r="H43" s="125">
        <v>5.7</v>
      </c>
      <c r="I43" s="129">
        <v>14946.48</v>
      </c>
      <c r="J43" s="130">
        <v>6.3413793983447793E-3</v>
      </c>
      <c r="L43" s="186">
        <v>14946.48</v>
      </c>
    </row>
    <row r="44" spans="1:12" ht="45" x14ac:dyDescent="0.3">
      <c r="A44" s="125">
        <v>5.03</v>
      </c>
      <c r="B44" s="126" t="s">
        <v>14</v>
      </c>
      <c r="C44" s="126">
        <v>87529</v>
      </c>
      <c r="D44" s="127" t="s">
        <v>44</v>
      </c>
      <c r="E44" s="128" t="s">
        <v>12</v>
      </c>
      <c r="F44" s="293">
        <v>37.270000000000003</v>
      </c>
      <c r="G44" s="125">
        <v>3206.05</v>
      </c>
      <c r="H44" s="125">
        <v>46.52</v>
      </c>
      <c r="I44" s="129">
        <v>149145.44</v>
      </c>
      <c r="J44" s="130">
        <v>6.3278298340014999E-2</v>
      </c>
      <c r="L44" s="186">
        <v>149145.44</v>
      </c>
    </row>
    <row r="45" spans="1:12" ht="60" x14ac:dyDescent="0.3">
      <c r="A45" s="125">
        <v>5.04</v>
      </c>
      <c r="B45" s="126" t="s">
        <v>14</v>
      </c>
      <c r="C45" s="126">
        <v>87531</v>
      </c>
      <c r="D45" s="127" t="s">
        <v>45</v>
      </c>
      <c r="E45" s="128" t="s">
        <v>12</v>
      </c>
      <c r="F45" s="293">
        <v>35.979999999999997</v>
      </c>
      <c r="G45" s="125">
        <v>267.99</v>
      </c>
      <c r="H45" s="125">
        <v>44.91</v>
      </c>
      <c r="I45" s="129">
        <v>12035.43</v>
      </c>
      <c r="J45" s="130">
        <v>5.1063011392796639E-3</v>
      </c>
      <c r="L45" s="186">
        <v>12035.43</v>
      </c>
    </row>
    <row r="46" spans="1:12" ht="45" x14ac:dyDescent="0.3">
      <c r="A46" s="125">
        <v>5.05</v>
      </c>
      <c r="B46" s="126" t="s">
        <v>14</v>
      </c>
      <c r="C46" s="126">
        <v>87273</v>
      </c>
      <c r="D46" s="127" t="s">
        <v>74</v>
      </c>
      <c r="E46" s="128" t="s">
        <v>12</v>
      </c>
      <c r="F46" s="293">
        <v>73.7</v>
      </c>
      <c r="G46" s="125">
        <v>267.99</v>
      </c>
      <c r="H46" s="125">
        <v>91.99</v>
      </c>
      <c r="I46" s="129">
        <v>24652.400000000001</v>
      </c>
      <c r="J46" s="130">
        <v>1.0459333667843856E-2</v>
      </c>
      <c r="L46" s="186">
        <v>24652.400000000001</v>
      </c>
    </row>
    <row r="47" spans="1:12" s="134" customFormat="1" ht="15.6" x14ac:dyDescent="0.3">
      <c r="A47" s="117">
        <v>6</v>
      </c>
      <c r="B47" s="118"/>
      <c r="C47" s="118"/>
      <c r="D47" s="122" t="s">
        <v>156</v>
      </c>
      <c r="E47" s="118"/>
      <c r="F47" s="292"/>
      <c r="G47" s="117"/>
      <c r="H47" s="117"/>
      <c r="I47" s="131">
        <v>99914.98</v>
      </c>
      <c r="J47" s="300">
        <v>4.2391171416817273E-2</v>
      </c>
      <c r="K47" s="172"/>
    </row>
    <row r="48" spans="1:12" ht="30" x14ac:dyDescent="0.3">
      <c r="A48" s="125">
        <v>6.01</v>
      </c>
      <c r="B48" s="126" t="s">
        <v>14</v>
      </c>
      <c r="C48" s="126">
        <v>96386</v>
      </c>
      <c r="D48" s="127" t="s">
        <v>40</v>
      </c>
      <c r="E48" s="128" t="s">
        <v>23</v>
      </c>
      <c r="F48" s="293">
        <v>6.77</v>
      </c>
      <c r="G48" s="125">
        <v>150.0924</v>
      </c>
      <c r="H48" s="125">
        <v>8.4499999999999993</v>
      </c>
      <c r="I48" s="129">
        <v>1268.28</v>
      </c>
      <c r="J48" s="130">
        <v>5.3809623826698444E-4</v>
      </c>
      <c r="K48" s="169" t="s">
        <v>285</v>
      </c>
      <c r="L48" s="186">
        <v>1268.28</v>
      </c>
    </row>
    <row r="49" spans="1:12" ht="45" x14ac:dyDescent="0.3">
      <c r="A49" s="125">
        <v>6.02</v>
      </c>
      <c r="B49" s="126" t="s">
        <v>14</v>
      </c>
      <c r="C49" s="126">
        <v>94990</v>
      </c>
      <c r="D49" s="127" t="s">
        <v>180</v>
      </c>
      <c r="E49" s="128" t="s">
        <v>23</v>
      </c>
      <c r="F49" s="293">
        <v>784.95</v>
      </c>
      <c r="G49" s="125">
        <v>75.046000000000006</v>
      </c>
      <c r="H49" s="125">
        <v>979.77</v>
      </c>
      <c r="I49" s="129">
        <v>73527.81</v>
      </c>
      <c r="J49" s="130">
        <v>3.1195822664561102E-2</v>
      </c>
      <c r="L49" s="186">
        <v>73527.81</v>
      </c>
    </row>
    <row r="50" spans="1:12" ht="45" x14ac:dyDescent="0.3">
      <c r="A50" s="125">
        <v>6.03</v>
      </c>
      <c r="B50" s="126" t="s">
        <v>14</v>
      </c>
      <c r="C50" s="126">
        <v>94273</v>
      </c>
      <c r="D50" s="127" t="s">
        <v>24</v>
      </c>
      <c r="E50" s="128" t="s">
        <v>8</v>
      </c>
      <c r="F50" s="293">
        <v>44.33</v>
      </c>
      <c r="G50" s="125">
        <v>283.62</v>
      </c>
      <c r="H50" s="125">
        <v>55.33</v>
      </c>
      <c r="I50" s="129">
        <v>15692.69</v>
      </c>
      <c r="J50" s="130">
        <v>6.657975728774343E-3</v>
      </c>
      <c r="L50" s="186">
        <v>15692.69</v>
      </c>
    </row>
    <row r="51" spans="1:12" ht="45" x14ac:dyDescent="0.3">
      <c r="A51" s="125">
        <v>6.04</v>
      </c>
      <c r="B51" s="126" t="s">
        <v>14</v>
      </c>
      <c r="C51" s="126">
        <v>94994</v>
      </c>
      <c r="D51" s="127" t="s">
        <v>181</v>
      </c>
      <c r="E51" s="128" t="s">
        <v>12</v>
      </c>
      <c r="F51" s="293">
        <v>94.33</v>
      </c>
      <c r="G51" s="125">
        <v>9</v>
      </c>
      <c r="H51" s="125">
        <v>117.74</v>
      </c>
      <c r="I51" s="129">
        <v>1059.6600000000001</v>
      </c>
      <c r="J51" s="130">
        <v>4.4958452379757839E-4</v>
      </c>
      <c r="L51" s="186">
        <v>1059.6600000000001</v>
      </c>
    </row>
    <row r="52" spans="1:12" ht="60" x14ac:dyDescent="0.3">
      <c r="A52" s="125">
        <v>6.05</v>
      </c>
      <c r="B52" s="126" t="s">
        <v>14</v>
      </c>
      <c r="C52" s="126">
        <v>93590</v>
      </c>
      <c r="D52" s="127" t="s">
        <v>50</v>
      </c>
      <c r="E52" s="128" t="s">
        <v>48</v>
      </c>
      <c r="F52" s="293">
        <v>0.99</v>
      </c>
      <c r="G52" s="125">
        <v>3339.9415999999997</v>
      </c>
      <c r="H52" s="125">
        <v>1.23</v>
      </c>
      <c r="I52" s="129">
        <v>4108.12</v>
      </c>
      <c r="J52" s="130">
        <v>1.7429620575498816E-3</v>
      </c>
      <c r="K52" s="169" t="s">
        <v>368</v>
      </c>
      <c r="L52" s="186">
        <v>4108.12</v>
      </c>
    </row>
    <row r="53" spans="1:12" ht="60" x14ac:dyDescent="0.3">
      <c r="A53" s="125">
        <v>6.06</v>
      </c>
      <c r="B53" s="126" t="s">
        <v>14</v>
      </c>
      <c r="C53" s="126">
        <v>95875</v>
      </c>
      <c r="D53" s="127" t="s">
        <v>51</v>
      </c>
      <c r="E53" s="128" t="s">
        <v>48</v>
      </c>
      <c r="F53" s="293">
        <v>2.59</v>
      </c>
      <c r="G53" s="125">
        <v>1318.3979999999999</v>
      </c>
      <c r="H53" s="125">
        <v>3.23</v>
      </c>
      <c r="I53" s="129">
        <v>4258.42</v>
      </c>
      <c r="J53" s="130">
        <v>1.8067302038673571E-3</v>
      </c>
      <c r="K53" s="169" t="s">
        <v>367</v>
      </c>
      <c r="L53" s="186">
        <v>4258.42</v>
      </c>
    </row>
    <row r="54" spans="1:12" s="134" customFormat="1" ht="15.6" x14ac:dyDescent="0.3">
      <c r="A54" s="117">
        <v>7</v>
      </c>
      <c r="B54" s="118"/>
      <c r="C54" s="118"/>
      <c r="D54" s="122" t="s">
        <v>150</v>
      </c>
      <c r="E54" s="118"/>
      <c r="F54" s="292"/>
      <c r="G54" s="117"/>
      <c r="H54" s="117"/>
      <c r="I54" s="131">
        <v>102393.9</v>
      </c>
      <c r="J54" s="300">
        <v>4.3442908830452112E-2</v>
      </c>
      <c r="K54" s="172"/>
    </row>
    <row r="55" spans="1:12" ht="30" x14ac:dyDescent="0.3">
      <c r="A55" s="125">
        <v>7.01</v>
      </c>
      <c r="B55" s="126" t="s">
        <v>14</v>
      </c>
      <c r="C55" s="126">
        <v>88650</v>
      </c>
      <c r="D55" s="127" t="s">
        <v>190</v>
      </c>
      <c r="E55" s="128" t="s">
        <v>8</v>
      </c>
      <c r="F55" s="293">
        <v>13.4</v>
      </c>
      <c r="G55" s="125">
        <v>569.57000000000005</v>
      </c>
      <c r="H55" s="125">
        <v>16.72</v>
      </c>
      <c r="I55" s="129">
        <v>9523.2099999999991</v>
      </c>
      <c r="J55" s="130">
        <v>4.040435453706223E-3</v>
      </c>
      <c r="K55" s="169" t="s">
        <v>300</v>
      </c>
      <c r="L55" s="186">
        <v>9523.2099999999991</v>
      </c>
    </row>
    <row r="56" spans="1:12" ht="30" x14ac:dyDescent="0.3">
      <c r="A56" s="125">
        <v>7.02</v>
      </c>
      <c r="B56" s="126" t="s">
        <v>14</v>
      </c>
      <c r="C56" s="126">
        <v>87262</v>
      </c>
      <c r="D56" s="127" t="s">
        <v>191</v>
      </c>
      <c r="E56" s="128" t="s">
        <v>12</v>
      </c>
      <c r="F56" s="293">
        <v>142.28</v>
      </c>
      <c r="G56" s="125">
        <v>522.95000000000005</v>
      </c>
      <c r="H56" s="125">
        <v>177.59</v>
      </c>
      <c r="I56" s="129">
        <v>92870.69</v>
      </c>
      <c r="J56" s="130">
        <v>3.9402473376745864E-2</v>
      </c>
      <c r="K56" s="169">
        <v>522.95000000000005</v>
      </c>
      <c r="L56" s="186">
        <v>92870.69</v>
      </c>
    </row>
    <row r="57" spans="1:12" s="134" customFormat="1" ht="15.6" x14ac:dyDescent="0.3">
      <c r="A57" s="117">
        <v>8</v>
      </c>
      <c r="B57" s="118"/>
      <c r="C57" s="118"/>
      <c r="D57" s="122" t="s">
        <v>147</v>
      </c>
      <c r="E57" s="118"/>
      <c r="F57" s="292"/>
      <c r="G57" s="117"/>
      <c r="H57" s="117"/>
      <c r="I57" s="131">
        <v>127319.57999999999</v>
      </c>
      <c r="J57" s="300">
        <v>5.4018187668127236E-2</v>
      </c>
      <c r="K57" s="172"/>
    </row>
    <row r="58" spans="1:12" ht="45" x14ac:dyDescent="0.3">
      <c r="A58" s="125">
        <v>8.01</v>
      </c>
      <c r="B58" s="126" t="s">
        <v>14</v>
      </c>
      <c r="C58" s="126">
        <v>100740</v>
      </c>
      <c r="D58" s="127" t="s">
        <v>41</v>
      </c>
      <c r="E58" s="128" t="s">
        <v>12</v>
      </c>
      <c r="F58" s="293">
        <v>11.84</v>
      </c>
      <c r="G58" s="125">
        <v>334.86</v>
      </c>
      <c r="H58" s="125">
        <v>14.77</v>
      </c>
      <c r="I58" s="129">
        <v>4945.88</v>
      </c>
      <c r="J58" s="130">
        <v>2.0984005289998368E-3</v>
      </c>
      <c r="K58" s="169">
        <v>334.86</v>
      </c>
      <c r="L58" s="186">
        <v>4945.88</v>
      </c>
    </row>
    <row r="59" spans="1:12" ht="30" x14ac:dyDescent="0.3">
      <c r="A59" s="125">
        <v>8.02</v>
      </c>
      <c r="B59" s="126" t="s">
        <v>14</v>
      </c>
      <c r="C59" s="126">
        <v>88421</v>
      </c>
      <c r="D59" s="127" t="s">
        <v>196</v>
      </c>
      <c r="E59" s="128" t="s">
        <v>12</v>
      </c>
      <c r="F59" s="293">
        <v>31.08</v>
      </c>
      <c r="G59" s="125">
        <v>1918.05</v>
      </c>
      <c r="H59" s="125">
        <v>38.79</v>
      </c>
      <c r="I59" s="129">
        <v>74401.149999999994</v>
      </c>
      <c r="J59" s="130">
        <v>3.1566356749091404E-2</v>
      </c>
      <c r="K59" s="174" t="s">
        <v>301</v>
      </c>
      <c r="L59" s="186">
        <v>74401.149999999994</v>
      </c>
    </row>
    <row r="60" spans="1:12" x14ac:dyDescent="0.3">
      <c r="A60" s="125">
        <v>8.0299999999999994</v>
      </c>
      <c r="B60" s="126" t="s">
        <v>14</v>
      </c>
      <c r="C60" s="126">
        <v>88485</v>
      </c>
      <c r="D60" s="127" t="s">
        <v>67</v>
      </c>
      <c r="E60" s="128" t="s">
        <v>12</v>
      </c>
      <c r="F60" s="293">
        <v>3.76</v>
      </c>
      <c r="G60" s="125">
        <v>1288.2</v>
      </c>
      <c r="H60" s="125">
        <v>4.6900000000000004</v>
      </c>
      <c r="I60" s="129">
        <v>6041.65</v>
      </c>
      <c r="J60" s="130">
        <v>2.5633055302659714E-3</v>
      </c>
      <c r="L60" s="186">
        <v>6041.65</v>
      </c>
    </row>
    <row r="61" spans="1:12" ht="30" x14ac:dyDescent="0.3">
      <c r="A61" s="125">
        <v>8.0399999999999991</v>
      </c>
      <c r="B61" s="126" t="s">
        <v>14</v>
      </c>
      <c r="C61" s="126">
        <v>88489</v>
      </c>
      <c r="D61" s="127" t="s">
        <v>68</v>
      </c>
      <c r="E61" s="128" t="s">
        <v>12</v>
      </c>
      <c r="F61" s="293">
        <v>13.56</v>
      </c>
      <c r="G61" s="125">
        <v>1288.2</v>
      </c>
      <c r="H61" s="125">
        <v>16.920000000000002</v>
      </c>
      <c r="I61" s="129">
        <v>21796.34</v>
      </c>
      <c r="J61" s="130">
        <v>9.2475861497368118E-3</v>
      </c>
      <c r="L61" s="186">
        <v>21796.34</v>
      </c>
    </row>
    <row r="62" spans="1:12" ht="30" x14ac:dyDescent="0.3">
      <c r="A62" s="125">
        <v>8.0499999999999989</v>
      </c>
      <c r="B62" s="126" t="s">
        <v>14</v>
      </c>
      <c r="C62" s="126">
        <v>88495</v>
      </c>
      <c r="D62" s="127" t="s">
        <v>70</v>
      </c>
      <c r="E62" s="128" t="s">
        <v>12</v>
      </c>
      <c r="F62" s="293">
        <v>12.53</v>
      </c>
      <c r="G62" s="125">
        <v>1288.2</v>
      </c>
      <c r="H62" s="125">
        <v>15.63</v>
      </c>
      <c r="I62" s="129">
        <v>20134.560000000001</v>
      </c>
      <c r="J62" s="130">
        <v>8.5425387100331891E-3</v>
      </c>
      <c r="L62" s="186">
        <v>20134.560000000001</v>
      </c>
    </row>
    <row r="63" spans="1:12" s="134" customFormat="1" ht="15.6" x14ac:dyDescent="0.3">
      <c r="A63" s="117">
        <v>9</v>
      </c>
      <c r="B63" s="118"/>
      <c r="C63" s="118"/>
      <c r="D63" s="122" t="s">
        <v>546</v>
      </c>
      <c r="E63" s="118"/>
      <c r="F63" s="292"/>
      <c r="G63" s="117"/>
      <c r="H63" s="117"/>
      <c r="I63" s="131">
        <v>55736.880000000005</v>
      </c>
      <c r="J63" s="300">
        <v>2.3647621551028432E-2</v>
      </c>
      <c r="K63" s="172"/>
    </row>
    <row r="64" spans="1:12" ht="45" x14ac:dyDescent="0.3">
      <c r="A64" s="125">
        <v>9.01</v>
      </c>
      <c r="B64" s="126" t="s">
        <v>14</v>
      </c>
      <c r="C64" s="126">
        <v>87881</v>
      </c>
      <c r="D64" s="127" t="s">
        <v>73</v>
      </c>
      <c r="E64" s="128" t="s">
        <v>12</v>
      </c>
      <c r="F64" s="293">
        <v>6.29</v>
      </c>
      <c r="G64" s="125">
        <v>67.81</v>
      </c>
      <c r="H64" s="125">
        <v>7.85</v>
      </c>
      <c r="I64" s="129">
        <v>532.29999999999995</v>
      </c>
      <c r="J64" s="130">
        <v>2.2584021480234314E-4</v>
      </c>
      <c r="L64" s="186">
        <v>532.29999999999995</v>
      </c>
    </row>
    <row r="65" spans="1:12" ht="30" x14ac:dyDescent="0.3">
      <c r="A65" s="125">
        <v>9.02</v>
      </c>
      <c r="B65" s="126" t="s">
        <v>14</v>
      </c>
      <c r="C65" s="126">
        <v>90408</v>
      </c>
      <c r="D65" s="127" t="s">
        <v>197</v>
      </c>
      <c r="E65" s="128" t="s">
        <v>12</v>
      </c>
      <c r="F65" s="293">
        <v>32.979999999999997</v>
      </c>
      <c r="G65" s="125">
        <v>67.81</v>
      </c>
      <c r="H65" s="125">
        <v>41.16</v>
      </c>
      <c r="I65" s="129">
        <v>2791.05</v>
      </c>
      <c r="J65" s="130">
        <v>1.1841655673944767E-3</v>
      </c>
      <c r="L65" s="186">
        <v>2791.05</v>
      </c>
    </row>
    <row r="66" spans="1:12" ht="30" x14ac:dyDescent="0.3">
      <c r="A66" s="125">
        <v>9.0299999999999994</v>
      </c>
      <c r="B66" s="126" t="s">
        <v>14</v>
      </c>
      <c r="C66" s="126">
        <v>104640</v>
      </c>
      <c r="D66" s="127" t="s">
        <v>71</v>
      </c>
      <c r="E66" s="128" t="s">
        <v>12</v>
      </c>
      <c r="F66" s="293">
        <v>13.59</v>
      </c>
      <c r="G66" s="125">
        <v>67.81</v>
      </c>
      <c r="H66" s="125">
        <v>16.96</v>
      </c>
      <c r="I66" s="129">
        <v>1150.05</v>
      </c>
      <c r="J66" s="130">
        <v>4.8793450879848721E-4</v>
      </c>
      <c r="L66" s="186">
        <v>1150.05</v>
      </c>
    </row>
    <row r="67" spans="1:12" x14ac:dyDescent="0.3">
      <c r="A67" s="125">
        <v>9.0399999999999991</v>
      </c>
      <c r="B67" s="126" t="s">
        <v>14</v>
      </c>
      <c r="C67" s="126">
        <v>88484</v>
      </c>
      <c r="D67" s="127" t="s">
        <v>66</v>
      </c>
      <c r="E67" s="128" t="s">
        <v>12</v>
      </c>
      <c r="F67" s="293">
        <v>4.75</v>
      </c>
      <c r="G67" s="125">
        <v>67.81</v>
      </c>
      <c r="H67" s="125">
        <v>5.92</v>
      </c>
      <c r="I67" s="129">
        <v>401.43</v>
      </c>
      <c r="J67" s="130">
        <v>1.7031568181120538E-4</v>
      </c>
      <c r="L67" s="186">
        <v>401.43</v>
      </c>
    </row>
    <row r="68" spans="1:12" ht="30" x14ac:dyDescent="0.3">
      <c r="A68" s="125">
        <v>9.0500000000000007</v>
      </c>
      <c r="B68" s="126" t="s">
        <v>14</v>
      </c>
      <c r="C68" s="126">
        <v>88494</v>
      </c>
      <c r="D68" s="127" t="s">
        <v>69</v>
      </c>
      <c r="E68" s="128" t="s">
        <v>12</v>
      </c>
      <c r="F68" s="293">
        <v>22.34</v>
      </c>
      <c r="G68" s="125">
        <v>67.81</v>
      </c>
      <c r="H68" s="125">
        <v>27.88</v>
      </c>
      <c r="I68" s="129">
        <v>1890.54</v>
      </c>
      <c r="J68" s="130">
        <v>8.0210400092508335E-4</v>
      </c>
      <c r="L68" s="186">
        <v>1890.54</v>
      </c>
    </row>
    <row r="69" spans="1:12" ht="30" x14ac:dyDescent="0.3">
      <c r="A69" s="125">
        <v>9.0399999999999991</v>
      </c>
      <c r="B69" s="126" t="s">
        <v>14</v>
      </c>
      <c r="C69" s="126">
        <v>96116</v>
      </c>
      <c r="D69" s="127" t="s">
        <v>257</v>
      </c>
      <c r="E69" s="128" t="s">
        <v>12</v>
      </c>
      <c r="F69" s="293">
        <v>72.430000000000007</v>
      </c>
      <c r="G69" s="125">
        <v>452.11</v>
      </c>
      <c r="H69" s="125">
        <v>90.4</v>
      </c>
      <c r="I69" s="129">
        <v>40870.74</v>
      </c>
      <c r="J69" s="130">
        <v>1.7340328199757126E-2</v>
      </c>
      <c r="L69" s="186">
        <v>40870.74</v>
      </c>
    </row>
    <row r="70" spans="1:12" ht="30" x14ac:dyDescent="0.3">
      <c r="A70" s="125">
        <v>9.0500000000000007</v>
      </c>
      <c r="B70" s="126" t="s">
        <v>14</v>
      </c>
      <c r="C70" s="126">
        <v>96121</v>
      </c>
      <c r="D70" s="127" t="s">
        <v>258</v>
      </c>
      <c r="E70" s="128" t="s">
        <v>8</v>
      </c>
      <c r="F70" s="293">
        <v>14.37</v>
      </c>
      <c r="G70" s="125">
        <v>451.8</v>
      </c>
      <c r="H70" s="125">
        <v>17.93</v>
      </c>
      <c r="I70" s="129">
        <v>8100.77</v>
      </c>
      <c r="J70" s="130">
        <v>3.436933377539691E-3</v>
      </c>
      <c r="L70" s="186">
        <v>8100.77</v>
      </c>
    </row>
    <row r="71" spans="1:12" s="134" customFormat="1" ht="15.6" x14ac:dyDescent="0.3">
      <c r="A71" s="117">
        <v>10</v>
      </c>
      <c r="B71" s="118"/>
      <c r="C71" s="118"/>
      <c r="D71" s="122" t="s">
        <v>168</v>
      </c>
      <c r="E71" s="118"/>
      <c r="F71" s="292"/>
      <c r="G71" s="117"/>
      <c r="H71" s="117"/>
      <c r="I71" s="131">
        <v>261434.29</v>
      </c>
      <c r="J71" s="300">
        <v>0.11091936165752041</v>
      </c>
      <c r="K71" s="172"/>
    </row>
    <row r="72" spans="1:12" ht="30" x14ac:dyDescent="0.3">
      <c r="A72" s="125" t="s">
        <v>405</v>
      </c>
      <c r="B72" s="126" t="s">
        <v>14</v>
      </c>
      <c r="C72" s="126">
        <v>94213</v>
      </c>
      <c r="D72" s="127" t="s">
        <v>16</v>
      </c>
      <c r="E72" s="128" t="s">
        <v>12</v>
      </c>
      <c r="F72" s="293">
        <v>65.77</v>
      </c>
      <c r="G72" s="125">
        <v>334.86</v>
      </c>
      <c r="H72" s="125">
        <v>82.09</v>
      </c>
      <c r="I72" s="129">
        <v>27488.65</v>
      </c>
      <c r="J72" s="130">
        <v>1.1662676349100941E-2</v>
      </c>
      <c r="L72" s="186">
        <v>27488.65</v>
      </c>
    </row>
    <row r="73" spans="1:12" ht="30" x14ac:dyDescent="0.3">
      <c r="A73" s="125" t="s">
        <v>406</v>
      </c>
      <c r="B73" s="126" t="s">
        <v>14</v>
      </c>
      <c r="C73" s="126">
        <v>94216</v>
      </c>
      <c r="D73" s="127" t="s">
        <v>188</v>
      </c>
      <c r="E73" s="128" t="s">
        <v>12</v>
      </c>
      <c r="F73" s="293">
        <v>190.41</v>
      </c>
      <c r="G73" s="125">
        <v>469.78</v>
      </c>
      <c r="H73" s="125">
        <v>237.66</v>
      </c>
      <c r="I73" s="129">
        <v>111647.91</v>
      </c>
      <c r="J73" s="130">
        <v>4.7369130145843846E-2</v>
      </c>
      <c r="L73" s="186">
        <v>111647.91</v>
      </c>
    </row>
    <row r="74" spans="1:12" ht="45" x14ac:dyDescent="0.3">
      <c r="A74" s="125" t="s">
        <v>407</v>
      </c>
      <c r="B74" s="126" t="s">
        <v>14</v>
      </c>
      <c r="C74" s="126">
        <v>100378</v>
      </c>
      <c r="D74" s="127" t="s">
        <v>259</v>
      </c>
      <c r="E74" s="128" t="s">
        <v>10</v>
      </c>
      <c r="F74" s="293">
        <v>12.41</v>
      </c>
      <c r="G74" s="125">
        <v>4629.4399999999996</v>
      </c>
      <c r="H74" s="125">
        <v>15.49</v>
      </c>
      <c r="I74" s="129">
        <v>71710.02</v>
      </c>
      <c r="J74" s="130">
        <v>3.0424584482961349E-2</v>
      </c>
      <c r="L74" s="186">
        <v>71710.02</v>
      </c>
    </row>
    <row r="75" spans="1:12" ht="45" x14ac:dyDescent="0.3">
      <c r="A75" s="125" t="s">
        <v>408</v>
      </c>
      <c r="B75" s="126" t="s">
        <v>14</v>
      </c>
      <c r="C75" s="126">
        <v>92580</v>
      </c>
      <c r="D75" s="127" t="s">
        <v>22</v>
      </c>
      <c r="E75" s="128" t="s">
        <v>12</v>
      </c>
      <c r="F75" s="293">
        <v>50.37</v>
      </c>
      <c r="G75" s="125">
        <v>804.64</v>
      </c>
      <c r="H75" s="125">
        <v>62.87</v>
      </c>
      <c r="I75" s="129">
        <v>50587.71</v>
      </c>
      <c r="J75" s="130">
        <v>2.146297067961421E-2</v>
      </c>
      <c r="L75" s="186">
        <v>50587.71</v>
      </c>
    </row>
    <row r="76" spans="1:12" s="134" customFormat="1" ht="15.6" x14ac:dyDescent="0.3">
      <c r="A76" s="117">
        <v>11</v>
      </c>
      <c r="B76" s="118"/>
      <c r="C76" s="118"/>
      <c r="D76" s="122" t="s">
        <v>145</v>
      </c>
      <c r="E76" s="118"/>
      <c r="F76" s="292"/>
      <c r="G76" s="117"/>
      <c r="H76" s="117"/>
      <c r="I76" s="131">
        <v>17211.54</v>
      </c>
      <c r="J76" s="300">
        <v>7.3023819099739323E-3</v>
      </c>
      <c r="K76" s="172"/>
    </row>
    <row r="77" spans="1:12" ht="30" x14ac:dyDescent="0.3">
      <c r="A77" s="125">
        <v>11.01</v>
      </c>
      <c r="B77" s="126" t="s">
        <v>14</v>
      </c>
      <c r="C77" s="126">
        <v>94228</v>
      </c>
      <c r="D77" s="127" t="s">
        <v>20</v>
      </c>
      <c r="E77" s="128" t="s">
        <v>8</v>
      </c>
      <c r="F77" s="293">
        <v>77.47</v>
      </c>
      <c r="G77" s="125">
        <v>11.8</v>
      </c>
      <c r="H77" s="125">
        <v>96.69</v>
      </c>
      <c r="I77" s="129">
        <v>1140.94</v>
      </c>
      <c r="J77" s="130">
        <v>4.8406938695582459E-4</v>
      </c>
      <c r="L77" s="186">
        <v>1140.94</v>
      </c>
    </row>
    <row r="78" spans="1:12" ht="30" x14ac:dyDescent="0.3">
      <c r="A78" s="125">
        <v>11.02</v>
      </c>
      <c r="B78" s="126" t="s">
        <v>14</v>
      </c>
      <c r="C78" s="126">
        <v>94227</v>
      </c>
      <c r="D78" s="127" t="s">
        <v>189</v>
      </c>
      <c r="E78" s="128" t="s">
        <v>8</v>
      </c>
      <c r="F78" s="293">
        <v>56.93</v>
      </c>
      <c r="G78" s="125">
        <v>24.25</v>
      </c>
      <c r="H78" s="125">
        <v>71.06</v>
      </c>
      <c r="I78" s="129">
        <v>1723.2</v>
      </c>
      <c r="J78" s="130">
        <v>7.3110625239037718E-4</v>
      </c>
      <c r="L78" s="186">
        <v>1723.2</v>
      </c>
    </row>
    <row r="79" spans="1:12" ht="30" x14ac:dyDescent="0.3">
      <c r="A79" s="125">
        <v>11.03</v>
      </c>
      <c r="B79" s="126" t="s">
        <v>14</v>
      </c>
      <c r="C79" s="126">
        <v>94231</v>
      </c>
      <c r="D79" s="127" t="s">
        <v>21</v>
      </c>
      <c r="E79" s="128" t="s">
        <v>8</v>
      </c>
      <c r="F79" s="293">
        <v>45.78</v>
      </c>
      <c r="G79" s="125">
        <v>129.35</v>
      </c>
      <c r="H79" s="125">
        <v>57.14</v>
      </c>
      <c r="I79" s="129">
        <v>7391.05</v>
      </c>
      <c r="J79" s="130">
        <v>3.1358187481023078E-3</v>
      </c>
      <c r="L79" s="186">
        <v>7391.05</v>
      </c>
    </row>
    <row r="80" spans="1:12" x14ac:dyDescent="0.3">
      <c r="A80" s="125">
        <v>11.04</v>
      </c>
      <c r="B80" s="126" t="s">
        <v>14</v>
      </c>
      <c r="C80" s="126">
        <v>101979</v>
      </c>
      <c r="D80" s="127" t="s">
        <v>47</v>
      </c>
      <c r="E80" s="128" t="s">
        <v>8</v>
      </c>
      <c r="F80" s="293">
        <v>37.89</v>
      </c>
      <c r="G80" s="125">
        <v>147.1</v>
      </c>
      <c r="H80" s="125">
        <v>47.29</v>
      </c>
      <c r="I80" s="129">
        <v>6956.35</v>
      </c>
      <c r="J80" s="130">
        <v>2.9513875225254181E-3</v>
      </c>
      <c r="L80" s="186">
        <v>6956.35</v>
      </c>
    </row>
    <row r="81" spans="1:12" s="134" customFormat="1" ht="15.6" x14ac:dyDescent="0.3">
      <c r="A81" s="117">
        <v>12</v>
      </c>
      <c r="B81" s="118"/>
      <c r="C81" s="118"/>
      <c r="D81" s="122" t="s">
        <v>177</v>
      </c>
      <c r="E81" s="118"/>
      <c r="F81" s="292"/>
      <c r="G81" s="117"/>
      <c r="H81" s="117"/>
      <c r="I81" s="131">
        <v>106785.60999999999</v>
      </c>
      <c r="J81" s="300">
        <v>4.5306190306592629E-2</v>
      </c>
      <c r="K81" s="172"/>
    </row>
    <row r="82" spans="1:12" s="134" customFormat="1" ht="15.6" x14ac:dyDescent="0.3">
      <c r="A82" s="136"/>
      <c r="B82" s="113"/>
      <c r="C82" s="113"/>
      <c r="D82" s="137" t="s">
        <v>344</v>
      </c>
      <c r="E82" s="113"/>
      <c r="F82" s="294"/>
      <c r="G82" s="136"/>
      <c r="H82" s="136"/>
      <c r="I82" s="138"/>
      <c r="J82" s="301"/>
      <c r="K82" s="172"/>
    </row>
    <row r="83" spans="1:12" x14ac:dyDescent="0.3">
      <c r="A83" s="125" t="s">
        <v>409</v>
      </c>
      <c r="B83" s="126" t="s">
        <v>14</v>
      </c>
      <c r="C83" s="126">
        <v>93358</v>
      </c>
      <c r="D83" s="127" t="s">
        <v>38</v>
      </c>
      <c r="E83" s="128" t="s">
        <v>23</v>
      </c>
      <c r="F83" s="293">
        <v>90.03</v>
      </c>
      <c r="G83" s="176">
        <v>24.744</v>
      </c>
      <c r="H83" s="125">
        <v>112.37</v>
      </c>
      <c r="I83" s="129">
        <v>2780.48</v>
      </c>
      <c r="J83" s="130">
        <v>1.1796810078031545E-3</v>
      </c>
      <c r="K83" s="174" t="s">
        <v>345</v>
      </c>
      <c r="L83" s="186">
        <v>2780.48</v>
      </c>
    </row>
    <row r="84" spans="1:12" ht="30" x14ac:dyDescent="0.3">
      <c r="A84" s="125" t="s">
        <v>410</v>
      </c>
      <c r="B84" s="126" t="s">
        <v>14</v>
      </c>
      <c r="C84" s="126">
        <v>94319</v>
      </c>
      <c r="D84" s="127" t="s">
        <v>39</v>
      </c>
      <c r="E84" s="128" t="s">
        <v>23</v>
      </c>
      <c r="F84" s="293">
        <v>81.150000000000006</v>
      </c>
      <c r="G84" s="176">
        <v>24.744</v>
      </c>
      <c r="H84" s="125">
        <v>101.29</v>
      </c>
      <c r="I84" s="129">
        <v>2506.31</v>
      </c>
      <c r="J84" s="130">
        <v>1.0633582355086618E-3</v>
      </c>
      <c r="K84" s="174" t="s">
        <v>345</v>
      </c>
      <c r="L84" s="186">
        <v>2506.31</v>
      </c>
    </row>
    <row r="85" spans="1:12" ht="30" x14ac:dyDescent="0.3">
      <c r="A85" s="125" t="s">
        <v>411</v>
      </c>
      <c r="B85" s="126" t="s">
        <v>14</v>
      </c>
      <c r="C85" s="126">
        <v>89711</v>
      </c>
      <c r="D85" s="127" t="s">
        <v>224</v>
      </c>
      <c r="E85" s="128" t="s">
        <v>8</v>
      </c>
      <c r="F85" s="293">
        <v>22.5</v>
      </c>
      <c r="G85" s="125">
        <v>5.0999999999999996</v>
      </c>
      <c r="H85" s="125">
        <v>28.08</v>
      </c>
      <c r="I85" s="129">
        <v>143.19999999999999</v>
      </c>
      <c r="J85" s="130">
        <v>6.0755812060295957E-5</v>
      </c>
      <c r="L85" s="186">
        <v>143.19999999999999</v>
      </c>
    </row>
    <row r="86" spans="1:12" ht="30" x14ac:dyDescent="0.3">
      <c r="A86" s="125" t="s">
        <v>412</v>
      </c>
      <c r="B86" s="126" t="s">
        <v>14</v>
      </c>
      <c r="C86" s="126">
        <v>89798</v>
      </c>
      <c r="D86" s="127" t="s">
        <v>223</v>
      </c>
      <c r="E86" s="128" t="s">
        <v>8</v>
      </c>
      <c r="F86" s="293">
        <v>14.69</v>
      </c>
      <c r="G86" s="125">
        <v>4.49</v>
      </c>
      <c r="H86" s="125">
        <v>18.329999999999998</v>
      </c>
      <c r="I86" s="129">
        <v>82.3</v>
      </c>
      <c r="J86" s="130">
        <v>3.4917621037446632E-5</v>
      </c>
      <c r="L86" s="186">
        <v>82.3</v>
      </c>
    </row>
    <row r="87" spans="1:12" ht="30" x14ac:dyDescent="0.3">
      <c r="A87" s="125" t="s">
        <v>413</v>
      </c>
      <c r="B87" s="126" t="s">
        <v>14</v>
      </c>
      <c r="C87" s="126">
        <v>89714</v>
      </c>
      <c r="D87" s="127" t="s">
        <v>226</v>
      </c>
      <c r="E87" s="128" t="s">
        <v>8</v>
      </c>
      <c r="F87" s="293">
        <v>40.020000000000003</v>
      </c>
      <c r="G87" s="125">
        <v>28.21</v>
      </c>
      <c r="H87" s="125">
        <v>49.95</v>
      </c>
      <c r="I87" s="129">
        <v>1409.08</v>
      </c>
      <c r="J87" s="130">
        <v>5.9783379649386759E-4</v>
      </c>
      <c r="L87" s="186">
        <v>1409.08</v>
      </c>
    </row>
    <row r="88" spans="1:12" ht="30" x14ac:dyDescent="0.3">
      <c r="A88" s="125" t="s">
        <v>414</v>
      </c>
      <c r="B88" s="126" t="s">
        <v>14</v>
      </c>
      <c r="C88" s="126">
        <v>89849</v>
      </c>
      <c r="D88" s="127" t="s">
        <v>225</v>
      </c>
      <c r="E88" s="128" t="s">
        <v>8</v>
      </c>
      <c r="F88" s="293">
        <v>61.27</v>
      </c>
      <c r="G88" s="125">
        <v>13.03</v>
      </c>
      <c r="H88" s="125">
        <v>76.47</v>
      </c>
      <c r="I88" s="129">
        <v>996.4</v>
      </c>
      <c r="J88" s="130">
        <v>4.2274504983853979E-4</v>
      </c>
      <c r="L88" s="186">
        <v>996.4</v>
      </c>
    </row>
    <row r="89" spans="1:12" ht="45" x14ac:dyDescent="0.3">
      <c r="A89" s="125" t="s">
        <v>415</v>
      </c>
      <c r="B89" s="126" t="s">
        <v>14</v>
      </c>
      <c r="C89" s="126">
        <v>89802</v>
      </c>
      <c r="D89" s="127" t="s">
        <v>234</v>
      </c>
      <c r="E89" s="128" t="s">
        <v>9</v>
      </c>
      <c r="F89" s="293">
        <v>10.89</v>
      </c>
      <c r="G89" s="125">
        <v>4</v>
      </c>
      <c r="H89" s="125">
        <v>13.59</v>
      </c>
      <c r="I89" s="129">
        <v>54.36</v>
      </c>
      <c r="J89" s="130">
        <v>2.3063449326799501E-5</v>
      </c>
      <c r="L89" s="186">
        <v>54.36</v>
      </c>
    </row>
    <row r="90" spans="1:12" ht="30" x14ac:dyDescent="0.3">
      <c r="A90" s="125" t="s">
        <v>416</v>
      </c>
      <c r="B90" s="126" t="s">
        <v>14</v>
      </c>
      <c r="C90" s="126">
        <v>89851</v>
      </c>
      <c r="D90" s="127" t="s">
        <v>236</v>
      </c>
      <c r="E90" s="128" t="s">
        <v>9</v>
      </c>
      <c r="F90" s="293">
        <v>33.85</v>
      </c>
      <c r="G90" s="125">
        <v>4</v>
      </c>
      <c r="H90" s="125">
        <v>42.25</v>
      </c>
      <c r="I90" s="129">
        <v>169</v>
      </c>
      <c r="J90" s="130">
        <v>7.1702040769483369E-5</v>
      </c>
      <c r="L90" s="186">
        <v>169</v>
      </c>
    </row>
    <row r="91" spans="1:12" ht="30" x14ac:dyDescent="0.3">
      <c r="A91" s="125" t="s">
        <v>417</v>
      </c>
      <c r="B91" s="126" t="s">
        <v>14</v>
      </c>
      <c r="C91" s="126">
        <v>89855</v>
      </c>
      <c r="D91" s="127" t="s">
        <v>235</v>
      </c>
      <c r="E91" s="128" t="s">
        <v>9</v>
      </c>
      <c r="F91" s="293">
        <v>117.18</v>
      </c>
      <c r="G91" s="125">
        <v>2</v>
      </c>
      <c r="H91" s="125">
        <v>146.26</v>
      </c>
      <c r="I91" s="129">
        <v>292.52</v>
      </c>
      <c r="J91" s="130">
        <v>1.241081713957945E-4</v>
      </c>
      <c r="L91" s="186">
        <v>292.52</v>
      </c>
    </row>
    <row r="92" spans="1:12" ht="45" x14ac:dyDescent="0.3">
      <c r="A92" s="125" t="s">
        <v>418</v>
      </c>
      <c r="B92" s="126" t="s">
        <v>14</v>
      </c>
      <c r="C92" s="126">
        <v>89724</v>
      </c>
      <c r="D92" s="127" t="s">
        <v>232</v>
      </c>
      <c r="E92" s="128" t="s">
        <v>9</v>
      </c>
      <c r="F92" s="293">
        <v>10.86</v>
      </c>
      <c r="G92" s="125">
        <v>6</v>
      </c>
      <c r="H92" s="125">
        <v>13.55</v>
      </c>
      <c r="I92" s="129">
        <v>81.3</v>
      </c>
      <c r="J92" s="130">
        <v>3.449334860685797E-5</v>
      </c>
      <c r="L92" s="186">
        <v>81.3</v>
      </c>
    </row>
    <row r="93" spans="1:12" ht="45" x14ac:dyDescent="0.3">
      <c r="A93" s="125" t="s">
        <v>419</v>
      </c>
      <c r="B93" s="126" t="s">
        <v>14</v>
      </c>
      <c r="C93" s="126">
        <v>89801</v>
      </c>
      <c r="D93" s="127" t="s">
        <v>231</v>
      </c>
      <c r="E93" s="128" t="s">
        <v>9</v>
      </c>
      <c r="F93" s="293">
        <v>10.08</v>
      </c>
      <c r="G93" s="125">
        <v>2</v>
      </c>
      <c r="H93" s="125">
        <v>12.58</v>
      </c>
      <c r="I93" s="129">
        <v>25.16</v>
      </c>
      <c r="J93" s="130">
        <v>1.067469435361066E-5</v>
      </c>
      <c r="L93" s="186">
        <v>25.16</v>
      </c>
    </row>
    <row r="94" spans="1:12" ht="45" x14ac:dyDescent="0.3">
      <c r="A94" s="125" t="s">
        <v>420</v>
      </c>
      <c r="B94" s="126" t="s">
        <v>14</v>
      </c>
      <c r="C94" s="126">
        <v>89744</v>
      </c>
      <c r="D94" s="127" t="s">
        <v>233</v>
      </c>
      <c r="E94" s="128" t="s">
        <v>9</v>
      </c>
      <c r="F94" s="293">
        <v>28.62</v>
      </c>
      <c r="G94" s="125">
        <v>11</v>
      </c>
      <c r="H94" s="125">
        <v>35.72</v>
      </c>
      <c r="I94" s="129">
        <v>392.92</v>
      </c>
      <c r="J94" s="130">
        <v>1.6670512342689588E-4</v>
      </c>
      <c r="L94" s="186">
        <v>392.92</v>
      </c>
    </row>
    <row r="95" spans="1:12" ht="45" x14ac:dyDescent="0.3">
      <c r="A95" s="125" t="s">
        <v>421</v>
      </c>
      <c r="B95" s="126" t="s">
        <v>14</v>
      </c>
      <c r="C95" s="126">
        <v>89813</v>
      </c>
      <c r="D95" s="127" t="s">
        <v>229</v>
      </c>
      <c r="E95" s="128" t="s">
        <v>9</v>
      </c>
      <c r="F95" s="293">
        <v>6.34</v>
      </c>
      <c r="G95" s="125">
        <v>6</v>
      </c>
      <c r="H95" s="125">
        <v>7.91</v>
      </c>
      <c r="I95" s="129">
        <v>47.46</v>
      </c>
      <c r="J95" s="130">
        <v>2.0135969555737754E-5</v>
      </c>
      <c r="L95" s="186">
        <v>47.46</v>
      </c>
    </row>
    <row r="96" spans="1:12" ht="45" x14ac:dyDescent="0.3">
      <c r="A96" s="125" t="s">
        <v>422</v>
      </c>
      <c r="B96" s="126" t="s">
        <v>14</v>
      </c>
      <c r="C96" s="126">
        <v>89778</v>
      </c>
      <c r="D96" s="127" t="s">
        <v>230</v>
      </c>
      <c r="E96" s="128" t="s">
        <v>9</v>
      </c>
      <c r="F96" s="293">
        <v>19.170000000000002</v>
      </c>
      <c r="G96" s="125">
        <v>16</v>
      </c>
      <c r="H96" s="125">
        <v>23.92</v>
      </c>
      <c r="I96" s="129">
        <v>382.72</v>
      </c>
      <c r="J96" s="130">
        <v>1.6237754463489158E-4</v>
      </c>
      <c r="L96" s="186">
        <v>382.72</v>
      </c>
    </row>
    <row r="97" spans="1:12" ht="30" x14ac:dyDescent="0.3">
      <c r="A97" s="125" t="s">
        <v>423</v>
      </c>
      <c r="B97" s="126" t="s">
        <v>14</v>
      </c>
      <c r="C97" s="126">
        <v>95693</v>
      </c>
      <c r="D97" s="127" t="s">
        <v>228</v>
      </c>
      <c r="E97" s="128" t="s">
        <v>9</v>
      </c>
      <c r="F97" s="293">
        <v>55.21</v>
      </c>
      <c r="G97" s="125">
        <v>2</v>
      </c>
      <c r="H97" s="125">
        <v>68.91</v>
      </c>
      <c r="I97" s="129">
        <v>137.82</v>
      </c>
      <c r="J97" s="130">
        <v>5.8473226383728977E-5</v>
      </c>
      <c r="L97" s="186">
        <v>137.82</v>
      </c>
    </row>
    <row r="98" spans="1:12" ht="45" x14ac:dyDescent="0.3">
      <c r="A98" s="125" t="s">
        <v>424</v>
      </c>
      <c r="B98" s="126" t="s">
        <v>14</v>
      </c>
      <c r="C98" s="126">
        <v>89833</v>
      </c>
      <c r="D98" s="127" t="s">
        <v>227</v>
      </c>
      <c r="E98" s="128" t="s">
        <v>9</v>
      </c>
      <c r="F98" s="293">
        <v>46.88</v>
      </c>
      <c r="G98" s="125">
        <v>1</v>
      </c>
      <c r="H98" s="125">
        <v>58.51</v>
      </c>
      <c r="I98" s="129">
        <v>58.51</v>
      </c>
      <c r="J98" s="130">
        <v>2.4824179913742434E-5</v>
      </c>
      <c r="L98" s="186">
        <v>58.51</v>
      </c>
    </row>
    <row r="99" spans="1:12" s="134" customFormat="1" ht="15.6" x14ac:dyDescent="0.3">
      <c r="A99" s="125"/>
      <c r="B99" s="113"/>
      <c r="C99" s="113"/>
      <c r="D99" s="137" t="s">
        <v>146</v>
      </c>
      <c r="E99" s="113"/>
      <c r="F99" s="294"/>
      <c r="G99" s="136"/>
      <c r="H99" s="136"/>
      <c r="I99" s="138"/>
      <c r="J99" s="301"/>
      <c r="K99" s="172"/>
    </row>
    <row r="100" spans="1:12" ht="30" x14ac:dyDescent="0.3">
      <c r="A100" s="125" t="s">
        <v>425</v>
      </c>
      <c r="B100" s="126" t="s">
        <v>14</v>
      </c>
      <c r="C100" s="126">
        <v>89402</v>
      </c>
      <c r="D100" s="127" t="s">
        <v>213</v>
      </c>
      <c r="E100" s="128" t="s">
        <v>8</v>
      </c>
      <c r="F100" s="293">
        <v>12.7</v>
      </c>
      <c r="G100" s="125">
        <v>26.4</v>
      </c>
      <c r="H100" s="125">
        <v>15.85</v>
      </c>
      <c r="I100" s="129">
        <v>418.44</v>
      </c>
      <c r="J100" s="130">
        <v>1.7753255585551845E-4</v>
      </c>
      <c r="L100" s="186">
        <v>418.44</v>
      </c>
    </row>
    <row r="101" spans="1:12" ht="30" x14ac:dyDescent="0.3">
      <c r="A101" s="125" t="s">
        <v>426</v>
      </c>
      <c r="B101" s="126" t="s">
        <v>14</v>
      </c>
      <c r="C101" s="126">
        <v>103978</v>
      </c>
      <c r="D101" s="127" t="s">
        <v>212</v>
      </c>
      <c r="E101" s="128" t="s">
        <v>8</v>
      </c>
      <c r="F101" s="293">
        <v>26.83</v>
      </c>
      <c r="G101" s="125">
        <v>79.84</v>
      </c>
      <c r="H101" s="125">
        <v>33.479999999999997</v>
      </c>
      <c r="I101" s="129">
        <v>2673.04</v>
      </c>
      <c r="J101" s="130">
        <v>1.1340971778607089E-3</v>
      </c>
      <c r="L101" s="186">
        <v>2673.04</v>
      </c>
    </row>
    <row r="102" spans="1:12" ht="30" x14ac:dyDescent="0.3">
      <c r="A102" s="125" t="s">
        <v>427</v>
      </c>
      <c r="B102" s="126" t="s">
        <v>14</v>
      </c>
      <c r="C102" s="126">
        <v>103979</v>
      </c>
      <c r="D102" s="127" t="s">
        <v>211</v>
      </c>
      <c r="E102" s="128" t="s">
        <v>8</v>
      </c>
      <c r="F102" s="293">
        <v>30.57</v>
      </c>
      <c r="G102" s="125">
        <v>16.559999999999999</v>
      </c>
      <c r="H102" s="125">
        <v>38.15</v>
      </c>
      <c r="I102" s="129">
        <v>631.76</v>
      </c>
      <c r="J102" s="130">
        <v>2.6803835074869117E-4</v>
      </c>
      <c r="L102" s="186">
        <v>631.76</v>
      </c>
    </row>
    <row r="103" spans="1:12" ht="30" x14ac:dyDescent="0.3">
      <c r="A103" s="125" t="s">
        <v>428</v>
      </c>
      <c r="B103" s="126" t="s">
        <v>14</v>
      </c>
      <c r="C103" s="126">
        <v>103952</v>
      </c>
      <c r="D103" s="127" t="s">
        <v>222</v>
      </c>
      <c r="E103" s="128" t="s">
        <v>9</v>
      </c>
      <c r="F103" s="293">
        <v>6.04</v>
      </c>
      <c r="G103" s="125">
        <v>8</v>
      </c>
      <c r="H103" s="125">
        <v>7.53</v>
      </c>
      <c r="I103" s="129">
        <v>60.24</v>
      </c>
      <c r="J103" s="130">
        <v>2.5558171218660816E-5</v>
      </c>
      <c r="L103" s="186">
        <v>60.24</v>
      </c>
    </row>
    <row r="104" spans="1:12" ht="30" x14ac:dyDescent="0.3">
      <c r="A104" s="125" t="s">
        <v>429</v>
      </c>
      <c r="B104" s="126" t="s">
        <v>14</v>
      </c>
      <c r="C104" s="126">
        <v>104009</v>
      </c>
      <c r="D104" s="127" t="s">
        <v>221</v>
      </c>
      <c r="E104" s="128" t="s">
        <v>9</v>
      </c>
      <c r="F104" s="293">
        <v>13.74</v>
      </c>
      <c r="G104" s="125">
        <v>1</v>
      </c>
      <c r="H104" s="125">
        <v>17.149999999999999</v>
      </c>
      <c r="I104" s="129">
        <v>17.149999999999999</v>
      </c>
      <c r="J104" s="130">
        <v>7.2762721845955006E-6</v>
      </c>
      <c r="L104" s="186">
        <v>17.149999999999999</v>
      </c>
    </row>
    <row r="105" spans="1:12" ht="30" x14ac:dyDescent="0.3">
      <c r="A105" s="125" t="s">
        <v>430</v>
      </c>
      <c r="B105" s="126" t="s">
        <v>14</v>
      </c>
      <c r="C105" s="126">
        <v>103985</v>
      </c>
      <c r="D105" s="127" t="s">
        <v>220</v>
      </c>
      <c r="E105" s="128" t="s">
        <v>9</v>
      </c>
      <c r="F105" s="293">
        <v>22.79</v>
      </c>
      <c r="G105" s="125">
        <v>2</v>
      </c>
      <c r="H105" s="125">
        <v>28.44</v>
      </c>
      <c r="I105" s="129">
        <v>56.88</v>
      </c>
      <c r="J105" s="130">
        <v>2.4132615851882923E-5</v>
      </c>
      <c r="L105" s="186">
        <v>56.88</v>
      </c>
    </row>
    <row r="106" spans="1:12" ht="30" x14ac:dyDescent="0.3">
      <c r="A106" s="125" t="s">
        <v>431</v>
      </c>
      <c r="B106" s="126" t="s">
        <v>14</v>
      </c>
      <c r="C106" s="126">
        <v>89408</v>
      </c>
      <c r="D106" s="127" t="s">
        <v>218</v>
      </c>
      <c r="E106" s="128" t="s">
        <v>9</v>
      </c>
      <c r="F106" s="293">
        <v>8.99</v>
      </c>
      <c r="G106" s="125">
        <v>13</v>
      </c>
      <c r="H106" s="125">
        <v>11.22</v>
      </c>
      <c r="I106" s="129">
        <v>145.86000000000001</v>
      </c>
      <c r="J106" s="130">
        <v>6.1884376725661807E-5</v>
      </c>
      <c r="L106" s="186">
        <v>145.86000000000001</v>
      </c>
    </row>
    <row r="107" spans="1:12" ht="30" x14ac:dyDescent="0.3">
      <c r="A107" s="125" t="s">
        <v>432</v>
      </c>
      <c r="B107" s="126" t="s">
        <v>14</v>
      </c>
      <c r="C107" s="126">
        <v>103980</v>
      </c>
      <c r="D107" s="127" t="s">
        <v>217</v>
      </c>
      <c r="E107" s="128" t="s">
        <v>9</v>
      </c>
      <c r="F107" s="293">
        <v>18.149999999999999</v>
      </c>
      <c r="G107" s="125">
        <v>19</v>
      </c>
      <c r="H107" s="125">
        <v>22.65</v>
      </c>
      <c r="I107" s="129">
        <v>430.35</v>
      </c>
      <c r="J107" s="130">
        <v>1.8258564050382939E-4</v>
      </c>
      <c r="L107" s="186">
        <v>430.35</v>
      </c>
    </row>
    <row r="108" spans="1:12" ht="30" x14ac:dyDescent="0.3">
      <c r="A108" s="125" t="s">
        <v>433</v>
      </c>
      <c r="B108" s="126" t="s">
        <v>14</v>
      </c>
      <c r="C108" s="126">
        <v>103984</v>
      </c>
      <c r="D108" s="127" t="s">
        <v>216</v>
      </c>
      <c r="E108" s="128" t="s">
        <v>9</v>
      </c>
      <c r="F108" s="293">
        <v>20.2</v>
      </c>
      <c r="G108" s="125">
        <v>6</v>
      </c>
      <c r="H108" s="125">
        <v>25.21</v>
      </c>
      <c r="I108" s="129">
        <v>151.26</v>
      </c>
      <c r="J108" s="130">
        <v>6.4175447850840547E-5</v>
      </c>
      <c r="L108" s="186">
        <v>151.26</v>
      </c>
    </row>
    <row r="109" spans="1:12" ht="30" x14ac:dyDescent="0.3">
      <c r="A109" s="125" t="s">
        <v>434</v>
      </c>
      <c r="B109" s="126" t="s">
        <v>14</v>
      </c>
      <c r="C109" s="126">
        <v>89366</v>
      </c>
      <c r="D109" s="127" t="s">
        <v>219</v>
      </c>
      <c r="E109" s="128" t="s">
        <v>9</v>
      </c>
      <c r="F109" s="293">
        <v>16.75</v>
      </c>
      <c r="G109" s="125">
        <v>7</v>
      </c>
      <c r="H109" s="125">
        <v>20.9</v>
      </c>
      <c r="I109" s="129">
        <v>146.30000000000001</v>
      </c>
      <c r="J109" s="130">
        <v>6.2071056595120811E-5</v>
      </c>
      <c r="L109" s="186">
        <v>146.30000000000001</v>
      </c>
    </row>
    <row r="110" spans="1:12" ht="30" x14ac:dyDescent="0.3">
      <c r="A110" s="125" t="s">
        <v>435</v>
      </c>
      <c r="B110" s="126" t="s">
        <v>14</v>
      </c>
      <c r="C110" s="126">
        <v>104011</v>
      </c>
      <c r="D110" s="127" t="s">
        <v>214</v>
      </c>
      <c r="E110" s="128" t="s">
        <v>9</v>
      </c>
      <c r="F110" s="293">
        <v>25.99</v>
      </c>
      <c r="G110" s="125">
        <v>11</v>
      </c>
      <c r="H110" s="125">
        <v>32.44</v>
      </c>
      <c r="I110" s="129">
        <v>356.84</v>
      </c>
      <c r="J110" s="130">
        <v>1.5139737413125706E-4</v>
      </c>
      <c r="L110" s="186">
        <v>356.84</v>
      </c>
    </row>
    <row r="111" spans="1:12" ht="30" x14ac:dyDescent="0.3">
      <c r="A111" s="125" t="s">
        <v>436</v>
      </c>
      <c r="B111" s="126" t="s">
        <v>14</v>
      </c>
      <c r="C111" s="126">
        <v>89440</v>
      </c>
      <c r="D111" s="127" t="s">
        <v>215</v>
      </c>
      <c r="E111" s="128" t="s">
        <v>9</v>
      </c>
      <c r="F111" s="293">
        <v>12.44</v>
      </c>
      <c r="G111" s="125">
        <v>4</v>
      </c>
      <c r="H111" s="125">
        <v>15.52</v>
      </c>
      <c r="I111" s="129">
        <v>62.08</v>
      </c>
      <c r="J111" s="130">
        <v>2.6338832490943949E-5</v>
      </c>
      <c r="L111" s="186">
        <v>62.08</v>
      </c>
    </row>
    <row r="112" spans="1:12" ht="30" x14ac:dyDescent="0.3">
      <c r="A112" s="125" t="s">
        <v>437</v>
      </c>
      <c r="B112" s="126" t="s">
        <v>14</v>
      </c>
      <c r="C112" s="126">
        <v>89985</v>
      </c>
      <c r="D112" s="127" t="s">
        <v>184</v>
      </c>
      <c r="E112" s="128" t="s">
        <v>9</v>
      </c>
      <c r="F112" s="293">
        <v>77.41</v>
      </c>
      <c r="G112" s="125">
        <v>2</v>
      </c>
      <c r="H112" s="125">
        <v>96.62</v>
      </c>
      <c r="I112" s="129">
        <v>193.24</v>
      </c>
      <c r="J112" s="130">
        <v>8.1986404486952461E-5</v>
      </c>
      <c r="L112" s="186">
        <v>193.24</v>
      </c>
    </row>
    <row r="113" spans="1:12" ht="30" x14ac:dyDescent="0.3">
      <c r="A113" s="125" t="s">
        <v>438</v>
      </c>
      <c r="B113" s="126" t="s">
        <v>14</v>
      </c>
      <c r="C113" s="126">
        <v>89987</v>
      </c>
      <c r="D113" s="127" t="s">
        <v>63</v>
      </c>
      <c r="E113" s="128" t="s">
        <v>9</v>
      </c>
      <c r="F113" s="293">
        <v>81.39</v>
      </c>
      <c r="G113" s="125">
        <v>2</v>
      </c>
      <c r="H113" s="125">
        <v>101.59</v>
      </c>
      <c r="I113" s="129">
        <v>203.18</v>
      </c>
      <c r="J113" s="130">
        <v>8.6203672447003734E-5</v>
      </c>
      <c r="L113" s="186">
        <v>203.18</v>
      </c>
    </row>
    <row r="114" spans="1:12" s="134" customFormat="1" ht="15.6" x14ac:dyDescent="0.3">
      <c r="A114" s="125"/>
      <c r="B114" s="113"/>
      <c r="C114" s="113"/>
      <c r="D114" s="137" t="s">
        <v>346</v>
      </c>
      <c r="E114" s="113"/>
      <c r="F114" s="294"/>
      <c r="G114" s="136"/>
      <c r="H114" s="136"/>
      <c r="I114" s="138"/>
      <c r="J114" s="301"/>
      <c r="K114" s="172"/>
    </row>
    <row r="115" spans="1:12" ht="30" x14ac:dyDescent="0.3">
      <c r="A115" s="125" t="s">
        <v>439</v>
      </c>
      <c r="B115" s="126" t="s">
        <v>14</v>
      </c>
      <c r="C115" s="126">
        <v>103005</v>
      </c>
      <c r="D115" s="127" t="s">
        <v>269</v>
      </c>
      <c r="E115" s="128" t="s">
        <v>9</v>
      </c>
      <c r="F115" s="293">
        <v>619.47</v>
      </c>
      <c r="G115" s="125">
        <v>9</v>
      </c>
      <c r="H115" s="125">
        <v>773.22</v>
      </c>
      <c r="I115" s="129">
        <v>6958.98</v>
      </c>
      <c r="J115" s="130">
        <v>2.9525033590178658E-3</v>
      </c>
      <c r="L115" s="186">
        <v>6958.98</v>
      </c>
    </row>
    <row r="116" spans="1:12" ht="30" x14ac:dyDescent="0.3">
      <c r="A116" s="125" t="s">
        <v>440</v>
      </c>
      <c r="B116" s="126" t="s">
        <v>14</v>
      </c>
      <c r="C116" s="126">
        <v>97897</v>
      </c>
      <c r="D116" s="127" t="s">
        <v>270</v>
      </c>
      <c r="E116" s="128" t="s">
        <v>9</v>
      </c>
      <c r="F116" s="293">
        <v>478.03</v>
      </c>
      <c r="G116" s="125">
        <v>8</v>
      </c>
      <c r="H116" s="125">
        <v>596.66999999999996</v>
      </c>
      <c r="I116" s="129">
        <v>4773.3599999999997</v>
      </c>
      <c r="J116" s="130">
        <v>2.0252050492746811E-3</v>
      </c>
      <c r="L116" s="186">
        <v>4773.3599999999997</v>
      </c>
    </row>
    <row r="117" spans="1:12" ht="45" x14ac:dyDescent="0.3">
      <c r="A117" s="125" t="s">
        <v>441</v>
      </c>
      <c r="B117" s="126" t="s">
        <v>14</v>
      </c>
      <c r="C117" s="126">
        <v>104328</v>
      </c>
      <c r="D117" s="127" t="s">
        <v>237</v>
      </c>
      <c r="E117" s="128" t="s">
        <v>9</v>
      </c>
      <c r="F117" s="293">
        <v>77.13</v>
      </c>
      <c r="G117" s="125">
        <v>5</v>
      </c>
      <c r="H117" s="125">
        <v>96.27</v>
      </c>
      <c r="I117" s="129">
        <v>481.35</v>
      </c>
      <c r="J117" s="130">
        <v>2.0422353446385101E-4</v>
      </c>
      <c r="L117" s="186">
        <v>481.35</v>
      </c>
    </row>
    <row r="118" spans="1:12" ht="30" x14ac:dyDescent="0.3">
      <c r="A118" s="125" t="s">
        <v>442</v>
      </c>
      <c r="B118" s="126" t="s">
        <v>14</v>
      </c>
      <c r="C118" s="126">
        <v>86910</v>
      </c>
      <c r="D118" s="127" t="s">
        <v>198</v>
      </c>
      <c r="E118" s="128" t="s">
        <v>9</v>
      </c>
      <c r="F118" s="293">
        <v>151.96</v>
      </c>
      <c r="G118" s="125">
        <v>9</v>
      </c>
      <c r="H118" s="125">
        <v>189.67</v>
      </c>
      <c r="I118" s="129">
        <v>1707.03</v>
      </c>
      <c r="J118" s="130">
        <v>7.2424576718775851E-4</v>
      </c>
      <c r="L118" s="186">
        <v>1707.03</v>
      </c>
    </row>
    <row r="119" spans="1:12" ht="60" x14ac:dyDescent="0.3">
      <c r="A119" s="125" t="s">
        <v>443</v>
      </c>
      <c r="B119" s="126" t="s">
        <v>14</v>
      </c>
      <c r="C119" s="126">
        <v>86943</v>
      </c>
      <c r="D119" s="127" t="s">
        <v>199</v>
      </c>
      <c r="E119" s="128" t="s">
        <v>9</v>
      </c>
      <c r="F119" s="293">
        <v>296.98</v>
      </c>
      <c r="G119" s="125">
        <v>6</v>
      </c>
      <c r="H119" s="125">
        <v>370.69</v>
      </c>
      <c r="I119" s="129">
        <v>2224.14</v>
      </c>
      <c r="J119" s="130">
        <v>9.4364128376945992E-4</v>
      </c>
      <c r="L119" s="186">
        <v>2224.14</v>
      </c>
    </row>
    <row r="120" spans="1:12" ht="30" x14ac:dyDescent="0.3">
      <c r="A120" s="125" t="s">
        <v>444</v>
      </c>
      <c r="B120" s="126" t="s">
        <v>14</v>
      </c>
      <c r="C120" s="126">
        <v>86889</v>
      </c>
      <c r="D120" s="127" t="s">
        <v>204</v>
      </c>
      <c r="E120" s="128" t="s">
        <v>9</v>
      </c>
      <c r="F120" s="293">
        <v>825.2</v>
      </c>
      <c r="G120" s="125">
        <v>1</v>
      </c>
      <c r="H120" s="125">
        <v>1030.01</v>
      </c>
      <c r="I120" s="129">
        <v>1030.01</v>
      </c>
      <c r="J120" s="130">
        <v>4.3700484623062464E-4</v>
      </c>
      <c r="L120" s="186">
        <v>1030.01</v>
      </c>
    </row>
    <row r="121" spans="1:12" ht="30" x14ac:dyDescent="0.3">
      <c r="A121" s="125" t="s">
        <v>445</v>
      </c>
      <c r="B121" s="126" t="s">
        <v>14</v>
      </c>
      <c r="C121" s="126">
        <v>100852</v>
      </c>
      <c r="D121" s="127" t="s">
        <v>200</v>
      </c>
      <c r="E121" s="128" t="s">
        <v>9</v>
      </c>
      <c r="F121" s="293">
        <v>229.97</v>
      </c>
      <c r="G121" s="125">
        <v>1</v>
      </c>
      <c r="H121" s="125">
        <v>287.04000000000002</v>
      </c>
      <c r="I121" s="129">
        <v>287.04000000000002</v>
      </c>
      <c r="J121" s="130">
        <v>1.2178315847616868E-4</v>
      </c>
      <c r="L121" s="186">
        <v>287.04000000000002</v>
      </c>
    </row>
    <row r="122" spans="1:12" ht="30" x14ac:dyDescent="0.3">
      <c r="A122" s="125" t="s">
        <v>446</v>
      </c>
      <c r="B122" s="126" t="s">
        <v>14</v>
      </c>
      <c r="C122" s="126">
        <v>100871</v>
      </c>
      <c r="D122" s="127" t="s">
        <v>202</v>
      </c>
      <c r="E122" s="128" t="s">
        <v>9</v>
      </c>
      <c r="F122" s="293">
        <v>355.5</v>
      </c>
      <c r="G122" s="125">
        <v>3</v>
      </c>
      <c r="H122" s="125">
        <v>443.73</v>
      </c>
      <c r="I122" s="129">
        <v>1331.19</v>
      </c>
      <c r="J122" s="130">
        <v>5.6478721687531694E-4</v>
      </c>
      <c r="L122" s="186">
        <v>1331.19</v>
      </c>
    </row>
    <row r="123" spans="1:12" ht="30" x14ac:dyDescent="0.3">
      <c r="A123" s="125" t="s">
        <v>447</v>
      </c>
      <c r="B123" s="126" t="s">
        <v>14</v>
      </c>
      <c r="C123" s="126">
        <v>100865</v>
      </c>
      <c r="D123" s="127" t="s">
        <v>203</v>
      </c>
      <c r="E123" s="128" t="s">
        <v>9</v>
      </c>
      <c r="F123" s="293">
        <v>579.35</v>
      </c>
      <c r="G123" s="125">
        <v>1</v>
      </c>
      <c r="H123" s="125">
        <v>723.14</v>
      </c>
      <c r="I123" s="129">
        <v>723.14</v>
      </c>
      <c r="J123" s="130">
        <v>3.0680836545588283E-4</v>
      </c>
      <c r="L123" s="186">
        <v>723.14</v>
      </c>
    </row>
    <row r="124" spans="1:12" ht="30" x14ac:dyDescent="0.3">
      <c r="A124" s="125" t="s">
        <v>448</v>
      </c>
      <c r="B124" s="126" t="s">
        <v>14</v>
      </c>
      <c r="C124" s="126">
        <v>100860</v>
      </c>
      <c r="D124" s="127" t="s">
        <v>201</v>
      </c>
      <c r="E124" s="128" t="s">
        <v>9</v>
      </c>
      <c r="F124" s="293">
        <v>147.06</v>
      </c>
      <c r="G124" s="125">
        <v>3</v>
      </c>
      <c r="H124" s="125">
        <v>183.56</v>
      </c>
      <c r="I124" s="129">
        <v>550.67999999999995</v>
      </c>
      <c r="J124" s="130">
        <v>2.336383420765627E-4</v>
      </c>
      <c r="L124" s="186">
        <v>550.67999999999995</v>
      </c>
    </row>
    <row r="125" spans="1:12" ht="30" x14ac:dyDescent="0.3">
      <c r="A125" s="125" t="s">
        <v>449</v>
      </c>
      <c r="B125" s="126" t="s">
        <v>14</v>
      </c>
      <c r="C125" s="126">
        <v>100878</v>
      </c>
      <c r="D125" s="127" t="s">
        <v>205</v>
      </c>
      <c r="E125" s="128" t="s">
        <v>9</v>
      </c>
      <c r="F125" s="293">
        <v>792.27</v>
      </c>
      <c r="G125" s="125">
        <v>6</v>
      </c>
      <c r="H125" s="125">
        <v>988.91</v>
      </c>
      <c r="I125" s="129">
        <v>5933.46</v>
      </c>
      <c r="J125" s="130">
        <v>2.5174034960005844E-3</v>
      </c>
      <c r="L125" s="186">
        <v>5933.46</v>
      </c>
    </row>
    <row r="126" spans="1:12" ht="30" x14ac:dyDescent="0.3">
      <c r="A126" s="125" t="s">
        <v>450</v>
      </c>
      <c r="B126" s="126" t="s">
        <v>172</v>
      </c>
      <c r="C126" s="126">
        <v>1301001168</v>
      </c>
      <c r="D126" s="127" t="s">
        <v>379</v>
      </c>
      <c r="E126" s="128" t="s">
        <v>9</v>
      </c>
      <c r="F126" s="293">
        <v>9319.0300000000007</v>
      </c>
      <c r="G126" s="125">
        <v>1</v>
      </c>
      <c r="H126" s="125">
        <v>11632.01</v>
      </c>
      <c r="I126" s="129">
        <v>11632.01</v>
      </c>
      <c r="J126" s="130">
        <v>4.9351411553315867E-3</v>
      </c>
      <c r="L126" s="186">
        <v>11632.01</v>
      </c>
    </row>
    <row r="127" spans="1:12" ht="30" x14ac:dyDescent="0.3">
      <c r="A127" s="125" t="s">
        <v>451</v>
      </c>
      <c r="B127" s="126" t="s">
        <v>172</v>
      </c>
      <c r="C127" s="126">
        <v>1301001148</v>
      </c>
      <c r="D127" s="127" t="s">
        <v>380</v>
      </c>
      <c r="E127" s="128" t="s">
        <v>9</v>
      </c>
      <c r="F127" s="293">
        <v>43300</v>
      </c>
      <c r="G127" s="125">
        <v>1</v>
      </c>
      <c r="H127" s="125">
        <v>54047.06</v>
      </c>
      <c r="I127" s="129">
        <v>54047.06</v>
      </c>
      <c r="J127" s="130">
        <v>2.2930677512371087E-2</v>
      </c>
      <c r="L127" s="186">
        <v>54047.06</v>
      </c>
    </row>
    <row r="128" spans="1:12" s="135" customFormat="1" ht="15.6" x14ac:dyDescent="0.3">
      <c r="A128" s="117">
        <v>13</v>
      </c>
      <c r="B128" s="118"/>
      <c r="C128" s="118"/>
      <c r="D128" s="122" t="s">
        <v>4</v>
      </c>
      <c r="E128" s="118"/>
      <c r="F128" s="292"/>
      <c r="G128" s="117"/>
      <c r="H128" s="117"/>
      <c r="I128" s="131">
        <v>181670.44000000003</v>
      </c>
      <c r="J128" s="300">
        <v>7.707775914491119E-2</v>
      </c>
      <c r="K128" s="173"/>
    </row>
    <row r="129" spans="1:12" s="135" customFormat="1" ht="15.6" x14ac:dyDescent="0.3">
      <c r="A129" s="136"/>
      <c r="B129" s="113"/>
      <c r="C129" s="113"/>
      <c r="D129" s="137" t="s">
        <v>373</v>
      </c>
      <c r="E129" s="113"/>
      <c r="F129" s="294"/>
      <c r="G129" s="136"/>
      <c r="H129" s="136"/>
      <c r="I129" s="138"/>
      <c r="J129" s="301"/>
      <c r="K129" s="173"/>
    </row>
    <row r="130" spans="1:12" ht="30" x14ac:dyDescent="0.3">
      <c r="A130" s="125" t="s">
        <v>452</v>
      </c>
      <c r="B130" s="126" t="s">
        <v>14</v>
      </c>
      <c r="C130" s="126">
        <v>91937</v>
      </c>
      <c r="D130" s="127" t="s">
        <v>252</v>
      </c>
      <c r="E130" s="128" t="s">
        <v>9</v>
      </c>
      <c r="F130" s="293">
        <v>15.33</v>
      </c>
      <c r="G130" s="125">
        <v>56</v>
      </c>
      <c r="H130" s="125">
        <v>19.13</v>
      </c>
      <c r="I130" s="129">
        <v>1071.28</v>
      </c>
      <c r="J130" s="130">
        <v>4.5451456944101858E-4</v>
      </c>
      <c r="L130" s="186">
        <v>1071.28</v>
      </c>
    </row>
    <row r="131" spans="1:12" ht="30" x14ac:dyDescent="0.3">
      <c r="A131" s="125" t="s">
        <v>453</v>
      </c>
      <c r="B131" s="126" t="s">
        <v>14</v>
      </c>
      <c r="C131" s="126">
        <v>91940</v>
      </c>
      <c r="D131" s="127" t="s">
        <v>251</v>
      </c>
      <c r="E131" s="128" t="s">
        <v>9</v>
      </c>
      <c r="F131" s="293">
        <v>18.350000000000001</v>
      </c>
      <c r="G131" s="125">
        <v>127</v>
      </c>
      <c r="H131" s="125">
        <v>22.9</v>
      </c>
      <c r="I131" s="129">
        <v>2908.3</v>
      </c>
      <c r="J131" s="130">
        <v>1.2339115098809969E-3</v>
      </c>
      <c r="L131" s="186">
        <v>2908.3</v>
      </c>
    </row>
    <row r="132" spans="1:12" ht="30" x14ac:dyDescent="0.3">
      <c r="A132" s="125" t="s">
        <v>454</v>
      </c>
      <c r="B132" s="126" t="s">
        <v>14</v>
      </c>
      <c r="C132" s="126">
        <v>91927</v>
      </c>
      <c r="D132" s="127" t="s">
        <v>61</v>
      </c>
      <c r="E132" s="128" t="s">
        <v>8</v>
      </c>
      <c r="F132" s="293">
        <v>5.65</v>
      </c>
      <c r="G132" s="125">
        <v>3226</v>
      </c>
      <c r="H132" s="125">
        <v>7.05</v>
      </c>
      <c r="I132" s="129">
        <v>22743.3</v>
      </c>
      <c r="J132" s="130">
        <v>9.6493551706070477E-3</v>
      </c>
      <c r="L132" s="186">
        <v>22743.3</v>
      </c>
    </row>
    <row r="133" spans="1:12" ht="30" x14ac:dyDescent="0.3">
      <c r="A133" s="125" t="s">
        <v>455</v>
      </c>
      <c r="B133" s="126" t="s">
        <v>14</v>
      </c>
      <c r="C133" s="126">
        <v>91929</v>
      </c>
      <c r="D133" s="127" t="s">
        <v>62</v>
      </c>
      <c r="E133" s="128" t="s">
        <v>8</v>
      </c>
      <c r="F133" s="293">
        <v>8.33</v>
      </c>
      <c r="G133" s="125">
        <v>3360</v>
      </c>
      <c r="H133" s="125">
        <v>10.39</v>
      </c>
      <c r="I133" s="129">
        <v>34910.400000000001</v>
      </c>
      <c r="J133" s="130">
        <v>1.481152026082232E-2</v>
      </c>
      <c r="L133" s="186">
        <v>34910.400000000001</v>
      </c>
    </row>
    <row r="134" spans="1:12" ht="30" x14ac:dyDescent="0.3">
      <c r="A134" s="125" t="s">
        <v>456</v>
      </c>
      <c r="B134" s="126" t="s">
        <v>14</v>
      </c>
      <c r="C134" s="126">
        <v>91931</v>
      </c>
      <c r="D134" s="127" t="s">
        <v>253</v>
      </c>
      <c r="E134" s="128" t="s">
        <v>8</v>
      </c>
      <c r="F134" s="293">
        <v>11.79</v>
      </c>
      <c r="G134" s="125">
        <v>536</v>
      </c>
      <c r="H134" s="125">
        <v>14.71</v>
      </c>
      <c r="I134" s="129">
        <v>7884.56</v>
      </c>
      <c r="J134" s="130">
        <v>3.3452014353221172E-3</v>
      </c>
      <c r="L134" s="186">
        <v>7884.56</v>
      </c>
    </row>
    <row r="135" spans="1:12" ht="45" x14ac:dyDescent="0.3">
      <c r="A135" s="125" t="s">
        <v>457</v>
      </c>
      <c r="B135" s="126" t="s">
        <v>14</v>
      </c>
      <c r="C135" s="126">
        <v>101563</v>
      </c>
      <c r="D135" s="127" t="s">
        <v>239</v>
      </c>
      <c r="E135" s="128" t="s">
        <v>8</v>
      </c>
      <c r="F135" s="293">
        <v>42.86</v>
      </c>
      <c r="G135" s="125">
        <v>24</v>
      </c>
      <c r="H135" s="125">
        <v>53.49</v>
      </c>
      <c r="I135" s="129">
        <v>1283.76</v>
      </c>
      <c r="J135" s="130">
        <v>5.4466397549249681E-4</v>
      </c>
      <c r="L135" s="186">
        <v>1283.76</v>
      </c>
    </row>
    <row r="136" spans="1:12" ht="45" x14ac:dyDescent="0.3">
      <c r="A136" s="125" t="s">
        <v>458</v>
      </c>
      <c r="B136" s="126" t="s">
        <v>14</v>
      </c>
      <c r="C136" s="126">
        <v>101565</v>
      </c>
      <c r="D136" s="127" t="s">
        <v>238</v>
      </c>
      <c r="E136" s="128" t="s">
        <v>8</v>
      </c>
      <c r="F136" s="293">
        <v>88.59</v>
      </c>
      <c r="G136" s="125">
        <v>94</v>
      </c>
      <c r="H136" s="125">
        <v>110.57</v>
      </c>
      <c r="I136" s="129">
        <v>10393.58</v>
      </c>
      <c r="J136" s="130">
        <v>4.409709449117674E-3</v>
      </c>
      <c r="L136" s="186">
        <v>10393.58</v>
      </c>
    </row>
    <row r="137" spans="1:12" ht="30" x14ac:dyDescent="0.3">
      <c r="A137" s="125" t="s">
        <v>459</v>
      </c>
      <c r="B137" s="126" t="s">
        <v>14</v>
      </c>
      <c r="C137" s="126">
        <v>97892</v>
      </c>
      <c r="D137" s="127" t="s">
        <v>271</v>
      </c>
      <c r="E137" s="128" t="s">
        <v>9</v>
      </c>
      <c r="F137" s="293">
        <v>397.26</v>
      </c>
      <c r="G137" s="125">
        <v>1</v>
      </c>
      <c r="H137" s="125">
        <v>495.85</v>
      </c>
      <c r="I137" s="129">
        <v>495.85</v>
      </c>
      <c r="J137" s="130">
        <v>2.1037548470738656E-4</v>
      </c>
      <c r="L137" s="186">
        <v>495.85</v>
      </c>
    </row>
    <row r="138" spans="1:12" ht="30" x14ac:dyDescent="0.3">
      <c r="A138" s="125" t="s">
        <v>460</v>
      </c>
      <c r="B138" s="126" t="s">
        <v>14</v>
      </c>
      <c r="C138" s="126">
        <v>92004</v>
      </c>
      <c r="D138" s="127" t="s">
        <v>246</v>
      </c>
      <c r="E138" s="128" t="s">
        <v>9</v>
      </c>
      <c r="F138" s="293">
        <v>55.86</v>
      </c>
      <c r="G138" s="125">
        <v>67</v>
      </c>
      <c r="H138" s="125">
        <v>69.72</v>
      </c>
      <c r="I138" s="129">
        <v>4671.24</v>
      </c>
      <c r="J138" s="130">
        <v>1.9818783486629673E-3</v>
      </c>
      <c r="L138" s="186">
        <v>4671.24</v>
      </c>
    </row>
    <row r="139" spans="1:12" ht="30" x14ac:dyDescent="0.3">
      <c r="A139" s="125" t="s">
        <v>461</v>
      </c>
      <c r="B139" s="126" t="s">
        <v>14</v>
      </c>
      <c r="C139" s="126">
        <v>91993</v>
      </c>
      <c r="D139" s="127" t="s">
        <v>247</v>
      </c>
      <c r="E139" s="128" t="s">
        <v>9</v>
      </c>
      <c r="F139" s="293">
        <v>47.61</v>
      </c>
      <c r="G139" s="125">
        <v>23</v>
      </c>
      <c r="H139" s="125">
        <v>59.42</v>
      </c>
      <c r="I139" s="129">
        <v>1366.66</v>
      </c>
      <c r="J139" s="130">
        <v>5.7983615998829672E-4</v>
      </c>
      <c r="L139" s="186">
        <v>1366.66</v>
      </c>
    </row>
    <row r="140" spans="1:12" ht="30" x14ac:dyDescent="0.3">
      <c r="A140" s="125" t="s">
        <v>462</v>
      </c>
      <c r="B140" s="126" t="s">
        <v>14</v>
      </c>
      <c r="C140" s="126">
        <v>91953</v>
      </c>
      <c r="D140" s="127" t="s">
        <v>248</v>
      </c>
      <c r="E140" s="128" t="s">
        <v>9</v>
      </c>
      <c r="F140" s="293">
        <v>29.56</v>
      </c>
      <c r="G140" s="125">
        <v>38</v>
      </c>
      <c r="H140" s="125">
        <v>36.89</v>
      </c>
      <c r="I140" s="129">
        <v>1401.82</v>
      </c>
      <c r="J140" s="130">
        <v>5.9475357864779391E-4</v>
      </c>
      <c r="L140" s="186">
        <v>1401.82</v>
      </c>
    </row>
    <row r="141" spans="1:12" ht="30" x14ac:dyDescent="0.3">
      <c r="A141" s="125" t="s">
        <v>463</v>
      </c>
      <c r="B141" s="126" t="s">
        <v>14</v>
      </c>
      <c r="C141" s="126">
        <v>93653</v>
      </c>
      <c r="D141" s="127" t="s">
        <v>244</v>
      </c>
      <c r="E141" s="128" t="s">
        <v>9</v>
      </c>
      <c r="F141" s="293">
        <v>12.74</v>
      </c>
      <c r="G141" s="125">
        <v>5</v>
      </c>
      <c r="H141" s="125">
        <v>15.9</v>
      </c>
      <c r="I141" s="129">
        <v>79.5</v>
      </c>
      <c r="J141" s="130">
        <v>3.3729658231798388E-5</v>
      </c>
      <c r="L141" s="186">
        <v>79.5</v>
      </c>
    </row>
    <row r="142" spans="1:12" ht="30" x14ac:dyDescent="0.3">
      <c r="A142" s="125" t="s">
        <v>464</v>
      </c>
      <c r="B142" s="126" t="s">
        <v>14</v>
      </c>
      <c r="C142" s="126">
        <v>93654</v>
      </c>
      <c r="D142" s="127" t="s">
        <v>243</v>
      </c>
      <c r="E142" s="128" t="s">
        <v>9</v>
      </c>
      <c r="F142" s="293">
        <v>12.74</v>
      </c>
      <c r="G142" s="125">
        <v>26</v>
      </c>
      <c r="H142" s="125">
        <v>15.9</v>
      </c>
      <c r="I142" s="129">
        <v>413.4</v>
      </c>
      <c r="J142" s="130">
        <v>1.7539422280535161E-4</v>
      </c>
      <c r="L142" s="186">
        <v>413.4</v>
      </c>
    </row>
    <row r="143" spans="1:12" ht="30" x14ac:dyDescent="0.3">
      <c r="A143" s="125" t="s">
        <v>465</v>
      </c>
      <c r="B143" s="126" t="s">
        <v>14</v>
      </c>
      <c r="C143" s="126">
        <v>93657</v>
      </c>
      <c r="D143" s="127" t="s">
        <v>242</v>
      </c>
      <c r="E143" s="128" t="s">
        <v>9</v>
      </c>
      <c r="F143" s="293">
        <v>16.25</v>
      </c>
      <c r="G143" s="125">
        <v>1</v>
      </c>
      <c r="H143" s="125">
        <v>20.28</v>
      </c>
      <c r="I143" s="129">
        <v>20.28</v>
      </c>
      <c r="J143" s="130">
        <v>8.6042448923380038E-6</v>
      </c>
      <c r="L143" s="186">
        <v>20.28</v>
      </c>
    </row>
    <row r="144" spans="1:12" ht="30" x14ac:dyDescent="0.3">
      <c r="A144" s="125" t="s">
        <v>466</v>
      </c>
      <c r="B144" s="126" t="s">
        <v>14</v>
      </c>
      <c r="C144" s="126">
        <v>101894</v>
      </c>
      <c r="D144" s="127" t="s">
        <v>241</v>
      </c>
      <c r="E144" s="128" t="s">
        <v>9</v>
      </c>
      <c r="F144" s="293">
        <v>167.69</v>
      </c>
      <c r="G144" s="125">
        <v>1</v>
      </c>
      <c r="H144" s="125">
        <v>209.31</v>
      </c>
      <c r="I144" s="129">
        <v>209.31</v>
      </c>
      <c r="J144" s="130">
        <v>8.8804462446512208E-5</v>
      </c>
      <c r="L144" s="186">
        <v>209.31</v>
      </c>
    </row>
    <row r="145" spans="1:12" ht="30" x14ac:dyDescent="0.3">
      <c r="A145" s="125" t="s">
        <v>467</v>
      </c>
      <c r="B145" s="126" t="s">
        <v>14</v>
      </c>
      <c r="C145" s="126">
        <v>93663</v>
      </c>
      <c r="D145" s="127" t="s">
        <v>245</v>
      </c>
      <c r="E145" s="128" t="s">
        <v>9</v>
      </c>
      <c r="F145" s="293">
        <v>65.34</v>
      </c>
      <c r="G145" s="125">
        <v>1</v>
      </c>
      <c r="H145" s="125">
        <v>81.55</v>
      </c>
      <c r="I145" s="129">
        <v>81.55</v>
      </c>
      <c r="J145" s="130">
        <v>3.4599416714505139E-5</v>
      </c>
      <c r="L145" s="186">
        <v>81.55</v>
      </c>
    </row>
    <row r="146" spans="1:12" ht="30" x14ac:dyDescent="0.3">
      <c r="A146" s="125" t="s">
        <v>468</v>
      </c>
      <c r="B146" s="126" t="s">
        <v>14</v>
      </c>
      <c r="C146" s="126">
        <v>97236</v>
      </c>
      <c r="D146" s="127" t="s">
        <v>266</v>
      </c>
      <c r="E146" s="128" t="s">
        <v>8</v>
      </c>
      <c r="F146" s="293">
        <v>96.87</v>
      </c>
      <c r="G146" s="125">
        <v>66</v>
      </c>
      <c r="H146" s="125">
        <v>120.91</v>
      </c>
      <c r="I146" s="129">
        <v>7980.06</v>
      </c>
      <c r="J146" s="130">
        <v>3.3857194524433342E-3</v>
      </c>
      <c r="L146" s="186">
        <v>7980.06</v>
      </c>
    </row>
    <row r="147" spans="1:12" ht="30" x14ac:dyDescent="0.3">
      <c r="A147" s="125" t="s">
        <v>469</v>
      </c>
      <c r="B147" s="126" t="s">
        <v>14</v>
      </c>
      <c r="C147" s="126">
        <v>97238</v>
      </c>
      <c r="D147" s="127" t="s">
        <v>267</v>
      </c>
      <c r="E147" s="128" t="s">
        <v>8</v>
      </c>
      <c r="F147" s="293">
        <v>103.87</v>
      </c>
      <c r="G147" s="125">
        <v>24</v>
      </c>
      <c r="H147" s="125">
        <v>129.65</v>
      </c>
      <c r="I147" s="129">
        <v>3111.6</v>
      </c>
      <c r="J147" s="130">
        <v>1.3201660950196712E-3</v>
      </c>
      <c r="L147" s="186">
        <v>3111.6</v>
      </c>
    </row>
    <row r="148" spans="1:12" ht="30" x14ac:dyDescent="0.3">
      <c r="A148" s="125" t="s">
        <v>470</v>
      </c>
      <c r="B148" s="126" t="s">
        <v>14</v>
      </c>
      <c r="C148" s="126">
        <v>91835</v>
      </c>
      <c r="D148" s="127" t="s">
        <v>250</v>
      </c>
      <c r="E148" s="128" t="s">
        <v>8</v>
      </c>
      <c r="F148" s="293">
        <v>20.92</v>
      </c>
      <c r="G148" s="125">
        <v>822.4</v>
      </c>
      <c r="H148" s="125">
        <v>26.11</v>
      </c>
      <c r="I148" s="129">
        <v>21472.86</v>
      </c>
      <c r="J148" s="130">
        <v>9.1103425038899927E-3</v>
      </c>
      <c r="L148" s="186">
        <v>21472.86</v>
      </c>
    </row>
    <row r="149" spans="1:12" ht="30" x14ac:dyDescent="0.3">
      <c r="A149" s="125" t="s">
        <v>471</v>
      </c>
      <c r="B149" s="126" t="s">
        <v>14</v>
      </c>
      <c r="C149" s="126">
        <v>91837</v>
      </c>
      <c r="D149" s="127" t="s">
        <v>249</v>
      </c>
      <c r="E149" s="128" t="s">
        <v>8</v>
      </c>
      <c r="F149" s="293">
        <v>25.95</v>
      </c>
      <c r="G149" s="125">
        <v>352.8</v>
      </c>
      <c r="H149" s="125">
        <v>32.39</v>
      </c>
      <c r="I149" s="129">
        <v>11427.19</v>
      </c>
      <c r="J149" s="130">
        <v>4.8482416760984182E-3</v>
      </c>
      <c r="L149" s="186">
        <v>11427.19</v>
      </c>
    </row>
    <row r="150" spans="1:12" ht="30" x14ac:dyDescent="0.3">
      <c r="A150" s="125" t="s">
        <v>472</v>
      </c>
      <c r="B150" s="126" t="s">
        <v>14</v>
      </c>
      <c r="C150" s="126">
        <v>97667</v>
      </c>
      <c r="D150" s="127" t="s">
        <v>193</v>
      </c>
      <c r="E150" s="128" t="s">
        <v>8</v>
      </c>
      <c r="F150" s="293">
        <v>9.85</v>
      </c>
      <c r="G150" s="125">
        <v>12</v>
      </c>
      <c r="H150" s="125">
        <v>12.29</v>
      </c>
      <c r="I150" s="129">
        <v>147.47999999999999</v>
      </c>
      <c r="J150" s="130">
        <v>6.2571698063215421E-5</v>
      </c>
      <c r="L150" s="186">
        <v>147.47999999999999</v>
      </c>
    </row>
    <row r="151" spans="1:12" ht="30" x14ac:dyDescent="0.3">
      <c r="A151" s="125" t="s">
        <v>473</v>
      </c>
      <c r="B151" s="126" t="s">
        <v>14</v>
      </c>
      <c r="C151" s="126">
        <v>97668</v>
      </c>
      <c r="D151" s="127" t="s">
        <v>192</v>
      </c>
      <c r="E151" s="128" t="s">
        <v>8</v>
      </c>
      <c r="F151" s="293">
        <v>14.04</v>
      </c>
      <c r="G151" s="125">
        <v>75.8</v>
      </c>
      <c r="H151" s="125">
        <v>17.52</v>
      </c>
      <c r="I151" s="129">
        <v>1328.01</v>
      </c>
      <c r="J151" s="130">
        <v>5.6343803054604495E-4</v>
      </c>
      <c r="L151" s="186">
        <v>1328.01</v>
      </c>
    </row>
    <row r="152" spans="1:12" ht="30" x14ac:dyDescent="0.3">
      <c r="A152" s="125" t="s">
        <v>474</v>
      </c>
      <c r="B152" s="126" t="s">
        <v>172</v>
      </c>
      <c r="C152" s="126">
        <v>1201001000</v>
      </c>
      <c r="D152" s="127" t="s">
        <v>354</v>
      </c>
      <c r="E152" s="128" t="s">
        <v>9</v>
      </c>
      <c r="F152" s="293">
        <v>56.73</v>
      </c>
      <c r="G152" s="125">
        <v>56</v>
      </c>
      <c r="H152" s="125">
        <v>70.81</v>
      </c>
      <c r="I152" s="129">
        <v>3965.36</v>
      </c>
      <c r="J152" s="130">
        <v>1.6823929253590448E-3</v>
      </c>
      <c r="L152" s="186">
        <v>3965.36</v>
      </c>
    </row>
    <row r="153" spans="1:12" ht="45" x14ac:dyDescent="0.3">
      <c r="A153" s="125" t="s">
        <v>475</v>
      </c>
      <c r="B153" s="126" t="s">
        <v>172</v>
      </c>
      <c r="C153" s="126">
        <v>1201009009</v>
      </c>
      <c r="D153" s="127" t="s">
        <v>377</v>
      </c>
      <c r="E153" s="128" t="s">
        <v>9</v>
      </c>
      <c r="F153" s="293">
        <v>5069.72</v>
      </c>
      <c r="G153" s="125">
        <v>1</v>
      </c>
      <c r="H153" s="125">
        <v>6328.02</v>
      </c>
      <c r="I153" s="129">
        <v>6328.02</v>
      </c>
      <c r="J153" s="130">
        <v>2.6848044262136458E-3</v>
      </c>
      <c r="L153" s="186">
        <v>6328.02</v>
      </c>
    </row>
    <row r="154" spans="1:12" ht="45" x14ac:dyDescent="0.3">
      <c r="A154" s="125" t="s">
        <v>476</v>
      </c>
      <c r="B154" s="126" t="s">
        <v>14</v>
      </c>
      <c r="C154" s="126">
        <v>101879</v>
      </c>
      <c r="D154" s="127" t="s">
        <v>240</v>
      </c>
      <c r="E154" s="128" t="s">
        <v>9</v>
      </c>
      <c r="F154" s="293">
        <v>546.34</v>
      </c>
      <c r="G154" s="125">
        <v>2</v>
      </c>
      <c r="H154" s="125">
        <v>681.94</v>
      </c>
      <c r="I154" s="129">
        <v>1363.88</v>
      </c>
      <c r="J154" s="130">
        <v>5.786566826312602E-4</v>
      </c>
      <c r="L154" s="186">
        <v>1363.88</v>
      </c>
    </row>
    <row r="155" spans="1:12" s="135" customFormat="1" ht="15.6" x14ac:dyDescent="0.3">
      <c r="A155" s="125"/>
      <c r="B155" s="113"/>
      <c r="C155" s="113"/>
      <c r="D155" s="137" t="s">
        <v>374</v>
      </c>
      <c r="E155" s="113"/>
      <c r="F155" s="294"/>
      <c r="G155" s="136"/>
      <c r="H155" s="136"/>
      <c r="I155" s="138"/>
      <c r="J155" s="301"/>
      <c r="K155" s="173"/>
    </row>
    <row r="156" spans="1:12" x14ac:dyDescent="0.3">
      <c r="A156" s="125" t="s">
        <v>477</v>
      </c>
      <c r="B156" s="126" t="s">
        <v>172</v>
      </c>
      <c r="C156" s="126">
        <v>2501000155</v>
      </c>
      <c r="D156" s="127" t="s">
        <v>359</v>
      </c>
      <c r="E156" s="128" t="s">
        <v>9</v>
      </c>
      <c r="F156" s="293">
        <v>52.27</v>
      </c>
      <c r="G156" s="125">
        <v>2</v>
      </c>
      <c r="H156" s="125">
        <v>65.239999999999995</v>
      </c>
      <c r="I156" s="129">
        <v>130.47999999999999</v>
      </c>
      <c r="J156" s="130">
        <v>5.5359066743208219E-5</v>
      </c>
      <c r="K156" s="169" t="s">
        <v>376</v>
      </c>
      <c r="L156" s="186">
        <v>130.47999999999999</v>
      </c>
    </row>
    <row r="157" spans="1:12" ht="30" x14ac:dyDescent="0.3">
      <c r="A157" s="125" t="s">
        <v>478</v>
      </c>
      <c r="B157" s="126" t="s">
        <v>172</v>
      </c>
      <c r="C157" s="126">
        <v>2501000160</v>
      </c>
      <c r="D157" s="127" t="s">
        <v>360</v>
      </c>
      <c r="E157" s="128" t="s">
        <v>9</v>
      </c>
      <c r="F157" s="293">
        <v>115.12</v>
      </c>
      <c r="G157" s="125">
        <v>14</v>
      </c>
      <c r="H157" s="125">
        <v>143.69</v>
      </c>
      <c r="I157" s="129">
        <v>2011.66</v>
      </c>
      <c r="J157" s="130">
        <v>8.5349187771798169E-4</v>
      </c>
      <c r="K157" s="169" t="s">
        <v>376</v>
      </c>
      <c r="L157" s="186">
        <v>2011.66</v>
      </c>
    </row>
    <row r="158" spans="1:12" ht="30" x14ac:dyDescent="0.3">
      <c r="A158" s="125" t="s">
        <v>479</v>
      </c>
      <c r="B158" s="126" t="s">
        <v>172</v>
      </c>
      <c r="C158" s="126">
        <v>2501000110</v>
      </c>
      <c r="D158" s="127" t="s">
        <v>357</v>
      </c>
      <c r="E158" s="128" t="s">
        <v>9</v>
      </c>
      <c r="F158" s="293">
        <v>1274.48</v>
      </c>
      <c r="G158" s="125">
        <v>2</v>
      </c>
      <c r="H158" s="125">
        <v>1590.8</v>
      </c>
      <c r="I158" s="129">
        <v>3181.6</v>
      </c>
      <c r="J158" s="130">
        <v>1.3498651651608774E-3</v>
      </c>
      <c r="K158" s="169" t="s">
        <v>376</v>
      </c>
      <c r="L158" s="186">
        <v>3181.6</v>
      </c>
    </row>
    <row r="159" spans="1:12" ht="30" x14ac:dyDescent="0.3">
      <c r="A159" s="125" t="s">
        <v>480</v>
      </c>
      <c r="B159" s="126" t="s">
        <v>172</v>
      </c>
      <c r="C159" s="126">
        <v>2501000210</v>
      </c>
      <c r="D159" s="127" t="s">
        <v>362</v>
      </c>
      <c r="E159" s="128" t="s">
        <v>9</v>
      </c>
      <c r="F159" s="293">
        <v>1018.84</v>
      </c>
      <c r="G159" s="125">
        <v>2</v>
      </c>
      <c r="H159" s="125">
        <v>1271.71</v>
      </c>
      <c r="I159" s="129">
        <v>2543.42</v>
      </c>
      <c r="J159" s="130">
        <v>1.079102985407807E-3</v>
      </c>
      <c r="K159" s="169" t="s">
        <v>376</v>
      </c>
      <c r="L159" s="186">
        <v>2543.42</v>
      </c>
    </row>
    <row r="160" spans="1:12" ht="30" x14ac:dyDescent="0.3">
      <c r="A160" s="125" t="s">
        <v>481</v>
      </c>
      <c r="B160" s="126" t="s">
        <v>172</v>
      </c>
      <c r="C160" s="126">
        <v>2501000180</v>
      </c>
      <c r="D160" s="127" t="s">
        <v>361</v>
      </c>
      <c r="E160" s="128" t="s">
        <v>9</v>
      </c>
      <c r="F160" s="293">
        <v>136.12</v>
      </c>
      <c r="G160" s="125">
        <v>1</v>
      </c>
      <c r="H160" s="125">
        <v>169.9</v>
      </c>
      <c r="I160" s="129">
        <v>169.9</v>
      </c>
      <c r="J160" s="130">
        <v>7.2083885957013164E-5</v>
      </c>
      <c r="K160" s="169" t="s">
        <v>376</v>
      </c>
      <c r="L160" s="186">
        <v>169.9</v>
      </c>
    </row>
    <row r="161" spans="1:12" ht="30" x14ac:dyDescent="0.3">
      <c r="A161" s="125" t="s">
        <v>482</v>
      </c>
      <c r="B161" s="126" t="s">
        <v>172</v>
      </c>
      <c r="C161" s="126">
        <v>2501000100</v>
      </c>
      <c r="D161" s="127" t="s">
        <v>356</v>
      </c>
      <c r="E161" s="128" t="s">
        <v>8</v>
      </c>
      <c r="F161" s="293">
        <v>27.91</v>
      </c>
      <c r="G161" s="125">
        <v>425.24</v>
      </c>
      <c r="H161" s="125">
        <v>34.83</v>
      </c>
      <c r="I161" s="129">
        <v>14811.1</v>
      </c>
      <c r="J161" s="130">
        <v>6.2839413966916868E-3</v>
      </c>
      <c r="K161" s="174" t="s">
        <v>375</v>
      </c>
      <c r="L161" s="186">
        <v>14811.1</v>
      </c>
    </row>
    <row r="162" spans="1:12" ht="30" x14ac:dyDescent="0.3">
      <c r="A162" s="125" t="s">
        <v>483</v>
      </c>
      <c r="B162" s="126" t="s">
        <v>172</v>
      </c>
      <c r="C162" s="126">
        <v>2501000084</v>
      </c>
      <c r="D162" s="127" t="s">
        <v>355</v>
      </c>
      <c r="E162" s="128" t="s">
        <v>8</v>
      </c>
      <c r="F162" s="293">
        <v>35.43</v>
      </c>
      <c r="G162" s="283">
        <v>212.62</v>
      </c>
      <c r="H162" s="125">
        <v>44.22</v>
      </c>
      <c r="I162" s="129">
        <v>9402.0499999999993</v>
      </c>
      <c r="J162" s="130">
        <v>3.9890306060161003E-3</v>
      </c>
      <c r="K162" s="174" t="s">
        <v>551</v>
      </c>
      <c r="L162" s="186">
        <v>9402.0499999999993</v>
      </c>
    </row>
    <row r="163" spans="1:12" ht="30" x14ac:dyDescent="0.3">
      <c r="A163" s="125" t="s">
        <v>484</v>
      </c>
      <c r="B163" s="126" t="s">
        <v>172</v>
      </c>
      <c r="C163" s="126">
        <v>2501000140</v>
      </c>
      <c r="D163" s="127" t="s">
        <v>358</v>
      </c>
      <c r="E163" s="128" t="s">
        <v>9</v>
      </c>
      <c r="F163" s="293">
        <v>1891.51</v>
      </c>
      <c r="G163" s="125">
        <v>1</v>
      </c>
      <c r="H163" s="125">
        <v>2360.98</v>
      </c>
      <c r="I163" s="129">
        <v>2360.98</v>
      </c>
      <c r="J163" s="130">
        <v>1.001698723171212E-3</v>
      </c>
      <c r="L163" s="186">
        <v>2360.98</v>
      </c>
    </row>
    <row r="164" spans="1:12" s="134" customFormat="1" ht="15.6" x14ac:dyDescent="0.3">
      <c r="A164" s="117">
        <v>14</v>
      </c>
      <c r="B164" s="118"/>
      <c r="C164" s="118"/>
      <c r="D164" s="122" t="s">
        <v>3</v>
      </c>
      <c r="E164" s="118"/>
      <c r="F164" s="292"/>
      <c r="G164" s="117"/>
      <c r="H164" s="117"/>
      <c r="I164" s="131">
        <v>145931.82999999999</v>
      </c>
      <c r="J164" s="300">
        <v>6.1914852214350974E-2</v>
      </c>
      <c r="K164" s="172"/>
      <c r="L164" s="186"/>
    </row>
    <row r="165" spans="1:12" s="134" customFormat="1" ht="15.6" x14ac:dyDescent="0.3">
      <c r="A165" s="117"/>
      <c r="B165" s="118"/>
      <c r="C165" s="118"/>
      <c r="D165" s="122" t="s">
        <v>157</v>
      </c>
      <c r="E165" s="118"/>
      <c r="F165" s="292"/>
      <c r="G165" s="117"/>
      <c r="H165" s="117"/>
      <c r="I165" s="131"/>
      <c r="J165" s="300"/>
      <c r="K165" s="172"/>
    </row>
    <row r="166" spans="1:12" ht="45" x14ac:dyDescent="0.3">
      <c r="A166" s="125" t="s">
        <v>485</v>
      </c>
      <c r="B166" s="126" t="s">
        <v>14</v>
      </c>
      <c r="C166" s="126">
        <v>94573</v>
      </c>
      <c r="D166" s="127" t="s">
        <v>27</v>
      </c>
      <c r="E166" s="128" t="s">
        <v>12</v>
      </c>
      <c r="F166" s="293">
        <v>530.30999999999995</v>
      </c>
      <c r="G166" s="125">
        <v>32.299999999999997</v>
      </c>
      <c r="H166" s="125">
        <v>661.93</v>
      </c>
      <c r="I166" s="129">
        <v>21380.33</v>
      </c>
      <c r="J166" s="130">
        <v>9.0710845758876241E-3</v>
      </c>
      <c r="K166" s="174" t="s">
        <v>348</v>
      </c>
      <c r="L166" s="186">
        <v>21380.33</v>
      </c>
    </row>
    <row r="167" spans="1:12" ht="60" x14ac:dyDescent="0.3">
      <c r="A167" s="125" t="s">
        <v>486</v>
      </c>
      <c r="B167" s="126" t="s">
        <v>14</v>
      </c>
      <c r="C167" s="126">
        <v>94570</v>
      </c>
      <c r="D167" s="127" t="s">
        <v>262</v>
      </c>
      <c r="E167" s="128" t="s">
        <v>12</v>
      </c>
      <c r="F167" s="293">
        <v>473.76</v>
      </c>
      <c r="G167" s="125">
        <v>7.08</v>
      </c>
      <c r="H167" s="125">
        <v>591.34</v>
      </c>
      <c r="I167" s="129">
        <v>4186.68</v>
      </c>
      <c r="J167" s="130">
        <v>1.7762928996969268E-3</v>
      </c>
      <c r="K167" s="174" t="s">
        <v>347</v>
      </c>
      <c r="L167" s="186">
        <v>4186.68</v>
      </c>
    </row>
    <row r="168" spans="1:12" ht="60" x14ac:dyDescent="0.3">
      <c r="A168" s="125" t="s">
        <v>487</v>
      </c>
      <c r="B168" s="126" t="s">
        <v>14</v>
      </c>
      <c r="C168" s="126">
        <v>94569</v>
      </c>
      <c r="D168" s="127" t="s">
        <v>261</v>
      </c>
      <c r="E168" s="128" t="s">
        <v>12</v>
      </c>
      <c r="F168" s="293">
        <v>889.97</v>
      </c>
      <c r="G168" s="125">
        <v>1.68</v>
      </c>
      <c r="H168" s="125">
        <v>1110.8599999999999</v>
      </c>
      <c r="I168" s="129">
        <v>1866.24</v>
      </c>
      <c r="J168" s="130">
        <v>7.9179418086177897E-4</v>
      </c>
      <c r="K168" s="174"/>
      <c r="L168" s="186">
        <v>1866.24</v>
      </c>
    </row>
    <row r="169" spans="1:12" ht="30" x14ac:dyDescent="0.3">
      <c r="A169" s="125" t="s">
        <v>488</v>
      </c>
      <c r="B169" s="126" t="s">
        <v>14</v>
      </c>
      <c r="C169" s="126">
        <v>94588</v>
      </c>
      <c r="D169" s="127" t="s">
        <v>264</v>
      </c>
      <c r="E169" s="128" t="s">
        <v>8</v>
      </c>
      <c r="F169" s="293">
        <v>76.010000000000005</v>
      </c>
      <c r="G169" s="125">
        <v>127.3</v>
      </c>
      <c r="H169" s="125">
        <v>94.87</v>
      </c>
      <c r="I169" s="129">
        <v>12076.95</v>
      </c>
      <c r="J169" s="130">
        <v>5.1239169305977049E-3</v>
      </c>
      <c r="L169" s="186">
        <v>12076.95</v>
      </c>
    </row>
    <row r="170" spans="1:12" x14ac:dyDescent="0.3">
      <c r="A170" s="125" t="s">
        <v>489</v>
      </c>
      <c r="B170" s="126" t="s">
        <v>14</v>
      </c>
      <c r="C170" s="126">
        <v>105812</v>
      </c>
      <c r="D170" s="127" t="s">
        <v>263</v>
      </c>
      <c r="E170" s="128" t="s">
        <v>8</v>
      </c>
      <c r="F170" s="293">
        <v>41.88</v>
      </c>
      <c r="G170" s="125">
        <v>127.3</v>
      </c>
      <c r="H170" s="125">
        <v>52.27</v>
      </c>
      <c r="I170" s="129">
        <v>6653.97</v>
      </c>
      <c r="J170" s="130">
        <v>2.8230960249640193E-3</v>
      </c>
      <c r="L170" s="186">
        <v>6653.97</v>
      </c>
    </row>
    <row r="171" spans="1:12" x14ac:dyDescent="0.3">
      <c r="A171" s="125" t="s">
        <v>490</v>
      </c>
      <c r="B171" s="126" t="s">
        <v>14</v>
      </c>
      <c r="C171" s="126">
        <v>105040</v>
      </c>
      <c r="D171" s="127" t="s">
        <v>186</v>
      </c>
      <c r="E171" s="128" t="s">
        <v>8</v>
      </c>
      <c r="F171" s="293">
        <v>32.299999999999997</v>
      </c>
      <c r="G171" s="125">
        <v>42.9</v>
      </c>
      <c r="H171" s="125">
        <v>40.31</v>
      </c>
      <c r="I171" s="129">
        <v>1729.29</v>
      </c>
      <c r="J171" s="130">
        <v>7.33690071492662E-4</v>
      </c>
      <c r="L171" s="186">
        <v>1729.29</v>
      </c>
    </row>
    <row r="172" spans="1:12" x14ac:dyDescent="0.3">
      <c r="A172" s="125" t="s">
        <v>491</v>
      </c>
      <c r="B172" s="126" t="s">
        <v>14</v>
      </c>
      <c r="C172" s="126">
        <v>105024</v>
      </c>
      <c r="D172" s="127" t="s">
        <v>185</v>
      </c>
      <c r="E172" s="128" t="s">
        <v>8</v>
      </c>
      <c r="F172" s="293">
        <v>52.68</v>
      </c>
      <c r="G172" s="125">
        <v>42.9</v>
      </c>
      <c r="H172" s="125">
        <v>65.75</v>
      </c>
      <c r="I172" s="129">
        <v>2820.67</v>
      </c>
      <c r="J172" s="130">
        <v>1.1967325167885126E-3</v>
      </c>
      <c r="L172" s="186">
        <v>2820.67</v>
      </c>
    </row>
    <row r="173" spans="1:12" ht="30" x14ac:dyDescent="0.3">
      <c r="A173" s="125" t="s">
        <v>492</v>
      </c>
      <c r="B173" s="126" t="s">
        <v>14</v>
      </c>
      <c r="C173" s="126">
        <v>101965</v>
      </c>
      <c r="D173" s="127" t="s">
        <v>46</v>
      </c>
      <c r="E173" s="128" t="s">
        <v>8</v>
      </c>
      <c r="F173" s="293">
        <v>163.82</v>
      </c>
      <c r="G173" s="125">
        <v>42.9</v>
      </c>
      <c r="H173" s="125">
        <v>204.48</v>
      </c>
      <c r="I173" s="129">
        <v>8772.19</v>
      </c>
      <c r="J173" s="130">
        <v>3.7217983728855286E-3</v>
      </c>
      <c r="L173" s="186">
        <v>8772.19</v>
      </c>
    </row>
    <row r="174" spans="1:12" s="134" customFormat="1" ht="15.6" x14ac:dyDescent="0.3">
      <c r="A174" s="125"/>
      <c r="B174" s="113"/>
      <c r="C174" s="113"/>
      <c r="D174" s="137" t="s">
        <v>169</v>
      </c>
      <c r="E174" s="113"/>
      <c r="F174" s="294"/>
      <c r="G174" s="136"/>
      <c r="H174" s="136"/>
      <c r="I174" s="138"/>
      <c r="J174" s="301"/>
      <c r="K174" s="172"/>
    </row>
    <row r="175" spans="1:12" ht="30" x14ac:dyDescent="0.3">
      <c r="A175" s="125" t="s">
        <v>493</v>
      </c>
      <c r="B175" s="126" t="s">
        <v>14</v>
      </c>
      <c r="C175" s="126">
        <v>100702</v>
      </c>
      <c r="D175" s="127" t="s">
        <v>26</v>
      </c>
      <c r="E175" s="128" t="s">
        <v>12</v>
      </c>
      <c r="F175" s="293">
        <v>528.64</v>
      </c>
      <c r="G175" s="125">
        <v>12.81</v>
      </c>
      <c r="H175" s="125">
        <v>659.84</v>
      </c>
      <c r="I175" s="129">
        <v>8452.5499999999993</v>
      </c>
      <c r="J175" s="130">
        <v>3.586183933172169E-3</v>
      </c>
      <c r="L175" s="186">
        <v>8452.5499999999993</v>
      </c>
    </row>
    <row r="176" spans="1:12" ht="30" x14ac:dyDescent="0.3">
      <c r="A176" s="125" t="s">
        <v>494</v>
      </c>
      <c r="B176" s="126" t="s">
        <v>14</v>
      </c>
      <c r="C176" s="126">
        <v>91341</v>
      </c>
      <c r="D176" s="127" t="s">
        <v>25</v>
      </c>
      <c r="E176" s="128" t="s">
        <v>12</v>
      </c>
      <c r="F176" s="293">
        <v>773.95</v>
      </c>
      <c r="G176" s="125">
        <v>65.58</v>
      </c>
      <c r="H176" s="125">
        <v>966.04</v>
      </c>
      <c r="I176" s="129">
        <v>63352.9</v>
      </c>
      <c r="J176" s="130">
        <v>2.6878888867840255E-2</v>
      </c>
      <c r="L176" s="186">
        <v>63352.9</v>
      </c>
    </row>
    <row r="177" spans="1:13" ht="30" x14ac:dyDescent="0.3">
      <c r="A177" s="125" t="s">
        <v>495</v>
      </c>
      <c r="B177" s="126" t="s">
        <v>14</v>
      </c>
      <c r="C177" s="126">
        <v>37562</v>
      </c>
      <c r="D177" s="127" t="s">
        <v>282</v>
      </c>
      <c r="E177" s="128" t="s">
        <v>12</v>
      </c>
      <c r="F177" s="293">
        <v>711.56</v>
      </c>
      <c r="G177" s="125">
        <v>6.3</v>
      </c>
      <c r="H177" s="125">
        <v>888.16</v>
      </c>
      <c r="I177" s="129">
        <v>5595.4</v>
      </c>
      <c r="J177" s="130">
        <v>2.3739739581157822E-3</v>
      </c>
      <c r="L177" s="186">
        <v>5595.4</v>
      </c>
      <c r="M177" s="100">
        <v>711.56</v>
      </c>
    </row>
    <row r="178" spans="1:13" x14ac:dyDescent="0.3">
      <c r="A178" s="125" t="s">
        <v>496</v>
      </c>
      <c r="B178" s="126" t="s">
        <v>14</v>
      </c>
      <c r="C178" s="126">
        <v>93184</v>
      </c>
      <c r="D178" s="127" t="s">
        <v>35</v>
      </c>
      <c r="E178" s="128" t="s">
        <v>8</v>
      </c>
      <c r="F178" s="293">
        <v>28.49</v>
      </c>
      <c r="G178" s="125">
        <v>44.8</v>
      </c>
      <c r="H178" s="125">
        <v>35.56</v>
      </c>
      <c r="I178" s="129">
        <v>1593.08</v>
      </c>
      <c r="J178" s="130">
        <v>6.7589992372218076E-4</v>
      </c>
      <c r="L178" s="186">
        <v>1593.08</v>
      </c>
    </row>
    <row r="179" spans="1:13" x14ac:dyDescent="0.3">
      <c r="A179" s="125" t="s">
        <v>497</v>
      </c>
      <c r="B179" s="126" t="s">
        <v>14</v>
      </c>
      <c r="C179" s="126">
        <v>98689</v>
      </c>
      <c r="D179" s="127" t="s">
        <v>43</v>
      </c>
      <c r="E179" s="128" t="s">
        <v>8</v>
      </c>
      <c r="F179" s="293">
        <v>133.26</v>
      </c>
      <c r="G179" s="125">
        <v>44.8</v>
      </c>
      <c r="H179" s="125">
        <v>166.33</v>
      </c>
      <c r="I179" s="129">
        <v>7451.58</v>
      </c>
      <c r="J179" s="130">
        <v>3.1614999583258392E-3</v>
      </c>
      <c r="L179" s="186">
        <v>7451.58</v>
      </c>
    </row>
    <row r="180" spans="1:13" s="134" customFormat="1" ht="15.6" x14ac:dyDescent="0.3">
      <c r="A180" s="117">
        <v>15</v>
      </c>
      <c r="B180" s="118"/>
      <c r="C180" s="118"/>
      <c r="D180" s="122" t="s">
        <v>152</v>
      </c>
      <c r="E180" s="118"/>
      <c r="F180" s="292"/>
      <c r="G180" s="117"/>
      <c r="H180" s="117"/>
      <c r="I180" s="131">
        <v>16107.670000000002</v>
      </c>
      <c r="J180" s="300">
        <v>6.8340403020200292E-3</v>
      </c>
      <c r="K180" s="172"/>
    </row>
    <row r="181" spans="1:13" x14ac:dyDescent="0.3">
      <c r="A181" s="125" t="s">
        <v>498</v>
      </c>
      <c r="B181" s="126" t="s">
        <v>14</v>
      </c>
      <c r="C181" s="126">
        <v>37401</v>
      </c>
      <c r="D181" s="127" t="s">
        <v>277</v>
      </c>
      <c r="E181" s="128" t="s">
        <v>9</v>
      </c>
      <c r="F181" s="293">
        <v>54.55</v>
      </c>
      <c r="G181" s="125">
        <v>6</v>
      </c>
      <c r="H181" s="125">
        <v>68.08</v>
      </c>
      <c r="I181" s="129">
        <v>408.48</v>
      </c>
      <c r="J181" s="130">
        <v>1.7330680244685543E-4</v>
      </c>
      <c r="L181" s="186">
        <v>408.48</v>
      </c>
    </row>
    <row r="182" spans="1:13" x14ac:dyDescent="0.3">
      <c r="A182" s="125" t="s">
        <v>499</v>
      </c>
      <c r="B182" s="126" t="s">
        <v>14</v>
      </c>
      <c r="C182" s="126">
        <v>95544</v>
      </c>
      <c r="D182" s="127" t="s">
        <v>15</v>
      </c>
      <c r="E182" s="128" t="s">
        <v>9</v>
      </c>
      <c r="F182" s="293">
        <v>39.5</v>
      </c>
      <c r="G182" s="125">
        <v>6</v>
      </c>
      <c r="H182" s="125">
        <v>49.3</v>
      </c>
      <c r="I182" s="129">
        <v>295.8</v>
      </c>
      <c r="J182" s="130">
        <v>1.2549978496812533E-4</v>
      </c>
      <c r="L182" s="186">
        <v>295.8</v>
      </c>
    </row>
    <row r="183" spans="1:13" x14ac:dyDescent="0.3">
      <c r="A183" s="125" t="s">
        <v>500</v>
      </c>
      <c r="B183" s="126" t="s">
        <v>14</v>
      </c>
      <c r="C183" s="126">
        <v>100849</v>
      </c>
      <c r="D183" s="127" t="s">
        <v>37</v>
      </c>
      <c r="E183" s="128" t="s">
        <v>9</v>
      </c>
      <c r="F183" s="293">
        <v>45.94</v>
      </c>
      <c r="G183" s="125">
        <v>6</v>
      </c>
      <c r="H183" s="125">
        <v>57.34</v>
      </c>
      <c r="I183" s="129">
        <v>344.04</v>
      </c>
      <c r="J183" s="130">
        <v>1.4596668701972223E-4</v>
      </c>
      <c r="L183" s="186">
        <v>344.04</v>
      </c>
    </row>
    <row r="184" spans="1:13" ht="45" x14ac:dyDescent="0.3">
      <c r="A184" s="125" t="s">
        <v>547</v>
      </c>
      <c r="B184" s="126" t="s">
        <v>172</v>
      </c>
      <c r="C184" s="126">
        <v>2401002052</v>
      </c>
      <c r="D184" s="127" t="s">
        <v>364</v>
      </c>
      <c r="E184" s="128" t="s">
        <v>9</v>
      </c>
      <c r="F184" s="293">
        <v>57.66</v>
      </c>
      <c r="G184" s="125">
        <v>34</v>
      </c>
      <c r="H184" s="125">
        <v>71.97</v>
      </c>
      <c r="I184" s="129">
        <v>2446.98</v>
      </c>
      <c r="J184" s="130">
        <v>1.0381861522018368E-3</v>
      </c>
      <c r="L184" s="186">
        <v>2446.98</v>
      </c>
    </row>
    <row r="185" spans="1:13" ht="45" x14ac:dyDescent="0.3">
      <c r="A185" s="125" t="s">
        <v>548</v>
      </c>
      <c r="B185" s="126" t="s">
        <v>172</v>
      </c>
      <c r="C185" s="126">
        <v>1101002049</v>
      </c>
      <c r="D185" s="127" t="s">
        <v>549</v>
      </c>
      <c r="E185" s="128" t="s">
        <v>12</v>
      </c>
      <c r="F185" s="293">
        <v>697.63</v>
      </c>
      <c r="G185" s="283">
        <v>14.484</v>
      </c>
      <c r="H185" s="125">
        <v>870.78</v>
      </c>
      <c r="I185" s="129">
        <v>12612.37</v>
      </c>
      <c r="J185" s="130">
        <v>5.3510808753834847E-3</v>
      </c>
      <c r="K185" s="174" t="s">
        <v>550</v>
      </c>
      <c r="L185" s="186">
        <v>12612.37</v>
      </c>
    </row>
    <row r="186" spans="1:13" s="134" customFormat="1" ht="15.6" x14ac:dyDescent="0.3">
      <c r="A186" s="117">
        <v>16</v>
      </c>
      <c r="B186" s="118"/>
      <c r="C186" s="118"/>
      <c r="D186" s="122" t="s">
        <v>164</v>
      </c>
      <c r="E186" s="118"/>
      <c r="F186" s="292"/>
      <c r="G186" s="117"/>
      <c r="H186" s="117"/>
      <c r="I186" s="131">
        <v>6147.76</v>
      </c>
      <c r="J186" s="300">
        <v>2.6083250778757357E-3</v>
      </c>
      <c r="K186" s="172"/>
    </row>
    <row r="187" spans="1:13" ht="30" x14ac:dyDescent="0.3">
      <c r="A187" s="125" t="s">
        <v>501</v>
      </c>
      <c r="B187" s="126" t="s">
        <v>14</v>
      </c>
      <c r="C187" s="126">
        <v>97599</v>
      </c>
      <c r="D187" s="127" t="s">
        <v>36</v>
      </c>
      <c r="E187" s="128" t="s">
        <v>9</v>
      </c>
      <c r="F187" s="293">
        <v>20.11</v>
      </c>
      <c r="G187" s="125">
        <v>16</v>
      </c>
      <c r="H187" s="125">
        <v>25.1</v>
      </c>
      <c r="I187" s="129">
        <v>401.6</v>
      </c>
      <c r="J187" s="130">
        <v>1.7038780812440545E-4</v>
      </c>
      <c r="L187" s="186">
        <v>401.6</v>
      </c>
    </row>
    <row r="188" spans="1:13" ht="30" x14ac:dyDescent="0.3">
      <c r="A188" s="125" t="s">
        <v>502</v>
      </c>
      <c r="B188" s="126" t="s">
        <v>172</v>
      </c>
      <c r="C188" s="126">
        <v>1401000152</v>
      </c>
      <c r="D188" s="127" t="s">
        <v>171</v>
      </c>
      <c r="E188" s="128" t="s">
        <v>9</v>
      </c>
      <c r="F188" s="293">
        <v>344.7</v>
      </c>
      <c r="G188" s="125">
        <v>12</v>
      </c>
      <c r="H188" s="125">
        <v>430.25</v>
      </c>
      <c r="I188" s="129">
        <v>5163</v>
      </c>
      <c r="J188" s="130">
        <v>2.1905185591292462E-3</v>
      </c>
      <c r="L188" s="186">
        <v>5163</v>
      </c>
    </row>
    <row r="189" spans="1:13" ht="30" x14ac:dyDescent="0.3">
      <c r="A189" s="125" t="s">
        <v>503</v>
      </c>
      <c r="B189" s="126" t="s">
        <v>349</v>
      </c>
      <c r="C189" s="126">
        <v>37556</v>
      </c>
      <c r="D189" s="127" t="s">
        <v>182</v>
      </c>
      <c r="E189" s="126" t="s">
        <v>9</v>
      </c>
      <c r="F189" s="293">
        <v>25.33</v>
      </c>
      <c r="G189" s="125">
        <v>12</v>
      </c>
      <c r="H189" s="125">
        <v>31.61</v>
      </c>
      <c r="I189" s="129">
        <v>379.32</v>
      </c>
      <c r="J189" s="130">
        <v>1.6093501837089011E-4</v>
      </c>
      <c r="L189" s="186">
        <v>379.32</v>
      </c>
    </row>
    <row r="190" spans="1:13" ht="45" x14ac:dyDescent="0.3">
      <c r="A190" s="125" t="s">
        <v>504</v>
      </c>
      <c r="B190" s="126" t="s">
        <v>349</v>
      </c>
      <c r="C190" s="126">
        <v>37558</v>
      </c>
      <c r="D190" s="127" t="s">
        <v>366</v>
      </c>
      <c r="E190" s="126" t="s">
        <v>9</v>
      </c>
      <c r="F190" s="293">
        <v>40.83</v>
      </c>
      <c r="G190" s="125">
        <v>4</v>
      </c>
      <c r="H190" s="125">
        <v>50.96</v>
      </c>
      <c r="I190" s="129">
        <v>203.84</v>
      </c>
      <c r="J190" s="130">
        <v>8.6483692251192247E-5</v>
      </c>
      <c r="L190" s="186">
        <v>203.84</v>
      </c>
    </row>
    <row r="191" spans="1:13" s="134" customFormat="1" ht="15.6" x14ac:dyDescent="0.3">
      <c r="A191" s="117">
        <v>17</v>
      </c>
      <c r="B191" s="118"/>
      <c r="C191" s="118"/>
      <c r="D191" s="122" t="s">
        <v>158</v>
      </c>
      <c r="E191" s="118"/>
      <c r="F191" s="292"/>
      <c r="G191" s="117"/>
      <c r="H191" s="117"/>
      <c r="I191" s="131">
        <v>169342.3</v>
      </c>
      <c r="J191" s="300">
        <v>7.1847269222473906E-2</v>
      </c>
      <c r="K191" s="172"/>
    </row>
    <row r="192" spans="1:13" ht="30" x14ac:dyDescent="0.3">
      <c r="A192" s="125" t="s">
        <v>505</v>
      </c>
      <c r="B192" s="126" t="s">
        <v>14</v>
      </c>
      <c r="C192" s="126">
        <v>102513</v>
      </c>
      <c r="D192" s="127" t="s">
        <v>42</v>
      </c>
      <c r="E192" s="128" t="s">
        <v>12</v>
      </c>
      <c r="F192" s="293">
        <v>51.58</v>
      </c>
      <c r="G192" s="125">
        <v>23.75</v>
      </c>
      <c r="H192" s="125">
        <v>64.38</v>
      </c>
      <c r="I192" s="129">
        <v>1529.02</v>
      </c>
      <c r="J192" s="130">
        <v>6.4872103181867129E-4</v>
      </c>
      <c r="L192" s="186">
        <v>1529.02</v>
      </c>
    </row>
    <row r="193" spans="1:12" x14ac:dyDescent="0.3">
      <c r="A193" s="125" t="s">
        <v>506</v>
      </c>
      <c r="B193" s="126" t="s">
        <v>155</v>
      </c>
      <c r="C193" s="126" t="s">
        <v>372</v>
      </c>
      <c r="D193" s="127" t="s">
        <v>371</v>
      </c>
      <c r="E193" s="128" t="s">
        <v>9</v>
      </c>
      <c r="F193" s="293">
        <v>5152.3200000000006</v>
      </c>
      <c r="G193" s="125">
        <v>1</v>
      </c>
      <c r="H193" s="125">
        <v>6431.12</v>
      </c>
      <c r="I193" s="129">
        <v>6431.12</v>
      </c>
      <c r="J193" s="130">
        <v>2.7285469138073363E-3</v>
      </c>
      <c r="L193" s="186">
        <v>6431.12</v>
      </c>
    </row>
    <row r="194" spans="1:12" x14ac:dyDescent="0.3">
      <c r="A194" s="125" t="s">
        <v>507</v>
      </c>
      <c r="B194" s="126" t="s">
        <v>172</v>
      </c>
      <c r="C194" s="126">
        <v>2001003012</v>
      </c>
      <c r="D194" s="127" t="s">
        <v>365</v>
      </c>
      <c r="E194" s="128" t="s">
        <v>8</v>
      </c>
      <c r="F194" s="293">
        <v>852.67</v>
      </c>
      <c r="G194" s="125">
        <v>86.8</v>
      </c>
      <c r="H194" s="125">
        <v>1064.3</v>
      </c>
      <c r="I194" s="129">
        <v>92381.24</v>
      </c>
      <c r="J194" s="130">
        <v>3.9194813235594247E-2</v>
      </c>
      <c r="L194" s="186">
        <v>92381.24</v>
      </c>
    </row>
    <row r="195" spans="1:12" ht="30" x14ac:dyDescent="0.3">
      <c r="A195" s="125" t="s">
        <v>508</v>
      </c>
      <c r="B195" s="126" t="s">
        <v>172</v>
      </c>
      <c r="C195" s="126">
        <v>1301004016</v>
      </c>
      <c r="D195" s="127" t="s">
        <v>363</v>
      </c>
      <c r="E195" s="128" t="s">
        <v>9</v>
      </c>
      <c r="F195" s="293">
        <v>3961.76</v>
      </c>
      <c r="G195" s="125">
        <v>3</v>
      </c>
      <c r="H195" s="125">
        <v>4945.0600000000004</v>
      </c>
      <c r="I195" s="129">
        <v>14835.18</v>
      </c>
      <c r="J195" s="130">
        <v>6.2941578768202621E-3</v>
      </c>
      <c r="L195" s="186">
        <v>14835.18</v>
      </c>
    </row>
    <row r="196" spans="1:12" ht="30" x14ac:dyDescent="0.3">
      <c r="A196" s="125" t="s">
        <v>509</v>
      </c>
      <c r="B196" s="126" t="s">
        <v>14</v>
      </c>
      <c r="C196" s="126">
        <v>98522</v>
      </c>
      <c r="D196" s="127" t="s">
        <v>268</v>
      </c>
      <c r="E196" s="128" t="s">
        <v>8</v>
      </c>
      <c r="F196" s="293">
        <v>153.01</v>
      </c>
      <c r="G196" s="125">
        <v>283.62</v>
      </c>
      <c r="H196" s="125">
        <v>190.98</v>
      </c>
      <c r="I196" s="129">
        <v>54165.74</v>
      </c>
      <c r="J196" s="130">
        <v>2.2981030164433348E-2</v>
      </c>
      <c r="L196" s="186">
        <v>54165.74</v>
      </c>
    </row>
    <row r="197" spans="1:12" ht="15.6" x14ac:dyDescent="0.3">
      <c r="A197" s="140"/>
      <c r="B197" s="141"/>
      <c r="C197" s="141"/>
      <c r="D197" s="122" t="s">
        <v>511</v>
      </c>
      <c r="E197" s="141"/>
      <c r="F197" s="295"/>
      <c r="G197" s="140"/>
      <c r="H197" s="143"/>
      <c r="I197" s="144">
        <v>2356976.1499999994</v>
      </c>
      <c r="J197" s="300">
        <v>1</v>
      </c>
      <c r="K197" s="188" t="s">
        <v>52</v>
      </c>
      <c r="L197" s="187">
        <v>2356976.1500000008</v>
      </c>
    </row>
    <row r="198" spans="1:12" ht="15.6" x14ac:dyDescent="0.3">
      <c r="A198" s="145"/>
      <c r="B198" s="146"/>
      <c r="C198" s="146"/>
      <c r="D198" s="147" t="s">
        <v>553</v>
      </c>
      <c r="E198" s="102"/>
      <c r="F198" s="296"/>
      <c r="G198" s="168"/>
      <c r="H198" s="148" t="s">
        <v>76</v>
      </c>
      <c r="I198" s="149">
        <v>1888300.07</v>
      </c>
      <c r="J198" s="150"/>
    </row>
    <row r="199" spans="1:12" ht="15.6" x14ac:dyDescent="0.3">
      <c r="A199" s="145"/>
      <c r="B199" s="146"/>
      <c r="C199" s="146"/>
      <c r="D199" s="146"/>
      <c r="E199" s="102"/>
      <c r="F199" s="296"/>
      <c r="G199" s="101"/>
      <c r="H199" s="151" t="s">
        <v>77</v>
      </c>
      <c r="I199" s="149">
        <v>468676.07999999938</v>
      </c>
      <c r="K199" s="150">
        <v>0.24820000139066847</v>
      </c>
    </row>
    <row r="200" spans="1:12" ht="15.6" x14ac:dyDescent="0.3">
      <c r="A200" s="145"/>
      <c r="B200" s="146"/>
      <c r="C200" s="146"/>
      <c r="E200" s="102"/>
      <c r="F200" s="296"/>
      <c r="G200" s="101"/>
      <c r="H200" s="148" t="s">
        <v>78</v>
      </c>
      <c r="I200" s="149">
        <v>2356976.1499999994</v>
      </c>
      <c r="J200" s="150"/>
    </row>
    <row r="201" spans="1:12" ht="15.6" x14ac:dyDescent="0.3">
      <c r="A201" s="145"/>
      <c r="B201" s="146"/>
      <c r="C201" s="146"/>
      <c r="D201" s="94" t="s">
        <v>378</v>
      </c>
      <c r="E201" s="102"/>
      <c r="F201" s="296"/>
      <c r="G201" s="101"/>
      <c r="H201" s="152"/>
      <c r="I201" s="153"/>
      <c r="J201" s="150"/>
    </row>
    <row r="202" spans="1:12" x14ac:dyDescent="0.3">
      <c r="A202" s="145"/>
      <c r="B202" s="146"/>
      <c r="C202" s="146"/>
      <c r="D202" s="102" t="s">
        <v>162</v>
      </c>
      <c r="E202" s="102"/>
      <c r="F202" s="296"/>
      <c r="G202" s="101"/>
      <c r="H202" s="152"/>
      <c r="I202" s="155"/>
      <c r="J202" s="150"/>
    </row>
    <row r="203" spans="1:12" ht="15.6" x14ac:dyDescent="0.3">
      <c r="A203" s="145"/>
      <c r="B203" s="156"/>
      <c r="C203" s="156"/>
      <c r="D203" s="94"/>
      <c r="E203" s="157"/>
      <c r="G203" s="158"/>
      <c r="I203" s="159"/>
      <c r="J203" s="160"/>
    </row>
    <row r="204" spans="1:12" ht="15.6" x14ac:dyDescent="0.3">
      <c r="A204" s="99"/>
      <c r="B204" s="161"/>
      <c r="C204" s="161"/>
      <c r="D204" s="94"/>
      <c r="E204" s="157"/>
      <c r="G204" s="158"/>
    </row>
    <row r="205" spans="1:12" ht="15.6" x14ac:dyDescent="0.3">
      <c r="B205" s="164"/>
      <c r="C205" s="164"/>
      <c r="D205" s="94" t="s">
        <v>160</v>
      </c>
      <c r="E205" s="157"/>
      <c r="G205" s="158"/>
    </row>
    <row r="206" spans="1:12" x14ac:dyDescent="0.3">
      <c r="D206" s="102" t="s">
        <v>161</v>
      </c>
      <c r="E206" s="157"/>
      <c r="G206" s="158"/>
    </row>
    <row r="207" spans="1:12" ht="15.6" x14ac:dyDescent="0.3">
      <c r="D207" s="94"/>
      <c r="E207" s="157"/>
      <c r="G207" s="158"/>
    </row>
    <row r="208" spans="1:12" x14ac:dyDescent="0.3">
      <c r="D208" s="146"/>
      <c r="E208" s="157"/>
      <c r="G208" s="158"/>
    </row>
    <row r="209" spans="2:9" x14ac:dyDescent="0.3">
      <c r="D209" s="146"/>
      <c r="E209" s="157"/>
      <c r="G209" s="158"/>
    </row>
    <row r="210" spans="2:9" x14ac:dyDescent="0.3">
      <c r="B210" s="147"/>
      <c r="C210" s="147"/>
      <c r="D210" s="146"/>
      <c r="E210" s="157"/>
      <c r="G210" s="158"/>
    </row>
    <row r="211" spans="2:9" x14ac:dyDescent="0.3">
      <c r="B211" s="147"/>
      <c r="C211" s="147"/>
      <c r="D211" s="146"/>
    </row>
    <row r="212" spans="2:9" x14ac:dyDescent="0.3">
      <c r="B212" s="147"/>
      <c r="C212" s="147"/>
      <c r="D212" s="146"/>
    </row>
    <row r="213" spans="2:9" x14ac:dyDescent="0.3">
      <c r="B213" s="147"/>
      <c r="C213" s="147"/>
      <c r="D213" s="147"/>
    </row>
    <row r="214" spans="2:9" x14ac:dyDescent="0.3">
      <c r="B214" s="147"/>
      <c r="C214" s="147"/>
      <c r="D214" s="147"/>
    </row>
    <row r="215" spans="2:9" x14ac:dyDescent="0.3">
      <c r="B215" s="147"/>
      <c r="C215" s="147"/>
      <c r="D215" s="147"/>
    </row>
    <row r="223" spans="2:9" x14ac:dyDescent="0.3">
      <c r="I223" s="166"/>
    </row>
  </sheetData>
  <autoFilter ref="A5:J202" xr:uid="{8FD024A1-CF6F-420B-B112-C619495B70A6}"/>
  <phoneticPr fontId="2" type="noConversion"/>
  <pageMargins left="0.51181102362204722" right="0.51181102362204722" top="1.5748031496062993" bottom="0.78740157480314965" header="0.31496062992125984" footer="0.31496062992125984"/>
  <pageSetup paperSize="9" scale="34" fitToHeight="0" orientation="portrait" r:id="rId1"/>
  <headerFooter>
    <oddHeader>&amp;C&amp;"Arial,Negrito"&amp;G
&amp;18PREFEITURA MUNICIPAL DE NOVO HORIZONTE DO SUL&amp;"-,Regular"&amp;11
&amp;"Arial,Normal"&amp;16Estado de Mato Grosso do Sul</oddHeader>
  </headerFooter>
  <rowBreaks count="1" manualBreakCount="1">
    <brk id="126" max="9"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1CC64-5671-4502-9366-9ECABF9ED993}">
  <sheetPr>
    <pageSetUpPr fitToPage="1"/>
  </sheetPr>
  <dimension ref="A2:H83"/>
  <sheetViews>
    <sheetView view="pageBreakPreview" zoomScale="60" zoomScaleNormal="100" workbookViewId="0">
      <selection activeCell="M34" sqref="M34"/>
    </sheetView>
  </sheetViews>
  <sheetFormatPr defaultRowHeight="14.4" x14ac:dyDescent="0.3"/>
  <cols>
    <col min="1" max="1" width="46" customWidth="1"/>
    <col min="2" max="2" width="9.109375" style="175" bestFit="1" customWidth="1"/>
    <col min="3" max="3" width="11.5546875" bestFit="1" customWidth="1"/>
    <col min="4" max="4" width="9.109375" bestFit="1" customWidth="1"/>
    <col min="5" max="8" width="16.77734375" customWidth="1"/>
  </cols>
  <sheetData>
    <row r="2" spans="1:8" s="177" customFormat="1" ht="15.6" x14ac:dyDescent="0.3">
      <c r="A2" s="189" t="s">
        <v>17</v>
      </c>
    </row>
    <row r="3" spans="1:8" ht="15" x14ac:dyDescent="0.3">
      <c r="A3" s="190" t="s">
        <v>179</v>
      </c>
    </row>
    <row r="4" spans="1:8" x14ac:dyDescent="0.3">
      <c r="A4" s="306" t="s">
        <v>183</v>
      </c>
      <c r="B4" s="306"/>
      <c r="C4" s="306"/>
      <c r="D4" s="306"/>
      <c r="E4" s="306"/>
      <c r="F4" s="306"/>
      <c r="G4" s="306"/>
      <c r="H4" s="306"/>
    </row>
    <row r="5" spans="1:8" x14ac:dyDescent="0.3">
      <c r="A5" s="227" t="s">
        <v>302</v>
      </c>
      <c r="B5" s="228"/>
      <c r="C5" s="229"/>
      <c r="D5" s="229"/>
      <c r="E5" s="229"/>
      <c r="F5" s="229"/>
      <c r="G5" s="229"/>
      <c r="H5" s="230"/>
    </row>
    <row r="6" spans="1:8" ht="28.8" x14ac:dyDescent="0.3">
      <c r="A6" s="231" t="s">
        <v>303</v>
      </c>
      <c r="B6" s="232" t="s">
        <v>53</v>
      </c>
      <c r="C6" s="233" t="s">
        <v>304</v>
      </c>
      <c r="D6" s="233" t="s">
        <v>305</v>
      </c>
      <c r="E6" s="233" t="s">
        <v>306</v>
      </c>
      <c r="F6" s="233" t="s">
        <v>307</v>
      </c>
      <c r="G6" s="233" t="s">
        <v>308</v>
      </c>
      <c r="H6" s="234" t="s">
        <v>309</v>
      </c>
    </row>
    <row r="7" spans="1:8" x14ac:dyDescent="0.3">
      <c r="A7" s="235" t="s">
        <v>310</v>
      </c>
      <c r="B7" s="236">
        <v>160</v>
      </c>
      <c r="C7" s="237">
        <v>14</v>
      </c>
      <c r="D7" s="237">
        <v>12</v>
      </c>
      <c r="E7" s="237">
        <v>1</v>
      </c>
      <c r="F7" s="237">
        <v>1</v>
      </c>
      <c r="G7" s="237">
        <v>2</v>
      </c>
      <c r="H7" s="238">
        <f>C7*3.1</f>
        <v>43.4</v>
      </c>
    </row>
    <row r="8" spans="1:8" x14ac:dyDescent="0.3">
      <c r="A8" s="235" t="s">
        <v>311</v>
      </c>
      <c r="B8" s="236">
        <v>161</v>
      </c>
      <c r="C8" s="237">
        <v>14</v>
      </c>
      <c r="D8" s="237">
        <v>12</v>
      </c>
      <c r="E8" s="237">
        <v>1</v>
      </c>
      <c r="F8" s="237">
        <v>1</v>
      </c>
      <c r="G8" s="237">
        <v>2</v>
      </c>
      <c r="H8" s="238">
        <f t="shared" ref="H8:H42" si="0">C8*3.1</f>
        <v>43.4</v>
      </c>
    </row>
    <row r="9" spans="1:8" x14ac:dyDescent="0.3">
      <c r="A9" s="235" t="s">
        <v>312</v>
      </c>
      <c r="B9" s="236">
        <v>162</v>
      </c>
      <c r="C9" s="237">
        <v>14</v>
      </c>
      <c r="D9" s="237">
        <v>12</v>
      </c>
      <c r="E9" s="237">
        <v>1</v>
      </c>
      <c r="F9" s="237">
        <v>1</v>
      </c>
      <c r="G9" s="237">
        <v>2</v>
      </c>
      <c r="H9" s="238">
        <f t="shared" si="0"/>
        <v>43.4</v>
      </c>
    </row>
    <row r="10" spans="1:8" x14ac:dyDescent="0.3">
      <c r="A10" s="235" t="s">
        <v>313</v>
      </c>
      <c r="B10" s="236">
        <v>163</v>
      </c>
      <c r="C10" s="237">
        <v>14</v>
      </c>
      <c r="D10" s="237">
        <v>12</v>
      </c>
      <c r="E10" s="237">
        <v>1</v>
      </c>
      <c r="F10" s="237">
        <v>1</v>
      </c>
      <c r="G10" s="237">
        <v>2</v>
      </c>
      <c r="H10" s="238">
        <f t="shared" si="0"/>
        <v>43.4</v>
      </c>
    </row>
    <row r="11" spans="1:8" x14ac:dyDescent="0.3">
      <c r="A11" s="235" t="s">
        <v>314</v>
      </c>
      <c r="B11" s="236">
        <v>172</v>
      </c>
      <c r="C11" s="237">
        <v>11.6</v>
      </c>
      <c r="D11" s="237">
        <v>8.4</v>
      </c>
      <c r="E11" s="237">
        <v>1</v>
      </c>
      <c r="F11" s="237">
        <v>1</v>
      </c>
      <c r="G11" s="237">
        <v>2</v>
      </c>
      <c r="H11" s="238">
        <f t="shared" si="0"/>
        <v>35.96</v>
      </c>
    </row>
    <row r="12" spans="1:8" x14ac:dyDescent="0.3">
      <c r="A12" s="235" t="s">
        <v>315</v>
      </c>
      <c r="B12" s="236">
        <v>174</v>
      </c>
      <c r="C12" s="237">
        <v>11.6</v>
      </c>
      <c r="D12" s="237">
        <v>8.4</v>
      </c>
      <c r="E12" s="237">
        <v>1</v>
      </c>
      <c r="F12" s="237">
        <v>1</v>
      </c>
      <c r="G12" s="237">
        <v>2</v>
      </c>
      <c r="H12" s="238">
        <f t="shared" si="0"/>
        <v>35.96</v>
      </c>
    </row>
    <row r="13" spans="1:8" x14ac:dyDescent="0.3">
      <c r="A13" s="235" t="s">
        <v>316</v>
      </c>
      <c r="B13" s="236">
        <v>176</v>
      </c>
      <c r="C13" s="237">
        <v>13.6</v>
      </c>
      <c r="D13" s="237">
        <v>11.2</v>
      </c>
      <c r="E13" s="237">
        <v>1</v>
      </c>
      <c r="F13" s="237">
        <v>1</v>
      </c>
      <c r="G13" s="237">
        <v>2</v>
      </c>
      <c r="H13" s="238">
        <f t="shared" si="0"/>
        <v>42.16</v>
      </c>
    </row>
    <row r="14" spans="1:8" x14ac:dyDescent="0.3">
      <c r="A14" s="235" t="s">
        <v>317</v>
      </c>
      <c r="B14" s="236">
        <v>180</v>
      </c>
      <c r="C14" s="237">
        <v>20.55</v>
      </c>
      <c r="D14" s="237">
        <v>22.51</v>
      </c>
      <c r="E14" s="237">
        <v>1</v>
      </c>
      <c r="F14" s="237">
        <v>1</v>
      </c>
      <c r="G14" s="237">
        <v>2</v>
      </c>
      <c r="H14" s="238">
        <f t="shared" si="0"/>
        <v>63.705000000000005</v>
      </c>
    </row>
    <row r="15" spans="1:8" x14ac:dyDescent="0.3">
      <c r="A15" s="235" t="s">
        <v>318</v>
      </c>
      <c r="B15" s="236">
        <v>185</v>
      </c>
      <c r="C15" s="237">
        <v>60.8</v>
      </c>
      <c r="D15" s="237">
        <v>55.23</v>
      </c>
      <c r="E15" s="237">
        <v>1</v>
      </c>
      <c r="F15" s="237">
        <v>1</v>
      </c>
      <c r="G15" s="237">
        <v>2</v>
      </c>
      <c r="H15" s="238">
        <f t="shared" si="0"/>
        <v>188.48</v>
      </c>
    </row>
    <row r="16" spans="1:8" x14ac:dyDescent="0.3">
      <c r="A16" s="235" t="s">
        <v>319</v>
      </c>
      <c r="B16" s="236">
        <v>193</v>
      </c>
      <c r="C16" s="237">
        <v>11.6</v>
      </c>
      <c r="D16" s="237">
        <v>8.4</v>
      </c>
      <c r="E16" s="237">
        <v>1</v>
      </c>
      <c r="F16" s="237">
        <v>1</v>
      </c>
      <c r="G16" s="237">
        <v>1</v>
      </c>
      <c r="H16" s="238">
        <f t="shared" si="0"/>
        <v>35.96</v>
      </c>
    </row>
    <row r="17" spans="1:8" x14ac:dyDescent="0.3">
      <c r="A17" s="235" t="s">
        <v>320</v>
      </c>
      <c r="B17" s="236">
        <v>194</v>
      </c>
      <c r="C17" s="237">
        <v>11.6</v>
      </c>
      <c r="D17" s="237">
        <v>8.4</v>
      </c>
      <c r="E17" s="237">
        <v>1</v>
      </c>
      <c r="F17" s="237">
        <v>1</v>
      </c>
      <c r="G17" s="237">
        <v>1</v>
      </c>
      <c r="H17" s="238">
        <f t="shared" si="0"/>
        <v>35.96</v>
      </c>
    </row>
    <row r="18" spans="1:8" x14ac:dyDescent="0.3">
      <c r="A18" s="235" t="s">
        <v>321</v>
      </c>
      <c r="B18" s="236">
        <v>195</v>
      </c>
      <c r="C18" s="237">
        <v>11.6</v>
      </c>
      <c r="D18" s="237">
        <v>8.4</v>
      </c>
      <c r="E18" s="237">
        <v>1</v>
      </c>
      <c r="F18" s="237">
        <v>1</v>
      </c>
      <c r="G18" s="237">
        <v>1</v>
      </c>
      <c r="H18" s="238">
        <f t="shared" si="0"/>
        <v>35.96</v>
      </c>
    </row>
    <row r="19" spans="1:8" x14ac:dyDescent="0.3">
      <c r="A19" s="235" t="s">
        <v>322</v>
      </c>
      <c r="B19" s="236">
        <v>196</v>
      </c>
      <c r="C19" s="237">
        <v>13.7</v>
      </c>
      <c r="D19" s="237">
        <v>11.55</v>
      </c>
      <c r="E19" s="237">
        <v>1</v>
      </c>
      <c r="F19" s="237">
        <v>1</v>
      </c>
      <c r="G19" s="237">
        <v>1</v>
      </c>
      <c r="H19" s="238">
        <f t="shared" si="0"/>
        <v>42.47</v>
      </c>
    </row>
    <row r="20" spans="1:8" x14ac:dyDescent="0.3">
      <c r="A20" s="235" t="s">
        <v>323</v>
      </c>
      <c r="B20" s="236">
        <v>197</v>
      </c>
      <c r="C20" s="237">
        <v>13.7</v>
      </c>
      <c r="D20" s="237">
        <v>11.55</v>
      </c>
      <c r="E20" s="237">
        <v>1</v>
      </c>
      <c r="F20" s="237">
        <v>1</v>
      </c>
      <c r="G20" s="237">
        <v>1</v>
      </c>
      <c r="H20" s="238">
        <f t="shared" si="0"/>
        <v>42.47</v>
      </c>
    </row>
    <row r="21" spans="1:8" x14ac:dyDescent="0.3">
      <c r="A21" s="235" t="s">
        <v>324</v>
      </c>
      <c r="B21" s="236">
        <v>198</v>
      </c>
      <c r="C21" s="237">
        <v>13.7</v>
      </c>
      <c r="D21" s="237">
        <v>11.55</v>
      </c>
      <c r="E21" s="237">
        <v>1</v>
      </c>
      <c r="F21" s="237">
        <v>1</v>
      </c>
      <c r="G21" s="237">
        <v>1</v>
      </c>
      <c r="H21" s="238">
        <f t="shared" si="0"/>
        <v>42.47</v>
      </c>
    </row>
    <row r="22" spans="1:8" x14ac:dyDescent="0.3">
      <c r="A22" s="235" t="s">
        <v>325</v>
      </c>
      <c r="B22" s="236">
        <v>201</v>
      </c>
      <c r="C22" s="237">
        <v>13.9</v>
      </c>
      <c r="D22" s="237">
        <v>11.85</v>
      </c>
      <c r="E22" s="237">
        <v>1</v>
      </c>
      <c r="F22" s="237">
        <v>1</v>
      </c>
      <c r="G22" s="237">
        <v>2</v>
      </c>
      <c r="H22" s="238">
        <f t="shared" si="0"/>
        <v>43.09</v>
      </c>
    </row>
    <row r="23" spans="1:8" x14ac:dyDescent="0.3">
      <c r="A23" s="235" t="s">
        <v>326</v>
      </c>
      <c r="B23" s="236">
        <v>202</v>
      </c>
      <c r="C23" s="237">
        <v>21.9</v>
      </c>
      <c r="D23" s="237">
        <v>27.65</v>
      </c>
      <c r="E23" s="237">
        <v>1</v>
      </c>
      <c r="F23" s="237">
        <v>1</v>
      </c>
      <c r="G23" s="237">
        <v>2</v>
      </c>
      <c r="H23" s="238">
        <f t="shared" si="0"/>
        <v>67.89</v>
      </c>
    </row>
    <row r="24" spans="1:8" x14ac:dyDescent="0.3">
      <c r="A24" s="235" t="s">
        <v>327</v>
      </c>
      <c r="B24" s="236">
        <v>203</v>
      </c>
      <c r="C24" s="237">
        <v>11.6</v>
      </c>
      <c r="D24" s="237">
        <v>8.4</v>
      </c>
      <c r="E24" s="237">
        <v>1</v>
      </c>
      <c r="F24" s="237">
        <v>1</v>
      </c>
      <c r="G24" s="237">
        <v>2</v>
      </c>
      <c r="H24" s="238">
        <f t="shared" si="0"/>
        <v>35.96</v>
      </c>
    </row>
    <row r="25" spans="1:8" x14ac:dyDescent="0.3">
      <c r="A25" s="235" t="s">
        <v>328</v>
      </c>
      <c r="B25" s="236">
        <v>208</v>
      </c>
      <c r="C25" s="237">
        <v>13.9</v>
      </c>
      <c r="D25" s="237">
        <v>11.85</v>
      </c>
      <c r="E25" s="237">
        <v>1</v>
      </c>
      <c r="F25" s="237">
        <v>1</v>
      </c>
      <c r="G25" s="237">
        <v>2</v>
      </c>
      <c r="H25" s="238">
        <f t="shared" si="0"/>
        <v>43.09</v>
      </c>
    </row>
    <row r="26" spans="1:8" x14ac:dyDescent="0.3">
      <c r="A26" s="235" t="s">
        <v>329</v>
      </c>
      <c r="B26" s="236">
        <v>209</v>
      </c>
      <c r="C26" s="237">
        <v>13.6</v>
      </c>
      <c r="D26" s="237">
        <v>11.26</v>
      </c>
      <c r="E26" s="237">
        <v>1</v>
      </c>
      <c r="F26" s="237">
        <v>1</v>
      </c>
      <c r="G26" s="237">
        <v>2</v>
      </c>
      <c r="H26" s="238">
        <f t="shared" si="0"/>
        <v>42.16</v>
      </c>
    </row>
    <row r="27" spans="1:8" x14ac:dyDescent="0.3">
      <c r="A27" s="235" t="s">
        <v>330</v>
      </c>
      <c r="B27" s="236">
        <v>210</v>
      </c>
      <c r="C27" s="237">
        <v>13.6</v>
      </c>
      <c r="D27" s="237">
        <v>11.2</v>
      </c>
      <c r="E27" s="237">
        <v>1</v>
      </c>
      <c r="F27" s="237">
        <v>1</v>
      </c>
      <c r="G27" s="237">
        <v>2</v>
      </c>
      <c r="H27" s="238">
        <f t="shared" si="0"/>
        <v>42.16</v>
      </c>
    </row>
    <row r="28" spans="1:8" x14ac:dyDescent="0.3">
      <c r="A28" s="235" t="s">
        <v>331</v>
      </c>
      <c r="B28" s="236">
        <v>211</v>
      </c>
      <c r="C28" s="237">
        <v>10.7</v>
      </c>
      <c r="D28" s="237">
        <v>7.13</v>
      </c>
      <c r="E28" s="237">
        <v>1</v>
      </c>
      <c r="F28" s="237">
        <v>1</v>
      </c>
      <c r="G28" s="237">
        <v>2</v>
      </c>
      <c r="H28" s="238">
        <f t="shared" si="0"/>
        <v>33.17</v>
      </c>
    </row>
    <row r="29" spans="1:8" x14ac:dyDescent="0.3">
      <c r="A29" s="235" t="s">
        <v>332</v>
      </c>
      <c r="B29" s="236">
        <v>212</v>
      </c>
      <c r="C29" s="237">
        <v>14</v>
      </c>
      <c r="D29" s="237">
        <v>12</v>
      </c>
      <c r="E29" s="237">
        <v>1</v>
      </c>
      <c r="F29" s="237">
        <v>1</v>
      </c>
      <c r="G29" s="237">
        <v>2</v>
      </c>
      <c r="H29" s="238">
        <f t="shared" si="0"/>
        <v>43.4</v>
      </c>
    </row>
    <row r="30" spans="1:8" x14ac:dyDescent="0.3">
      <c r="A30" s="235" t="s">
        <v>333</v>
      </c>
      <c r="B30" s="236">
        <v>214</v>
      </c>
      <c r="C30" s="237">
        <v>16</v>
      </c>
      <c r="D30" s="237">
        <v>16</v>
      </c>
      <c r="E30" s="237">
        <v>1</v>
      </c>
      <c r="F30" s="237">
        <v>1</v>
      </c>
      <c r="G30" s="237">
        <v>2</v>
      </c>
      <c r="H30" s="238">
        <f t="shared" si="0"/>
        <v>49.6</v>
      </c>
    </row>
    <row r="31" spans="1:8" x14ac:dyDescent="0.3">
      <c r="A31" s="235" t="s">
        <v>334</v>
      </c>
      <c r="B31" s="236">
        <v>215</v>
      </c>
      <c r="C31" s="237">
        <v>22.7</v>
      </c>
      <c r="D31" s="237">
        <v>14.03</v>
      </c>
      <c r="E31" s="237">
        <v>1</v>
      </c>
      <c r="F31" s="237">
        <v>1</v>
      </c>
      <c r="G31" s="237">
        <v>2</v>
      </c>
      <c r="H31" s="238">
        <f t="shared" si="0"/>
        <v>70.37</v>
      </c>
    </row>
    <row r="32" spans="1:8" x14ac:dyDescent="0.3">
      <c r="A32" s="235" t="s">
        <v>335</v>
      </c>
      <c r="B32" s="236">
        <v>216</v>
      </c>
      <c r="C32" s="237">
        <v>13.6</v>
      </c>
      <c r="D32" s="237">
        <v>11.2</v>
      </c>
      <c r="E32" s="237">
        <v>1</v>
      </c>
      <c r="F32" s="237">
        <v>1</v>
      </c>
      <c r="G32" s="237">
        <v>2</v>
      </c>
      <c r="H32" s="238">
        <f t="shared" si="0"/>
        <v>42.16</v>
      </c>
    </row>
    <row r="33" spans="1:8" x14ac:dyDescent="0.3">
      <c r="A33" s="227"/>
      <c r="B33" s="228" t="s">
        <v>52</v>
      </c>
      <c r="C33" s="229">
        <f>SUM(C7:C32)</f>
        <v>415.54999999999995</v>
      </c>
      <c r="D33" s="229">
        <f>SUM(D7:D32)</f>
        <v>356.16</v>
      </c>
      <c r="E33" s="229"/>
      <c r="F33" s="229"/>
      <c r="G33" s="229"/>
      <c r="H33" s="230">
        <f>SUM(H7:H32)</f>
        <v>1288.2050000000006</v>
      </c>
    </row>
    <row r="34" spans="1:8" x14ac:dyDescent="0.3">
      <c r="A34" s="235" t="s">
        <v>336</v>
      </c>
      <c r="B34" s="236">
        <v>184</v>
      </c>
      <c r="C34" s="237">
        <v>6.6</v>
      </c>
      <c r="D34" s="237">
        <v>2.63</v>
      </c>
      <c r="E34" s="237">
        <v>2</v>
      </c>
      <c r="F34" s="237">
        <v>1</v>
      </c>
      <c r="G34" s="237">
        <v>2</v>
      </c>
      <c r="H34" s="238">
        <f t="shared" si="0"/>
        <v>20.46</v>
      </c>
    </row>
    <row r="35" spans="1:8" x14ac:dyDescent="0.3">
      <c r="A35" s="235" t="s">
        <v>337</v>
      </c>
      <c r="B35" s="236">
        <v>206</v>
      </c>
      <c r="C35" s="237">
        <v>9.1</v>
      </c>
      <c r="D35" s="237">
        <v>5</v>
      </c>
      <c r="E35" s="237">
        <v>2</v>
      </c>
      <c r="F35" s="237">
        <v>1</v>
      </c>
      <c r="G35" s="237">
        <v>2</v>
      </c>
      <c r="H35" s="238">
        <f t="shared" si="0"/>
        <v>28.21</v>
      </c>
    </row>
    <row r="36" spans="1:8" x14ac:dyDescent="0.3">
      <c r="A36" s="235" t="s">
        <v>338</v>
      </c>
      <c r="B36" s="236">
        <v>207</v>
      </c>
      <c r="C36" s="237">
        <v>9.1</v>
      </c>
      <c r="D36" s="237">
        <v>5</v>
      </c>
      <c r="E36" s="237">
        <v>2</v>
      </c>
      <c r="F36" s="237">
        <v>1</v>
      </c>
      <c r="G36" s="237">
        <v>2</v>
      </c>
      <c r="H36" s="238">
        <f t="shared" si="0"/>
        <v>28.21</v>
      </c>
    </row>
    <row r="37" spans="1:8" x14ac:dyDescent="0.3">
      <c r="A37" s="235" t="s">
        <v>339</v>
      </c>
      <c r="B37" s="236">
        <v>213</v>
      </c>
      <c r="C37" s="237">
        <v>18.920000000000002</v>
      </c>
      <c r="D37" s="237">
        <v>19.46</v>
      </c>
      <c r="E37" s="237">
        <v>2</v>
      </c>
      <c r="F37" s="237">
        <v>1</v>
      </c>
      <c r="G37" s="237">
        <v>2</v>
      </c>
      <c r="H37" s="238">
        <f t="shared" si="0"/>
        <v>58.652000000000008</v>
      </c>
    </row>
    <row r="38" spans="1:8" x14ac:dyDescent="0.3">
      <c r="A38" s="235" t="s">
        <v>336</v>
      </c>
      <c r="B38" s="236">
        <v>217</v>
      </c>
      <c r="C38" s="237">
        <v>7.85</v>
      </c>
      <c r="D38" s="237">
        <v>3.78</v>
      </c>
      <c r="E38" s="237">
        <v>2</v>
      </c>
      <c r="F38" s="237">
        <v>1</v>
      </c>
      <c r="G38" s="237">
        <v>1</v>
      </c>
      <c r="H38" s="238">
        <f t="shared" si="0"/>
        <v>24.335000000000001</v>
      </c>
    </row>
    <row r="39" spans="1:8" x14ac:dyDescent="0.3">
      <c r="A39" s="235" t="s">
        <v>336</v>
      </c>
      <c r="B39" s="236">
        <v>218</v>
      </c>
      <c r="C39" s="237">
        <v>7.85</v>
      </c>
      <c r="D39" s="237">
        <v>3.78</v>
      </c>
      <c r="E39" s="237">
        <v>2</v>
      </c>
      <c r="F39" s="237">
        <v>1</v>
      </c>
      <c r="G39" s="237">
        <v>1</v>
      </c>
      <c r="H39" s="238">
        <f t="shared" si="0"/>
        <v>24.335000000000001</v>
      </c>
    </row>
    <row r="40" spans="1:8" x14ac:dyDescent="0.3">
      <c r="A40" s="235" t="s">
        <v>340</v>
      </c>
      <c r="B40" s="236">
        <v>219</v>
      </c>
      <c r="C40" s="237">
        <v>6.4</v>
      </c>
      <c r="D40" s="237">
        <v>2.44</v>
      </c>
      <c r="E40" s="237">
        <v>2</v>
      </c>
      <c r="F40" s="237">
        <v>1</v>
      </c>
      <c r="G40" s="237">
        <v>2</v>
      </c>
      <c r="H40" s="238">
        <f t="shared" si="0"/>
        <v>19.840000000000003</v>
      </c>
    </row>
    <row r="41" spans="1:8" x14ac:dyDescent="0.3">
      <c r="A41" s="235" t="s">
        <v>341</v>
      </c>
      <c r="B41" s="236">
        <v>220</v>
      </c>
      <c r="C41" s="237">
        <v>6.4</v>
      </c>
      <c r="D41" s="237">
        <v>2.44</v>
      </c>
      <c r="E41" s="237">
        <v>2</v>
      </c>
      <c r="F41" s="237">
        <v>1</v>
      </c>
      <c r="G41" s="237">
        <v>2</v>
      </c>
      <c r="H41" s="238">
        <f t="shared" si="0"/>
        <v>19.840000000000003</v>
      </c>
    </row>
    <row r="42" spans="1:8" x14ac:dyDescent="0.3">
      <c r="A42" s="235" t="s">
        <v>342</v>
      </c>
      <c r="B42" s="236">
        <v>221</v>
      </c>
      <c r="C42" s="237">
        <v>6.4</v>
      </c>
      <c r="D42" s="237">
        <v>2.44</v>
      </c>
      <c r="E42" s="237">
        <v>2</v>
      </c>
      <c r="F42" s="237">
        <v>1</v>
      </c>
      <c r="G42" s="237">
        <v>2</v>
      </c>
      <c r="H42" s="238">
        <f t="shared" si="0"/>
        <v>19.840000000000003</v>
      </c>
    </row>
    <row r="43" spans="1:8" x14ac:dyDescent="0.3">
      <c r="A43" s="239"/>
      <c r="B43" s="228" t="s">
        <v>52</v>
      </c>
      <c r="C43" s="229">
        <f>SUM(C34:C42)</f>
        <v>78.620000000000019</v>
      </c>
      <c r="D43" s="229">
        <f>SUM(D34:D42)</f>
        <v>46.97</v>
      </c>
      <c r="E43" s="240"/>
      <c r="F43" s="240"/>
      <c r="G43" s="240"/>
      <c r="H43" s="230">
        <f>SUM(H34:H42)</f>
        <v>243.72200000000004</v>
      </c>
    </row>
    <row r="44" spans="1:8" x14ac:dyDescent="0.3">
      <c r="A44" s="239"/>
      <c r="B44" s="228" t="s">
        <v>343</v>
      </c>
      <c r="C44" s="229">
        <f>C43+C33</f>
        <v>494.16999999999996</v>
      </c>
      <c r="D44" s="229">
        <f>D43+D33</f>
        <v>403.13</v>
      </c>
      <c r="E44" s="240"/>
      <c r="F44" s="240"/>
      <c r="G44" s="240"/>
      <c r="H44" s="230">
        <f>H43+H33</f>
        <v>1531.9270000000006</v>
      </c>
    </row>
    <row r="45" spans="1:8" x14ac:dyDescent="0.3">
      <c r="A45" s="235"/>
      <c r="B45" s="241"/>
      <c r="C45" s="242"/>
      <c r="D45" s="242"/>
      <c r="E45" s="237"/>
      <c r="F45" s="237"/>
      <c r="G45" s="237"/>
      <c r="H45" s="243"/>
    </row>
    <row r="46" spans="1:8" ht="15.6" x14ac:dyDescent="0.3">
      <c r="A46" s="244"/>
      <c r="B46" s="245"/>
      <c r="C46" s="246"/>
      <c r="D46" s="247"/>
      <c r="E46" s="248"/>
      <c r="F46" s="249"/>
      <c r="G46" s="250"/>
      <c r="H46" s="238"/>
    </row>
    <row r="47" spans="1:8" ht="60" x14ac:dyDescent="0.3">
      <c r="A47" s="251" t="str">
        <f>PO!D21</f>
        <v>ESCAVAÇÃO MANUAL PARA BLOCO DE COROAMENTO OU SAPATA (INCLUINDO ESCAVAÇÃO PARA COLOCAÇÃO DE FÔRMAS). AF_06/2017</v>
      </c>
      <c r="B47" s="245" t="str">
        <f>PO!K21</f>
        <v>65,54+10,91</v>
      </c>
      <c r="C47" s="252"/>
      <c r="D47" s="253"/>
      <c r="E47" s="253"/>
      <c r="F47" s="254"/>
      <c r="G47" s="255"/>
      <c r="H47" s="238"/>
    </row>
    <row r="48" spans="1:8" ht="45" x14ac:dyDescent="0.3">
      <c r="A48" s="251" t="str">
        <f>PO!D22</f>
        <v>MONTAGEM DE ARMADURA DE ESTACAS, DIÂMETRO = 10,0 MM. AF_09/2021_PS</v>
      </c>
      <c r="B48" s="245" t="str">
        <f>PO!K22</f>
        <v>440*3*0,617</v>
      </c>
      <c r="C48" s="252"/>
      <c r="D48" s="256"/>
      <c r="E48" s="253"/>
      <c r="F48" s="254"/>
      <c r="G48" s="255"/>
      <c r="H48" s="238"/>
    </row>
    <row r="49" spans="1:8" ht="60" x14ac:dyDescent="0.3">
      <c r="A49" s="251" t="str">
        <f>PO!D23</f>
        <v>MONTAGEM DE ARMADURA TRANSVERSAL DE ESTACAS DE SEÇÃO CIRCULAR, DIÂMETRO = 5,0 MM. AF_09/2021_PS</v>
      </c>
      <c r="B49" s="245" t="str">
        <f>PO!K23</f>
        <v>34*88*0,154</v>
      </c>
      <c r="C49" s="252"/>
      <c r="D49" s="256"/>
      <c r="E49" s="253"/>
      <c r="F49" s="254"/>
      <c r="G49" s="255"/>
      <c r="H49" s="238"/>
    </row>
    <row r="50" spans="1:8" ht="60" x14ac:dyDescent="0.3">
      <c r="A50" s="251" t="str">
        <f>PO!D24</f>
        <v>ESTACA BROCA DE CONCRETO, DIÂMETRO DE 25CM, ESCAVAÇÃO MANUAL COM TRADO CONCHA, COM ARMADURA DE ARRANQUE. AF_05/2020</v>
      </c>
      <c r="B50" s="245" t="str">
        <f>PO!K24</f>
        <v>88*5</v>
      </c>
      <c r="C50" s="252"/>
      <c r="D50" s="253"/>
      <c r="E50" s="253"/>
      <c r="F50" s="254"/>
      <c r="G50" s="255"/>
      <c r="H50" s="238"/>
    </row>
    <row r="51" spans="1:8" ht="60" x14ac:dyDescent="0.3">
      <c r="A51" s="251" t="str">
        <f>PO!D25</f>
        <v>ESTACA BROCA DE CONCRETO, DIÂMETRO DE 30CM, ESCAVAÇÃO MANUAL COM TRADO CONCHA, COM ARMADURA DE ARRANQUE. AF_05/2020</v>
      </c>
      <c r="B51" s="245" t="str">
        <f>PO!K25</f>
        <v>15*5</v>
      </c>
      <c r="C51" s="252"/>
      <c r="D51" s="253"/>
      <c r="E51" s="253"/>
      <c r="F51" s="254"/>
      <c r="G51" s="255"/>
      <c r="H51" s="238"/>
    </row>
    <row r="52" spans="1:8" ht="45" x14ac:dyDescent="0.3">
      <c r="A52" s="251" t="str">
        <f>PO!D26</f>
        <v>ARMAÇÃO DE BLOCO, VIGA BALDRAME E SAPATA UTILIZANDO AÇO CA-60 DE 5 MM - MONTAGEM. AF_06/2017</v>
      </c>
      <c r="B52" s="245" t="str">
        <f>PO!K26</f>
        <v>651+195,5</v>
      </c>
      <c r="C52" s="252"/>
      <c r="D52" s="253"/>
      <c r="E52" s="253"/>
      <c r="F52" s="254"/>
      <c r="G52" s="255"/>
      <c r="H52" s="238"/>
    </row>
    <row r="53" spans="1:8" ht="45" x14ac:dyDescent="0.3">
      <c r="A53" s="251" t="str">
        <f>PO!D27</f>
        <v>ARMAÇÃO DE BLOCO, VIGA BALDRAME OU SAPATA UTILIZANDO AÇO CA-50 DE 8 MM - MONTAGEM. AF_06/2017</v>
      </c>
      <c r="B53" s="245" t="str">
        <f>PO!K27</f>
        <v>738,7+456,6</v>
      </c>
      <c r="C53" s="252"/>
      <c r="D53" s="253"/>
      <c r="E53" s="253"/>
      <c r="F53" s="254"/>
      <c r="G53" s="255"/>
      <c r="H53" s="238"/>
    </row>
    <row r="54" spans="1:8" ht="45" x14ac:dyDescent="0.3">
      <c r="A54" s="251" t="str">
        <f>PO!D28</f>
        <v>ARMAÇÃO DE BLOCO, VIGA BALDRAME OU SAPATA UTILIZANDO AÇO CA-50 DE 10 MM - MONTAGEM. AF_06/2017</v>
      </c>
      <c r="B54" s="245" t="str">
        <f>PO!K28</f>
        <v>119,7+10,4</v>
      </c>
      <c r="C54" s="252"/>
      <c r="D54" s="253"/>
      <c r="E54" s="253"/>
      <c r="F54" s="254"/>
      <c r="G54" s="255"/>
      <c r="H54" s="238"/>
    </row>
    <row r="55" spans="1:8" ht="45" x14ac:dyDescent="0.3">
      <c r="A55" s="251" t="str">
        <f>PO!D29</f>
        <v>IMPERMEABILIZAÇÃO DE SUPERFÍCIE COM EMULSÃO ASFÁLTICA, 2 DEMÃOS AF_06/2018</v>
      </c>
      <c r="B55" s="245" t="str">
        <f>PO!K29</f>
        <v>249,53+181,83</v>
      </c>
      <c r="C55" s="252"/>
      <c r="D55" s="256"/>
      <c r="E55" s="253"/>
      <c r="F55" s="254"/>
      <c r="G55" s="255"/>
      <c r="H55" s="238"/>
    </row>
    <row r="56" spans="1:8" ht="60" x14ac:dyDescent="0.3">
      <c r="A56" s="251" t="str">
        <f>PO!D30</f>
        <v>FABRICAÇÃO, MONTAGEM E DESMONTAGEM DE FÔRMA PARA VIGA BALDRAME, EM MADEIRA SERRADA, E=25 MM, 4 UTILIZAÇÕES. AF_06/2017</v>
      </c>
      <c r="B56" s="245" t="str">
        <f>PO!K30</f>
        <v>249,53+181,83</v>
      </c>
      <c r="C56" s="252"/>
      <c r="D56" s="253"/>
      <c r="E56" s="253"/>
      <c r="F56" s="254"/>
      <c r="G56" s="255"/>
      <c r="H56" s="238"/>
    </row>
    <row r="57" spans="1:8" ht="75" x14ac:dyDescent="0.3">
      <c r="A57" s="251" t="str">
        <f>PO!D31</f>
        <v>CONCRETO FCK = 25MPA, TRAÇO 1:2,2:2,5 (EM MASSA SECA DE CIMENTO/ AREIA MÉDIA/ SEIXO ROLADO) - PREPARO MECÂNICO COM BETONEIRA 400 L. AF_05/2021</v>
      </c>
      <c r="B57" s="245" t="str">
        <f>PO!K31</f>
        <v>65,54+10,91</v>
      </c>
      <c r="C57" s="252"/>
      <c r="D57" s="253"/>
      <c r="E57" s="253"/>
      <c r="F57" s="254"/>
      <c r="G57" s="255"/>
      <c r="H57" s="238"/>
    </row>
    <row r="58" spans="1:8" ht="60" x14ac:dyDescent="0.3">
      <c r="A58" s="251" t="str">
        <f>PO!D32</f>
        <v>LANÇAMENTO COM USO DE BALDES, ADENSAMENTO E ACABAMENTO DE CONCRETO EM ESTRUTURAS. AF_02/2022</v>
      </c>
      <c r="B58" s="245" t="str">
        <f>PO!K32</f>
        <v>65,54+10,91</v>
      </c>
      <c r="C58" s="252"/>
      <c r="D58" s="253"/>
      <c r="E58" s="253"/>
      <c r="F58" s="254"/>
      <c r="G58" s="255"/>
      <c r="H58" s="238"/>
    </row>
    <row r="59" spans="1:8" ht="75" x14ac:dyDescent="0.3">
      <c r="A59" s="251" t="str">
        <f>PO!D34</f>
        <v>ARMAÇÃO DE PILAR OU VIGA DE ESTRUTURA DE CONCRETO ARMADO EMBUTIDA EM ALVENARIA DE VEDAÇÃO UTILIZANDO AÇO CA-50 DE 8,0 MM - MONTAGEM. AF_06/2022</v>
      </c>
      <c r="B59" s="245" t="str">
        <f>PO!K34</f>
        <v>416,1+272,7+93,9+133</v>
      </c>
      <c r="C59" s="252"/>
      <c r="D59" s="253"/>
      <c r="E59" s="253"/>
      <c r="F59" s="254"/>
      <c r="G59" s="255"/>
      <c r="H59" s="238"/>
    </row>
    <row r="60" spans="1:8" ht="75" x14ac:dyDescent="0.3">
      <c r="A60" s="251" t="str">
        <f>PO!D35</f>
        <v>ARMAÇÃO DE PILAR OU VIGA DE ESTRUTURA DE CONCRETO ARMADO EMBUTIDA EM ALVENARIA DE VEDAÇÃO UTILIZANDO AÇO CA-50 DE 10,0 MM - MONTAGEM. AF_06/2022</v>
      </c>
      <c r="B60" s="245" t="str">
        <f>PO!K35</f>
        <v>703+2,3+131,6</v>
      </c>
      <c r="C60" s="252"/>
      <c r="D60" s="253"/>
      <c r="E60" s="253"/>
      <c r="F60" s="254"/>
      <c r="G60" s="255"/>
      <c r="H60" s="238"/>
    </row>
    <row r="61" spans="1:8" ht="75" x14ac:dyDescent="0.3">
      <c r="A61" s="251" t="str">
        <f>PO!D36</f>
        <v>ARMAÇÃO DE PILAR OU VIGA DE ESTRUTURA DE CONCRETO ARMADO EMBUTIDA EM ALVENARIA DE VEDAÇÃO UTILIZANDO AÇO CA-60 DE 5,0 MM - MONTAGEM. AF_06/2022</v>
      </c>
      <c r="B61" s="245" t="str">
        <f>PO!K36</f>
        <v>461,6+129,8+99,6+61,,8</v>
      </c>
      <c r="C61" s="252"/>
      <c r="D61" s="253"/>
      <c r="E61" s="253"/>
      <c r="F61" s="254"/>
      <c r="G61" s="255"/>
      <c r="H61" s="238"/>
    </row>
    <row r="62" spans="1:8" ht="60" x14ac:dyDescent="0.3">
      <c r="A62" s="251" t="str">
        <f>PO!D37</f>
        <v>FABRICAÇÃO DE FÔRMA PARA PILARES E ESTRUTURAS SIMILARES, EM CHAPA DE MADEIRA COMPENSADA RESINADA, E = 17 MM. AF_09/2020</v>
      </c>
      <c r="B62" s="245" t="str">
        <f>PO!K37</f>
        <v>395,12+116,73+84,23+56,72</v>
      </c>
      <c r="C62" s="252"/>
      <c r="D62" s="253"/>
      <c r="E62" s="253"/>
      <c r="F62" s="254"/>
      <c r="G62" s="255"/>
      <c r="H62" s="238"/>
    </row>
    <row r="63" spans="1:8" ht="90" x14ac:dyDescent="0.3">
      <c r="A63" s="251" t="str">
        <f>PO!D38</f>
        <v>LAJE PRÉ-MOLDADA UNIDIRECIONAL, BIAPOIADA, PARA FORRO, ENCHIMENTO EM CERÂMICA, VIGOTA CONVENCIONAL, ALTURA TOTAL DA LAJE (ENCHIMENTO+CAPA) = (8+3). AF_11/2020_PA</v>
      </c>
      <c r="B63" s="245">
        <f>PO!K38</f>
        <v>67.81</v>
      </c>
      <c r="C63" s="252"/>
      <c r="D63" s="253"/>
      <c r="E63" s="253"/>
      <c r="F63" s="254"/>
      <c r="G63" s="255"/>
      <c r="H63" s="238"/>
    </row>
    <row r="64" spans="1:8" ht="75" x14ac:dyDescent="0.3">
      <c r="A64" s="251" t="str">
        <f>PO!D39</f>
        <v>CONCRETO FCK = 25MPA, TRAÇO 1:2,2:2,5 (EM MASSA SECA DE CIMENTO/ AREIA MÉDIA/ SEIXO ROLADO) - PREPARO MECÂNICO COM BETONEIRA 400 L. AF_05/2021</v>
      </c>
      <c r="B64" s="245" t="str">
        <f>PO!K39</f>
        <v>21,59+7+4,64+3,4</v>
      </c>
      <c r="C64" s="252"/>
      <c r="D64" s="253"/>
      <c r="E64" s="253"/>
      <c r="F64" s="254"/>
      <c r="G64" s="255"/>
      <c r="H64" s="238"/>
    </row>
    <row r="65" spans="1:8" ht="60" x14ac:dyDescent="0.3">
      <c r="A65" s="251" t="str">
        <f>PO!D40</f>
        <v>LANÇAMENTO COM USO DE BALDES, ADENSAMENTO E ACABAMENTO DE CONCRETO EM ESTRUTURAS. AF_02/2022</v>
      </c>
      <c r="B65" s="245" t="str">
        <f>PO!K40</f>
        <v>21,59+7+4,64+3,4</v>
      </c>
      <c r="C65" s="252"/>
      <c r="D65" s="253"/>
      <c r="E65" s="253"/>
      <c r="F65" s="254"/>
      <c r="G65" s="255"/>
      <c r="H65" s="238"/>
    </row>
    <row r="66" spans="1:8" ht="75" x14ac:dyDescent="0.3">
      <c r="A66" s="251" t="str">
        <f>PO!D48</f>
        <v>EXECUÇÃO E COMPACTAÇÃO DE ATERRO COM SOLO PREDOMINANTEMENTE ARENOSO - EXCLUSIVE SOLO, ESCAVAÇÃO, CARGA E TRANSPORTE. AF_11/2019</v>
      </c>
      <c r="B66" s="245" t="str">
        <f>PO!K48</f>
        <v>1250,77*0,12</v>
      </c>
      <c r="C66" s="252"/>
      <c r="D66" s="253"/>
      <c r="E66" s="253"/>
      <c r="F66" s="254"/>
      <c r="G66" s="255"/>
      <c r="H66" s="238"/>
    </row>
    <row r="67" spans="1:8" ht="75" x14ac:dyDescent="0.3">
      <c r="A67" s="251" t="str">
        <f>PO!D52</f>
        <v>TRANSPORTE COM CAMINHÃO BASCULANTE DE 10 M³, EM VIA URBANA PAVIMENTADA, ADICIONAL PARA DMT EXCEDENTE A 30 KM (UNIDADE: M3XKM). AF_07/2020</v>
      </c>
      <c r="B67" s="245" t="str">
        <f>PO!K52</f>
        <v>incidência brita 0,58 '=(0,58*75,05+(0,58*0,08*9))*(106-30) (dmt navirai santa maria)</v>
      </c>
      <c r="C67" s="252"/>
      <c r="D67" s="253"/>
      <c r="E67" s="253"/>
      <c r="F67" s="254"/>
      <c r="G67" s="255"/>
      <c r="H67" s="238"/>
    </row>
    <row r="68" spans="1:8" ht="60" x14ac:dyDescent="0.3">
      <c r="A68" s="251" t="str">
        <f>PO!D53</f>
        <v>TRANSPORTE COM CAMINHÃO BASCULANTE DE 10 M³, EM VIA URBANA PAVIMENTADA, DMT ATÉ 30 KM (UNIDADE: M3XKM). AF_07/2020</v>
      </c>
      <c r="B68" s="245" t="str">
        <f>PO!K53</f>
        <v>incidência brita 0,58 '=(0,58*75,05+(0,58*0,08*9))*30 (dmt navirai santa maria)</v>
      </c>
      <c r="C68" s="252"/>
      <c r="D68" s="253"/>
      <c r="E68" s="253"/>
      <c r="F68" s="254"/>
      <c r="G68" s="255"/>
      <c r="H68" s="238"/>
    </row>
    <row r="69" spans="1:8" ht="45" x14ac:dyDescent="0.3">
      <c r="A69" s="251" t="str">
        <f>PO!D55</f>
        <v>RODAPÉ CERÂMICO DE 7CM DE ALTURA COM PLACAS TIPO ESMALTADA DE DIMENSÕES 60X60CM. AF_02/2023</v>
      </c>
      <c r="B69" s="245" t="str">
        <f>PO!K55</f>
        <v>26,60+92+450,97</v>
      </c>
      <c r="C69" s="252"/>
      <c r="D69" s="253"/>
      <c r="E69" s="253"/>
      <c r="F69" s="254"/>
      <c r="G69" s="255"/>
      <c r="H69" s="238"/>
    </row>
    <row r="70" spans="1:8" ht="75" x14ac:dyDescent="0.3">
      <c r="A70" s="251" t="str">
        <f>PO!D56</f>
        <v>REVESTIMENTO CERÂMICO PARA PISO COM PLACAS TIPO PORCELANATO DE DIMENSÕES 60X60 CM APLICADA EM AMBIENTES DE ÁREA ENTRE 5 M² E 10 M². AF_02/2023_PE</v>
      </c>
      <c r="B70" s="245">
        <f>PO!K56</f>
        <v>522.95000000000005</v>
      </c>
      <c r="C70" s="252"/>
      <c r="D70" s="253"/>
      <c r="E70" s="253"/>
      <c r="F70" s="254"/>
      <c r="G70" s="255"/>
      <c r="H70" s="238"/>
    </row>
    <row r="71" spans="1:8" ht="90" x14ac:dyDescent="0.3">
      <c r="A71" s="251" t="str">
        <f>PO!D58</f>
        <v>PINTURA COM TINTA ALQUÍDICA DE ACABAMENTO (ESMALTE SINTÉTICO ACETINADO) APLICADA A ROLO OU PINCEL SOBRE PERFIL METÁLICO EXECUTADO EM FÁBRICA (POR DEMÃO). AF_01/2020</v>
      </c>
      <c r="B71" s="245">
        <f>PO!K58</f>
        <v>334.86</v>
      </c>
      <c r="C71" s="252"/>
      <c r="D71" s="253"/>
      <c r="E71" s="253"/>
      <c r="F71" s="254"/>
      <c r="G71" s="255"/>
      <c r="H71" s="238"/>
    </row>
    <row r="72" spans="1:8" ht="75" x14ac:dyDescent="0.3">
      <c r="A72" s="251" t="str">
        <f>PO!D59</f>
        <v>APLICAÇÃO MANUAL DE PINTURA COM TINTA TEXTURIZADA ACRÍLICA EM SUPERFÍCIES INTERNAS DA SACADA DE EDIFÍCIOS DE MÚLTIPLOS PAVIMENTOS, UMA COR. AF_03/2024</v>
      </c>
      <c r="B72" s="257" t="str">
        <f>PO!K59</f>
        <v>=3206,25-1288,2</v>
      </c>
      <c r="C72" s="252"/>
      <c r="D72" s="253"/>
      <c r="E72" s="253"/>
      <c r="F72" s="254"/>
      <c r="G72" s="255"/>
      <c r="H72" s="238"/>
    </row>
    <row r="73" spans="1:8" ht="45" x14ac:dyDescent="0.3">
      <c r="A73" s="251" t="str">
        <f>PO!D83</f>
        <v>ESCAVAÇÃO MANUAL DE VALA COM PROFUNDIDADE MENOR OU IGUAL A 1,30 M. AF_02/2021</v>
      </c>
      <c r="B73" s="257" t="str">
        <f>PO!K83</f>
        <v>=(28,21+13,03)*0,6*1</v>
      </c>
      <c r="C73" s="252"/>
      <c r="D73" s="258"/>
      <c r="E73" s="253"/>
      <c r="F73" s="254"/>
      <c r="G73" s="255"/>
      <c r="H73" s="238"/>
    </row>
    <row r="74" spans="1:8" ht="45" x14ac:dyDescent="0.3">
      <c r="A74" s="251" t="str">
        <f>PO!D84</f>
        <v>ATERRO MANUAL DE VALAS COM SOLO ARGILO-ARENOSO E COMPACTAÇÃO MECANIZADA. AF_05/2016</v>
      </c>
      <c r="B74" s="257" t="str">
        <f>PO!K84</f>
        <v>=(28,21+13,03)*0,6*1</v>
      </c>
      <c r="C74" s="252"/>
      <c r="D74" s="258"/>
      <c r="E74" s="253"/>
      <c r="F74" s="254"/>
      <c r="G74" s="255"/>
      <c r="H74" s="238"/>
    </row>
    <row r="75" spans="1:8" ht="45" x14ac:dyDescent="0.3">
      <c r="A75" s="251" t="str">
        <f>PO!D156</f>
        <v>SINAPI - 98307 - TOMADA DE REDE RJ45 - FORNECIMENTO E INSTALACAO. AF_08/2025</v>
      </c>
      <c r="B75" s="245" t="str">
        <f>PO!K156</f>
        <v>Conforme projeto</v>
      </c>
      <c r="C75" s="252"/>
      <c r="D75" s="253"/>
      <c r="E75" s="253"/>
      <c r="F75" s="254"/>
      <c r="G75" s="255"/>
      <c r="H75" s="238"/>
    </row>
    <row r="76" spans="1:8" ht="60" x14ac:dyDescent="0.3">
      <c r="A76" s="251" t="str">
        <f>PO!D157</f>
        <v>TOMADA DUPLA PARA LOGICA RJ45 COMPLETA, CATEGORIA 6,  COM TAMPA E SUPORTE - FORNECIMENTO E INSTALACAO</v>
      </c>
      <c r="B76" s="245" t="str">
        <f>PO!K157</f>
        <v>Conforme projeto</v>
      </c>
      <c r="C76" s="252"/>
      <c r="D76" s="253"/>
      <c r="E76" s="253"/>
      <c r="F76" s="254"/>
      <c r="G76" s="255"/>
      <c r="H76" s="238"/>
    </row>
    <row r="77" spans="1:8" ht="60" x14ac:dyDescent="0.3">
      <c r="A77" s="251" t="str">
        <f>PO!D158</f>
        <v>SINAPI - 98302 - PATCH PANEL 24 PORTAS, CATEGORIA 6 - FORNECIMENTO E INSTALACAO. AF_08/2025</v>
      </c>
      <c r="B77" s="245" t="str">
        <f>PO!K158</f>
        <v>Conforme projeto</v>
      </c>
      <c r="C77" s="252"/>
      <c r="D77" s="253"/>
      <c r="E77" s="253"/>
      <c r="F77" s="254"/>
      <c r="G77" s="255"/>
      <c r="H77" s="238"/>
    </row>
    <row r="78" spans="1:8" ht="45" x14ac:dyDescent="0.3">
      <c r="A78" s="251" t="str">
        <f>PO!D159</f>
        <v>SWITCH EASY SMART GIGABIT 24 PORTAS TI SG 1024D TP-LINK CAT 6 - FORNECIMENTO E INSTALACAO</v>
      </c>
      <c r="B78" s="245" t="str">
        <f>PO!K159</f>
        <v>Conforme projeto</v>
      </c>
      <c r="C78" s="252"/>
      <c r="D78" s="253"/>
      <c r="E78" s="253"/>
      <c r="F78" s="254"/>
      <c r="G78" s="255"/>
      <c r="H78" s="238"/>
    </row>
    <row r="79" spans="1:8" ht="45" x14ac:dyDescent="0.3">
      <c r="A79" s="251" t="str">
        <f>PO!D160</f>
        <v>REGUA COM 12 TOMADAS 2P+T 250V., COM CABO TIPO FILTRO DE LINHA PARA RACK - FORNECIMENTO E INSTALACAO</v>
      </c>
      <c r="B79" s="245" t="str">
        <f>PO!K160</f>
        <v>Conforme projeto</v>
      </c>
      <c r="C79" s="252"/>
      <c r="D79" s="253"/>
      <c r="E79" s="253"/>
      <c r="F79" s="254"/>
      <c r="G79" s="255"/>
      <c r="H79" s="238"/>
    </row>
    <row r="80" spans="1:8" ht="75" x14ac:dyDescent="0.3">
      <c r="A80" s="251" t="str">
        <f>PO!D161</f>
        <v>SINAPI - 98299 - CABO ELETRONICO CATEGORIA 6A, INSTALADO EM EDIFICACAO INSTITUCIONAL - FORNECIMENTO E INSTALACAO. AF_08/2025</v>
      </c>
      <c r="B80" s="257" t="str">
        <f>PO!K161</f>
        <v>=CONDULETE X 2</v>
      </c>
      <c r="C80" s="252"/>
      <c r="D80" s="253"/>
      <c r="E80" s="253"/>
      <c r="F80" s="254"/>
      <c r="G80" s="255"/>
      <c r="H80" s="238"/>
    </row>
    <row r="81" spans="1:8" ht="75" x14ac:dyDescent="0.3">
      <c r="A81" s="251" t="str">
        <f>PO!D162</f>
        <v>ELETRODUTO DE PVC RIGIDO ROSCAVEL DN 32MM (1"), APARENTE, INSTALADO EM PAREDES, INCL FIXADORES E CONEXOES, FORNECIMENTO E INSTALACAO</v>
      </c>
      <c r="B81" s="257" t="str">
        <f>PO!K162</f>
        <v>=132,62+(16*5)</v>
      </c>
      <c r="C81" s="252"/>
      <c r="D81" s="253"/>
      <c r="E81" s="253"/>
      <c r="F81" s="254"/>
      <c r="G81" s="255"/>
      <c r="H81" s="238"/>
    </row>
    <row r="82" spans="1:8" ht="105" x14ac:dyDescent="0.3">
      <c r="A82" s="251" t="str">
        <f>PO!D166</f>
        <v>JANELA DE ALUMÍNIO DE CORRER COM 4 FOLHAS PARA VIDROS, COM VIDROS, BATENTE, ACABAMENTO COM ACETATO OU BRILHANTE E FERRAGENS. EXCLUSIVE ALIZAR E CONTRAMARCO. FORNECIMENTO E INSTALAÇÃO. AF_12/2019</v>
      </c>
      <c r="B82" s="257" t="str">
        <f>PO!K166</f>
        <v>=18+14,30</v>
      </c>
      <c r="C82" s="252"/>
      <c r="D82" s="253"/>
      <c r="E82" s="253"/>
      <c r="F82" s="254"/>
      <c r="G82" s="255"/>
      <c r="H82" s="238"/>
    </row>
    <row r="83" spans="1:8" ht="150" x14ac:dyDescent="0.3">
      <c r="A83" s="251" t="str">
        <f>PO!D167</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B83" s="257" t="str">
        <f>PO!K167</f>
        <v>=1,28+5,80</v>
      </c>
      <c r="C83" s="252"/>
      <c r="D83" s="253"/>
      <c r="E83" s="253"/>
      <c r="F83" s="254"/>
      <c r="G83" s="255"/>
      <c r="H83" s="238"/>
    </row>
  </sheetData>
  <autoFilter ref="A46:H83" xr:uid="{FCA1CC64-5671-4502-9366-9ECABF9ED993}"/>
  <mergeCells count="1">
    <mergeCell ref="A4:H4"/>
  </mergeCells>
  <pageMargins left="0.51181102362204722" right="0.51181102362204722" top="1.5748031496062993" bottom="0.78740157480314965" header="0.31496062992125984" footer="0.31496062992125984"/>
  <pageSetup paperSize="9" scale="64" fitToHeight="0" orientation="portrait" r:id="rId1"/>
  <headerFooter>
    <oddHeader>&amp;C&amp;"Arial,Negrito"&amp;G
PREFEITURA MUNICIPAL DE NOVO HORIZONTE DO SUL&amp;"-,Regular"
&amp;"Arial,Normal"Estado de Mato Grosso do Sul</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7FF4F-8F77-4BD4-A9DC-6A39977C5D25}">
  <sheetPr>
    <pageSetUpPr fitToPage="1"/>
  </sheetPr>
  <dimension ref="A2:G21"/>
  <sheetViews>
    <sheetView view="pageBreakPreview" zoomScale="60" zoomScaleNormal="100" workbookViewId="0">
      <selection activeCell="C19" sqref="C19"/>
    </sheetView>
  </sheetViews>
  <sheetFormatPr defaultRowHeight="15" x14ac:dyDescent="0.3"/>
  <cols>
    <col min="1" max="1" width="19.5546875" style="178" customWidth="1"/>
    <col min="2" max="2" width="9" style="178" bestFit="1" customWidth="1"/>
    <col min="3" max="3" width="88.109375" style="156" customWidth="1"/>
    <col min="4" max="4" width="8.88671875" style="178"/>
    <col min="5" max="5" width="16.77734375" style="178" bestFit="1" customWidth="1"/>
    <col min="6" max="6" width="9.5546875" style="178" bestFit="1" customWidth="1"/>
    <col min="7" max="7" width="14.77734375" style="226" bestFit="1" customWidth="1"/>
    <col min="8" max="16384" width="8.88671875" style="178"/>
  </cols>
  <sheetData>
    <row r="2" spans="1:7" ht="15.6" x14ac:dyDescent="0.3">
      <c r="C2" s="95" t="s">
        <v>17</v>
      </c>
    </row>
    <row r="3" spans="1:7" ht="30" x14ac:dyDescent="0.3">
      <c r="C3" s="103" t="s">
        <v>179</v>
      </c>
    </row>
    <row r="5" spans="1:7" ht="15.6" x14ac:dyDescent="0.3">
      <c r="C5" s="161" t="s">
        <v>514</v>
      </c>
    </row>
    <row r="6" spans="1:7" ht="15" customHeight="1" x14ac:dyDescent="0.3">
      <c r="A6" s="222" t="s">
        <v>155</v>
      </c>
      <c r="B6" s="223" t="s">
        <v>372</v>
      </c>
      <c r="C6" s="223" t="s">
        <v>371</v>
      </c>
      <c r="D6" s="223" t="s">
        <v>9</v>
      </c>
      <c r="E6" s="298">
        <v>5152.3200000000006</v>
      </c>
      <c r="F6" s="223"/>
      <c r="G6" s="224"/>
    </row>
    <row r="7" spans="1:7" ht="30" x14ac:dyDescent="0.3">
      <c r="A7" s="179" t="s">
        <v>369</v>
      </c>
      <c r="B7" s="179">
        <v>96536</v>
      </c>
      <c r="C7" s="180" t="s">
        <v>256</v>
      </c>
      <c r="D7" s="179" t="s">
        <v>12</v>
      </c>
      <c r="E7" s="181">
        <v>0.68</v>
      </c>
      <c r="F7" s="182">
        <v>63.52</v>
      </c>
      <c r="G7" s="225">
        <v>43.19</v>
      </c>
    </row>
    <row r="8" spans="1:7" ht="45" x14ac:dyDescent="0.3">
      <c r="A8" s="179" t="s">
        <v>369</v>
      </c>
      <c r="B8" s="179">
        <v>94970</v>
      </c>
      <c r="C8" s="180" t="s">
        <v>195</v>
      </c>
      <c r="D8" s="179" t="s">
        <v>23</v>
      </c>
      <c r="E8" s="181">
        <v>0.2094</v>
      </c>
      <c r="F8" s="182">
        <v>477.83</v>
      </c>
      <c r="G8" s="225">
        <v>100.05</v>
      </c>
    </row>
    <row r="9" spans="1:7" ht="30" x14ac:dyDescent="0.3">
      <c r="A9" s="179" t="s">
        <v>369</v>
      </c>
      <c r="B9" s="179">
        <v>89998</v>
      </c>
      <c r="C9" s="180" t="s">
        <v>255</v>
      </c>
      <c r="D9" s="179" t="s">
        <v>10</v>
      </c>
      <c r="E9" s="181">
        <v>2.0977999999999999</v>
      </c>
      <c r="F9" s="182">
        <v>9.9</v>
      </c>
      <c r="G9" s="225">
        <v>20.76</v>
      </c>
    </row>
    <row r="10" spans="1:7" ht="30" x14ac:dyDescent="0.3">
      <c r="A10" s="179" t="s">
        <v>369</v>
      </c>
      <c r="B10" s="179">
        <v>89995</v>
      </c>
      <c r="C10" s="180" t="s">
        <v>254</v>
      </c>
      <c r="D10" s="179" t="s">
        <v>23</v>
      </c>
      <c r="E10" s="181">
        <v>6.8000000000000005E-2</v>
      </c>
      <c r="F10" s="182">
        <v>1037.75</v>
      </c>
      <c r="G10" s="225">
        <v>70.56</v>
      </c>
    </row>
    <row r="11" spans="1:7" ht="30" x14ac:dyDescent="0.3">
      <c r="A11" s="179" t="s">
        <v>369</v>
      </c>
      <c r="B11" s="179">
        <v>88628</v>
      </c>
      <c r="C11" s="180" t="s">
        <v>275</v>
      </c>
      <c r="D11" s="179" t="s">
        <v>23</v>
      </c>
      <c r="E11" s="181">
        <v>0.37609999999999999</v>
      </c>
      <c r="F11" s="182">
        <v>586.39</v>
      </c>
      <c r="G11" s="225">
        <v>220.54</v>
      </c>
    </row>
    <row r="12" spans="1:7" x14ac:dyDescent="0.3">
      <c r="A12" s="179" t="s">
        <v>369</v>
      </c>
      <c r="B12" s="179">
        <v>88316</v>
      </c>
      <c r="C12" s="180" t="s">
        <v>208</v>
      </c>
      <c r="D12" s="179" t="s">
        <v>11</v>
      </c>
      <c r="E12" s="181">
        <v>57.532800000000002</v>
      </c>
      <c r="F12" s="182">
        <v>22.76</v>
      </c>
      <c r="G12" s="225">
        <v>1309.44</v>
      </c>
    </row>
    <row r="13" spans="1:7" x14ac:dyDescent="0.3">
      <c r="A13" s="179" t="s">
        <v>369</v>
      </c>
      <c r="B13" s="179">
        <v>88309</v>
      </c>
      <c r="C13" s="180" t="s">
        <v>209</v>
      </c>
      <c r="D13" s="179" t="s">
        <v>11</v>
      </c>
      <c r="E13" s="181">
        <v>73.223200000000006</v>
      </c>
      <c r="F13" s="182">
        <v>28.5</v>
      </c>
      <c r="G13" s="225">
        <v>2086.86</v>
      </c>
    </row>
    <row r="14" spans="1:7" ht="45" x14ac:dyDescent="0.3">
      <c r="A14" s="179" t="s">
        <v>369</v>
      </c>
      <c r="B14" s="179">
        <v>87316</v>
      </c>
      <c r="C14" s="180" t="s">
        <v>274</v>
      </c>
      <c r="D14" s="179" t="s">
        <v>23</v>
      </c>
      <c r="E14" s="181">
        <v>0.1152</v>
      </c>
      <c r="F14" s="182">
        <v>501.7</v>
      </c>
      <c r="G14" s="225">
        <v>57.79</v>
      </c>
    </row>
    <row r="15" spans="1:7" x14ac:dyDescent="0.3">
      <c r="A15" s="179" t="s">
        <v>370</v>
      </c>
      <c r="B15" s="179">
        <v>7258</v>
      </c>
      <c r="C15" s="180" t="s">
        <v>278</v>
      </c>
      <c r="D15" s="179" t="s">
        <v>9</v>
      </c>
      <c r="E15" s="181">
        <v>1867.3047999999999</v>
      </c>
      <c r="F15" s="182">
        <v>0.66</v>
      </c>
      <c r="G15" s="225">
        <v>1232.42</v>
      </c>
    </row>
    <row r="16" spans="1:7" ht="30" x14ac:dyDescent="0.3">
      <c r="A16" s="179" t="s">
        <v>370</v>
      </c>
      <c r="B16" s="179">
        <v>6193</v>
      </c>
      <c r="C16" s="180" t="s">
        <v>279</v>
      </c>
      <c r="D16" s="179" t="s">
        <v>8</v>
      </c>
      <c r="E16" s="181">
        <v>0.46920000000000001</v>
      </c>
      <c r="F16" s="182">
        <v>19.61</v>
      </c>
      <c r="G16" s="225">
        <v>9.1999999999999993</v>
      </c>
    </row>
    <row r="17" spans="1:7" x14ac:dyDescent="0.3">
      <c r="A17" s="179" t="s">
        <v>370</v>
      </c>
      <c r="B17" s="179">
        <v>5069</v>
      </c>
      <c r="C17" s="180" t="s">
        <v>281</v>
      </c>
      <c r="D17" s="179" t="s">
        <v>10</v>
      </c>
      <c r="E17" s="181">
        <v>1.3299999999999999E-2</v>
      </c>
      <c r="F17" s="182">
        <v>20.68</v>
      </c>
      <c r="G17" s="225">
        <v>0.27</v>
      </c>
    </row>
    <row r="18" spans="1:7" ht="30" x14ac:dyDescent="0.3">
      <c r="A18" s="179" t="s">
        <v>370</v>
      </c>
      <c r="B18" s="179">
        <v>4517</v>
      </c>
      <c r="C18" s="180" t="s">
        <v>280</v>
      </c>
      <c r="D18" s="179" t="s">
        <v>8</v>
      </c>
      <c r="E18" s="181">
        <v>0.14960000000000001</v>
      </c>
      <c r="F18" s="182">
        <v>2.4</v>
      </c>
      <c r="G18" s="225">
        <v>0.35</v>
      </c>
    </row>
    <row r="19" spans="1:7" ht="30" x14ac:dyDescent="0.3">
      <c r="A19" s="179" t="s">
        <v>370</v>
      </c>
      <c r="B19" s="179">
        <v>4491</v>
      </c>
      <c r="C19" s="180" t="s">
        <v>283</v>
      </c>
      <c r="D19" s="179" t="s">
        <v>8</v>
      </c>
      <c r="E19" s="181">
        <v>0.1258</v>
      </c>
      <c r="F19" s="182">
        <v>6.87</v>
      </c>
      <c r="G19" s="225">
        <v>0.86</v>
      </c>
    </row>
    <row r="20" spans="1:7" ht="30" x14ac:dyDescent="0.3">
      <c r="A20" s="179" t="s">
        <v>370</v>
      </c>
      <c r="B20" s="179">
        <v>2692</v>
      </c>
      <c r="C20" s="180" t="s">
        <v>284</v>
      </c>
      <c r="D20" s="179" t="s">
        <v>187</v>
      </c>
      <c r="E20" s="181">
        <v>5.7999999999999996E-3</v>
      </c>
      <c r="F20" s="182">
        <v>5.7</v>
      </c>
      <c r="G20" s="225">
        <v>0.03</v>
      </c>
    </row>
    <row r="21" spans="1:7" ht="15" customHeight="1" x14ac:dyDescent="0.3">
      <c r="A21" s="183"/>
      <c r="B21" s="184"/>
      <c r="C21" s="184"/>
      <c r="D21" s="184"/>
      <c r="E21" s="184"/>
      <c r="F21" s="185" t="s">
        <v>52</v>
      </c>
      <c r="G21" s="299">
        <v>5152.3200000000006</v>
      </c>
    </row>
  </sheetData>
  <pageMargins left="0.51181102362204722" right="0.51181102362204722" top="1.5748031496062993" bottom="0.78740157480314965" header="0.31496062992125984" footer="0.31496062992125984"/>
  <pageSetup paperSize="9" scale="55" fitToHeight="0" orientation="portrait" r:id="rId1"/>
  <headerFooter>
    <oddHeader>&amp;C&amp;"Arial,Negrito"&amp;G
PREFEITURA MUNICIPAL DE NOVO HORIZONTE DO SUL&amp;"-,Regular"
&amp;"Arial,Normal"Estado de Mato Grosso do Sul</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8</vt:i4>
      </vt:variant>
    </vt:vector>
  </HeadingPairs>
  <TitlesOfParts>
    <vt:vector size="16" baseType="lpstr">
      <vt:lpstr>INFORM. ATESTADOS</vt:lpstr>
      <vt:lpstr>QUANT. ATESTADOS</vt:lpstr>
      <vt:lpstr>BDI</vt:lpstr>
      <vt:lpstr>RE</vt:lpstr>
      <vt:lpstr>CRONO</vt:lpstr>
      <vt:lpstr>PO</vt:lpstr>
      <vt:lpstr>MC</vt:lpstr>
      <vt:lpstr>CPU</vt:lpstr>
      <vt:lpstr>BDI!Area_de_impressao</vt:lpstr>
      <vt:lpstr>CRONO!Area_de_impressao</vt:lpstr>
      <vt:lpstr>MC!Area_de_impressao</vt:lpstr>
      <vt:lpstr>PO!Area_de_impressao</vt:lpstr>
      <vt:lpstr>BDI!Titulos_de_impressao</vt:lpstr>
      <vt:lpstr>CRONO!Titulos_de_impressao</vt:lpstr>
      <vt:lpstr>MC!Titulos_de_impressao</vt:lpstr>
      <vt:lpstr>PO!Titulos_de_impressao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Rafael Dos Santos Araújo Lima</cp:lastModifiedBy>
  <cp:lastPrinted>2026-06-02T18:50:27Z</cp:lastPrinted>
  <dcterms:created xsi:type="dcterms:W3CDTF">2022-03-09T05:21:11Z</dcterms:created>
  <dcterms:modified xsi:type="dcterms:W3CDTF">2026-06-02T19:20:43Z</dcterms:modified>
</cp:coreProperties>
</file>