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867A3753-084F-4F19-B91B-0F6C5B7E46DD}" xr6:coauthVersionLast="47" xr6:coauthVersionMax="47" xr10:uidLastSave="{00000000-0000-0000-0000-000000000000}"/>
  <bookViews>
    <workbookView xWindow="-120" yWindow="-120" windowWidth="29040" windowHeight="15840" xr2:uid="{DEE4C3FE-1DE2-44E5-8AE9-05DDA54AAD2E}"/>
  </bookViews>
  <sheets>
    <sheet name="RESUMO GERAL" sheetId="1" r:id="rId1"/>
    <sheet name="Planilha3" sheetId="3" r:id="rId2"/>
    <sheet name="BDI " sheetId="2" r:id="rId3"/>
  </sheets>
  <externalReferences>
    <externalReference r:id="rId4"/>
    <externalReference r:id="rId5"/>
    <externalReference r:id="rId6"/>
  </externalReferences>
  <definedNames>
    <definedName name="aa">#REF!</definedName>
    <definedName name="AB">#REF!</definedName>
    <definedName name="_xlnm.Print_Area" localSheetId="2">'BDI '!$A$1:$N$42</definedName>
    <definedName name="_xlnm.Print_Area" localSheetId="0">'RESUMO GERAL'!$A$1:$G$138</definedName>
    <definedName name="_xlnm.Database">#REF!</definedName>
    <definedName name="BDI">'BDI '!$F$12</definedName>
    <definedName name="CIDADE">'[1]RESUMO CUSTO'!#REF!</definedName>
    <definedName name="desagio">#REF!</definedName>
    <definedName name="DTF">#REF!</definedName>
    <definedName name="DTI">#REF!</definedName>
    <definedName name="Excel_BuiltIn_Print_Titles_2">#REF!</definedName>
    <definedName name="ir">#REF!</definedName>
    <definedName name="Mecanica">#REF!</definedName>
    <definedName name="NOIN">#REF!</definedName>
    <definedName name="PAR">#REF!</definedName>
    <definedName name="pp">#REF!</definedName>
    <definedName name="PPUMO">'[2]Orçamento Básico'!#REF!</definedName>
    <definedName name="PU">#REF!</definedName>
    <definedName name="PUM">'[2]Orçamento Básico'!#REF!</definedName>
    <definedName name="PUMO">'[2]Orçamento Básico'!#REF!</definedName>
    <definedName name="QF">#REF!</definedName>
    <definedName name="QI">#REF!</definedName>
    <definedName name="QTDE">#REF!</definedName>
    <definedName name="SEGURO.VIDA">#REF!</definedName>
    <definedName name="SEL">#REF!</definedName>
    <definedName name="STM">'[2]Orçamento Básico'!#REF!</definedName>
    <definedName name="STMM">'[2]Orçamento Básico'!#REF!</definedName>
    <definedName name="STMO">'[2]Orçamento Básico'!#REF!</definedName>
    <definedName name="STMO1">'[2]Orçamento Básico'!#REF!</definedName>
    <definedName name="taxa">#REF!</definedName>
    <definedName name="total">#REF!</definedName>
    <definedName name="VALE.ALIMENT">#REF!</definedName>
    <definedName name="Volume">#REF!</definedName>
    <definedName name="vpf">#REF!</definedName>
    <definedName name="vp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1" l="1"/>
  <c r="F9" i="1"/>
  <c r="K111" i="1"/>
  <c r="K97" i="1"/>
  <c r="K66" i="1"/>
  <c r="K43" i="1"/>
  <c r="K27" i="1"/>
  <c r="K9" i="1"/>
  <c r="F113" i="1"/>
  <c r="F12" i="2"/>
  <c r="G126" i="1"/>
  <c r="I121" i="1" l="1"/>
  <c r="I120" i="1"/>
  <c r="I119" i="1"/>
  <c r="I118" i="1"/>
  <c r="I117" i="1"/>
  <c r="I116" i="1"/>
  <c r="I115" i="1"/>
  <c r="I114" i="1"/>
  <c r="I113" i="1"/>
  <c r="I112" i="1"/>
  <c r="I111" i="1"/>
  <c r="G130" i="1" l="1"/>
  <c r="I105" i="1"/>
  <c r="I103" i="1"/>
  <c r="I102" i="1"/>
  <c r="I101" i="1"/>
  <c r="I100" i="1"/>
  <c r="I98" i="1"/>
  <c r="I93" i="1" l="1"/>
  <c r="I88" i="1"/>
  <c r="I87" i="1"/>
  <c r="I86" i="1"/>
  <c r="I85" i="1"/>
  <c r="I84" i="1"/>
  <c r="I83" i="1"/>
  <c r="I82" i="1"/>
  <c r="I81" i="1"/>
  <c r="I80" i="1"/>
  <c r="I79" i="1"/>
  <c r="G79" i="1"/>
  <c r="G78" i="1"/>
  <c r="E92" i="1" l="1"/>
  <c r="I92" i="1" s="1"/>
  <c r="E89" i="1" l="1"/>
  <c r="I89" i="1" s="1"/>
  <c r="E91" i="1" l="1"/>
  <c r="I91" i="1" s="1"/>
  <c r="E90" i="1" l="1"/>
  <c r="I90" i="1" s="1"/>
  <c r="G74" i="1" l="1"/>
  <c r="G68" i="1"/>
  <c r="G65" i="1"/>
  <c r="J66" i="1"/>
  <c r="I75" i="1"/>
  <c r="I74" i="1"/>
  <c r="I73" i="1"/>
  <c r="I72" i="1"/>
  <c r="I71" i="1"/>
  <c r="I70" i="1"/>
  <c r="I69" i="1"/>
  <c r="I68" i="1"/>
  <c r="I67" i="1"/>
  <c r="I66" i="1"/>
  <c r="I46" i="1" l="1"/>
  <c r="I62" i="1"/>
  <c r="I60" i="1"/>
  <c r="I59" i="1"/>
  <c r="I58" i="1"/>
  <c r="I57" i="1"/>
  <c r="I56" i="1"/>
  <c r="I55" i="1"/>
  <c r="I53" i="1"/>
  <c r="I52" i="1"/>
  <c r="I51" i="1"/>
  <c r="I50" i="1"/>
  <c r="I49" i="1"/>
  <c r="I48" i="1"/>
  <c r="I47" i="1"/>
  <c r="I44" i="1"/>
  <c r="I43" i="1"/>
  <c r="G27" i="1" l="1"/>
  <c r="I39" i="1"/>
  <c r="I38" i="1"/>
  <c r="I37" i="1"/>
  <c r="I36" i="1"/>
  <c r="I35" i="1"/>
  <c r="I33" i="1"/>
  <c r="I32" i="1"/>
  <c r="I31" i="1"/>
  <c r="I30" i="1"/>
  <c r="I29" i="1"/>
  <c r="I27" i="1"/>
  <c r="I10" i="1" l="1"/>
  <c r="I11" i="1"/>
  <c r="I12" i="1"/>
  <c r="I13" i="1"/>
  <c r="I14" i="1"/>
  <c r="I15" i="1"/>
  <c r="I16" i="1"/>
  <c r="I17" i="1"/>
  <c r="I18" i="1"/>
  <c r="I19" i="1"/>
  <c r="I20" i="1"/>
  <c r="I21" i="1"/>
  <c r="I22" i="1"/>
  <c r="I9" i="1"/>
  <c r="J9" i="1" l="1"/>
  <c r="F20" i="1" l="1"/>
  <c r="F18" i="1" l="1"/>
  <c r="J111" i="1"/>
  <c r="J97" i="1"/>
  <c r="I104" i="1"/>
  <c r="I99" i="1"/>
  <c r="I78" i="1"/>
  <c r="I45" i="1"/>
  <c r="I54" i="1"/>
  <c r="I61" i="1"/>
  <c r="B131" i="1"/>
  <c r="B130" i="1"/>
  <c r="B129" i="1"/>
  <c r="B128" i="1"/>
  <c r="B127" i="1"/>
  <c r="B126" i="1"/>
  <c r="B125" i="1"/>
  <c r="F121" i="1"/>
  <c r="G121" i="1" s="1"/>
  <c r="F120" i="1"/>
  <c r="G120" i="1" s="1"/>
  <c r="F119" i="1"/>
  <c r="G119" i="1" s="1"/>
  <c r="F117" i="1"/>
  <c r="G117" i="1" s="1"/>
  <c r="F116" i="1"/>
  <c r="G116" i="1" s="1"/>
  <c r="F115" i="1"/>
  <c r="G115" i="1" s="1"/>
  <c r="F114" i="1"/>
  <c r="G114" i="1" s="1"/>
  <c r="G113" i="1"/>
  <c r="F111" i="1"/>
  <c r="G111" i="1" s="1"/>
  <c r="G110" i="1" s="1"/>
  <c r="F105" i="1"/>
  <c r="G105" i="1" s="1"/>
  <c r="G104" i="1" s="1"/>
  <c r="F103" i="1"/>
  <c r="G103" i="1" s="1"/>
  <c r="F102" i="1"/>
  <c r="G102" i="1" s="1"/>
  <c r="F101" i="1"/>
  <c r="G101" i="1" s="1"/>
  <c r="F100" i="1"/>
  <c r="G100" i="1" s="1"/>
  <c r="F98" i="1"/>
  <c r="G98" i="1" s="1"/>
  <c r="G97" i="1" s="1"/>
  <c r="F92" i="1"/>
  <c r="G92" i="1" s="1"/>
  <c r="F91" i="1"/>
  <c r="G91" i="1" s="1"/>
  <c r="F90" i="1"/>
  <c r="G90" i="1" s="1"/>
  <c r="F89" i="1"/>
  <c r="G89" i="1" s="1"/>
  <c r="F87" i="1"/>
  <c r="G87" i="1" s="1"/>
  <c r="F86" i="1"/>
  <c r="G86" i="1" s="1"/>
  <c r="F85" i="1"/>
  <c r="G85" i="1" s="1"/>
  <c r="F84" i="1"/>
  <c r="G84" i="1" s="1"/>
  <c r="F83" i="1"/>
  <c r="G83" i="1" s="1"/>
  <c r="F81" i="1"/>
  <c r="G81" i="1" s="1"/>
  <c r="F80" i="1"/>
  <c r="G80" i="1" s="1"/>
  <c r="F79" i="1"/>
  <c r="F75" i="1"/>
  <c r="G75" i="1" s="1"/>
  <c r="F73" i="1"/>
  <c r="G73" i="1" s="1"/>
  <c r="F72" i="1"/>
  <c r="G72" i="1" s="1"/>
  <c r="F71" i="1"/>
  <c r="G71" i="1" s="1"/>
  <c r="F70" i="1"/>
  <c r="G70" i="1" s="1"/>
  <c r="F69" i="1"/>
  <c r="G69" i="1" s="1"/>
  <c r="F67" i="1"/>
  <c r="G67" i="1" s="1"/>
  <c r="F66" i="1"/>
  <c r="G66" i="1" s="1"/>
  <c r="F62" i="1"/>
  <c r="G62" i="1" s="1"/>
  <c r="G61" i="1" s="1"/>
  <c r="F60" i="1"/>
  <c r="G60" i="1" s="1"/>
  <c r="F59" i="1"/>
  <c r="G59" i="1" s="1"/>
  <c r="F58" i="1"/>
  <c r="G58" i="1" s="1"/>
  <c r="F57" i="1"/>
  <c r="G57" i="1" s="1"/>
  <c r="F56" i="1"/>
  <c r="G56" i="1" s="1"/>
  <c r="F55" i="1"/>
  <c r="G55" i="1" s="1"/>
  <c r="F53" i="1"/>
  <c r="G53" i="1" s="1"/>
  <c r="F52" i="1"/>
  <c r="G52" i="1" s="1"/>
  <c r="F51" i="1"/>
  <c r="G51" i="1" s="1"/>
  <c r="F50" i="1"/>
  <c r="G50" i="1" s="1"/>
  <c r="F49" i="1"/>
  <c r="G49" i="1" s="1"/>
  <c r="F48" i="1"/>
  <c r="G48" i="1" s="1"/>
  <c r="F47" i="1"/>
  <c r="G47" i="1" s="1"/>
  <c r="F46" i="1"/>
  <c r="G46" i="1" s="1"/>
  <c r="F44" i="1"/>
  <c r="G44" i="1" s="1"/>
  <c r="F43" i="1"/>
  <c r="G43" i="1" s="1"/>
  <c r="F39" i="1"/>
  <c r="G39" i="1" s="1"/>
  <c r="F38" i="1"/>
  <c r="G38" i="1" s="1"/>
  <c r="F37" i="1"/>
  <c r="G37" i="1" s="1"/>
  <c r="F36" i="1"/>
  <c r="G36" i="1" s="1"/>
  <c r="F35" i="1"/>
  <c r="G35" i="1" s="1"/>
  <c r="F33" i="1"/>
  <c r="G33" i="1" s="1"/>
  <c r="F32" i="1"/>
  <c r="G32" i="1" s="1"/>
  <c r="F31" i="1"/>
  <c r="G31" i="1" s="1"/>
  <c r="F30" i="1"/>
  <c r="G30" i="1" s="1"/>
  <c r="F29" i="1"/>
  <c r="G29" i="1" s="1"/>
  <c r="F27" i="1"/>
  <c r="G26" i="1" s="1"/>
  <c r="F22" i="1"/>
  <c r="G22" i="1" s="1"/>
  <c r="G21" i="1" s="1"/>
  <c r="G20" i="1"/>
  <c r="F19" i="1"/>
  <c r="G19" i="1" s="1"/>
  <c r="G18" i="1"/>
  <c r="F16" i="1"/>
  <c r="G16" i="1" s="1"/>
  <c r="F15" i="1"/>
  <c r="G15" i="1" s="1"/>
  <c r="F14" i="1"/>
  <c r="G14" i="1" s="1"/>
  <c r="F13" i="1"/>
  <c r="G13" i="1" s="1"/>
  <c r="F12" i="1"/>
  <c r="G12" i="1" s="1"/>
  <c r="F10" i="1"/>
  <c r="G10" i="1" s="1"/>
  <c r="G42" i="1" l="1"/>
  <c r="J43" i="1"/>
  <c r="J27" i="1"/>
  <c r="G8" i="1"/>
  <c r="J78" i="1"/>
  <c r="G118" i="1"/>
  <c r="G82" i="1"/>
  <c r="G17" i="1"/>
  <c r="G11" i="1"/>
  <c r="G34" i="1"/>
  <c r="G45" i="1"/>
  <c r="G112" i="1"/>
  <c r="G109" i="1" s="1"/>
  <c r="G131" i="1" s="1"/>
  <c r="G54" i="1"/>
  <c r="G99" i="1"/>
  <c r="G96" i="1" s="1"/>
  <c r="G28" i="1"/>
  <c r="G64" i="1"/>
  <c r="G128" i="1" s="1"/>
  <c r="G88" i="1"/>
  <c r="K78" i="1" l="1"/>
  <c r="K123" i="1" s="1"/>
  <c r="J123" i="1"/>
  <c r="J124" i="1" s="1"/>
  <c r="G7" i="1"/>
  <c r="G125" i="1" s="1"/>
  <c r="G41" i="1"/>
  <c r="G127" i="1" s="1"/>
  <c r="G25" i="1"/>
  <c r="G77" i="1"/>
  <c r="G129" i="1" s="1"/>
  <c r="G133" i="1" l="1"/>
</calcChain>
</file>

<file path=xl/sharedStrings.xml><?xml version="1.0" encoding="utf-8"?>
<sst xmlns="http://schemas.openxmlformats.org/spreadsheetml/2006/main" count="241" uniqueCount="184">
  <si>
    <t xml:space="preserve">BDI </t>
  </si>
  <si>
    <t>PLANILHA ORÇAMENTÁRIA GERAL</t>
  </si>
  <si>
    <t>ITEM</t>
  </si>
  <si>
    <t>SERVIÇO</t>
  </si>
  <si>
    <t>UNIDADE</t>
  </si>
  <si>
    <t>QUANTIDADE</t>
  </si>
  <si>
    <t>VALOR UNIT S/ BDI</t>
  </si>
  <si>
    <t>VALOR UNIT C/ BDI</t>
  </si>
  <si>
    <t>VALOR TOTAL</t>
  </si>
  <si>
    <t>VARRIÇÃO</t>
  </si>
  <si>
    <t>MÊS</t>
  </si>
  <si>
    <t>1.1</t>
  </si>
  <si>
    <t>MÃO DE OBRA</t>
  </si>
  <si>
    <t>1.1.1</t>
  </si>
  <si>
    <t>1.1.2</t>
  </si>
  <si>
    <t>1.2</t>
  </si>
  <si>
    <t>UNIFORME EPI</t>
  </si>
  <si>
    <t>1.2.1</t>
  </si>
  <si>
    <t>1.2.2</t>
  </si>
  <si>
    <t>1.2.3</t>
  </si>
  <si>
    <t>1.2.4</t>
  </si>
  <si>
    <t>1.2.5</t>
  </si>
  <si>
    <t>1.3</t>
  </si>
  <si>
    <t>MATERIAIS DE CONSUMO</t>
  </si>
  <si>
    <t>1.3.1</t>
  </si>
  <si>
    <t>1.3.2</t>
  </si>
  <si>
    <t>1.3.3</t>
  </si>
  <si>
    <t>1.4</t>
  </si>
  <si>
    <t>EQUIPAMENTOS</t>
  </si>
  <si>
    <t>1.4.1</t>
  </si>
  <si>
    <t>CAPINA, RASPAGEM E LIMPEZA DE BOCA DE LOBO</t>
  </si>
  <si>
    <t>2.1</t>
  </si>
  <si>
    <t>2.1.1</t>
  </si>
  <si>
    <t>Capinador (limpeza, Serviços Gerais)</t>
  </si>
  <si>
    <t>2.2</t>
  </si>
  <si>
    <t>2.2.1</t>
  </si>
  <si>
    <t>2.2.2</t>
  </si>
  <si>
    <t>2.2.3</t>
  </si>
  <si>
    <t>2.2.4</t>
  </si>
  <si>
    <t>2.2.5</t>
  </si>
  <si>
    <t>2.3</t>
  </si>
  <si>
    <t>2.3.1</t>
  </si>
  <si>
    <t>2.3.2</t>
  </si>
  <si>
    <t>2.3.3</t>
  </si>
  <si>
    <t>2.3.4</t>
  </si>
  <si>
    <t>2.3.5</t>
  </si>
  <si>
    <t>PODA DE ÁRVORES</t>
  </si>
  <si>
    <t>3.1</t>
  </si>
  <si>
    <t>3.1.1</t>
  </si>
  <si>
    <t>3.1.2</t>
  </si>
  <si>
    <t>3.2</t>
  </si>
  <si>
    <t>3.2.1</t>
  </si>
  <si>
    <t>3.2.2</t>
  </si>
  <si>
    <t>3.2.3</t>
  </si>
  <si>
    <t>3.2.4</t>
  </si>
  <si>
    <t>3.2.5</t>
  </si>
  <si>
    <t>3.2.6</t>
  </si>
  <si>
    <t>3.2.7</t>
  </si>
  <si>
    <t>3.2.8</t>
  </si>
  <si>
    <t>3.3</t>
  </si>
  <si>
    <t>MATERIAS DE CONSUMO</t>
  </si>
  <si>
    <t>3.3.1</t>
  </si>
  <si>
    <t>3.3.2</t>
  </si>
  <si>
    <t>3.3.3</t>
  </si>
  <si>
    <t>3.3.4</t>
  </si>
  <si>
    <t>3.3.5</t>
  </si>
  <si>
    <t>3.3.6</t>
  </si>
  <si>
    <t>3.4</t>
  </si>
  <si>
    <t>3.4.1</t>
  </si>
  <si>
    <t xml:space="preserve">COLETA RSU </t>
  </si>
  <si>
    <t>4.1</t>
  </si>
  <si>
    <t>4.1.1</t>
  </si>
  <si>
    <t>4.1.2</t>
  </si>
  <si>
    <t>4.2</t>
  </si>
  <si>
    <t>UNIFORMES E EPI</t>
  </si>
  <si>
    <t>4.2.1</t>
  </si>
  <si>
    <t>4.2.2</t>
  </si>
  <si>
    <t>4.2.3</t>
  </si>
  <si>
    <t>4.2.4</t>
  </si>
  <si>
    <t>4.2.5</t>
  </si>
  <si>
    <t>4.3</t>
  </si>
  <si>
    <t>VEÍCULOS</t>
  </si>
  <si>
    <t>COLETA E REMOÇÃO (CAPINA, RASPAGEM, PODA, ENTULHO)</t>
  </si>
  <si>
    <t>5.1</t>
  </si>
  <si>
    <t>5.1.1</t>
  </si>
  <si>
    <t>5.1.2</t>
  </si>
  <si>
    <t>5.1.3</t>
  </si>
  <si>
    <t>5.2</t>
  </si>
  <si>
    <t>5.2.1</t>
  </si>
  <si>
    <t>5.2.2</t>
  </si>
  <si>
    <t>5.2.3</t>
  </si>
  <si>
    <t>5.2.4</t>
  </si>
  <si>
    <t>5.2.5</t>
  </si>
  <si>
    <t>5.3</t>
  </si>
  <si>
    <t xml:space="preserve">VEICULOS </t>
  </si>
  <si>
    <t>5.3.1</t>
  </si>
  <si>
    <t>5.3.2</t>
  </si>
  <si>
    <t>5.3.3</t>
  </si>
  <si>
    <t>5.3.4</t>
  </si>
  <si>
    <t>APOIO OPERACIONAL</t>
  </si>
  <si>
    <t>6.1</t>
  </si>
  <si>
    <t>6.1.1</t>
  </si>
  <si>
    <t>6.2</t>
  </si>
  <si>
    <t>6.2.1</t>
  </si>
  <si>
    <t>6.2.2</t>
  </si>
  <si>
    <t>6.2.3</t>
  </si>
  <si>
    <t>6.2.4</t>
  </si>
  <si>
    <t>6.3</t>
  </si>
  <si>
    <t>6.3.1</t>
  </si>
  <si>
    <t>PINTURA DE MEIO-FIO</t>
  </si>
  <si>
    <t>7.1</t>
  </si>
  <si>
    <t>7.1.1</t>
  </si>
  <si>
    <t>7.2</t>
  </si>
  <si>
    <t>7.2.1</t>
  </si>
  <si>
    <t>7.2.2</t>
  </si>
  <si>
    <t>7.2.3</t>
  </si>
  <si>
    <t>7.2.4</t>
  </si>
  <si>
    <t>7.2.5</t>
  </si>
  <si>
    <t>7.3</t>
  </si>
  <si>
    <t>7.3.1</t>
  </si>
  <si>
    <t>7.3.2</t>
  </si>
  <si>
    <t>7.3.3</t>
  </si>
  <si>
    <t>RESUMO</t>
  </si>
  <si>
    <t>TOTAL</t>
  </si>
  <si>
    <t>ENG. CIVIL IGOR DE ARAUJO VARGAS</t>
  </si>
  <si>
    <t>CREA 126359/D PR VTMS 32864</t>
  </si>
  <si>
    <t>Encarregado</t>
  </si>
  <si>
    <t>Botinas de Segurança</t>
  </si>
  <si>
    <t>Conjunto Uniforme de trabalho</t>
  </si>
  <si>
    <t>Boné árabe com Proteção UV</t>
  </si>
  <si>
    <t>Capa de Chuva</t>
  </si>
  <si>
    <t>Exada Larga Com Cabo 145</t>
  </si>
  <si>
    <t>Vassoura (rastelo) com cabo</t>
  </si>
  <si>
    <t xml:space="preserve">Carriola </t>
  </si>
  <si>
    <t>Coletor</t>
  </si>
  <si>
    <t>Motorista</t>
  </si>
  <si>
    <t>Operador de máquina</t>
  </si>
  <si>
    <t>Luva de Raspa</t>
  </si>
  <si>
    <t>Pintor Meio-Fio</t>
  </si>
  <si>
    <t>Broxa</t>
  </si>
  <si>
    <t>Balde</t>
  </si>
  <si>
    <t>Cal</t>
  </si>
  <si>
    <t>Podador - Motoserra</t>
  </si>
  <si>
    <t>Auxiliar Geral</t>
  </si>
  <si>
    <t>Óculos de proteção com vedação total e cinta elástica ajustável</t>
  </si>
  <si>
    <t>Kit Completo Motosserista</t>
  </si>
  <si>
    <t>Capacete com jugular</t>
  </si>
  <si>
    <t>Gasolna Comum</t>
  </si>
  <si>
    <t xml:space="preserve">Óleo 2t </t>
  </si>
  <si>
    <t>Vassourão tipo gari reforçado</t>
  </si>
  <si>
    <t xml:space="preserve">Corda de Polipropileno </t>
  </si>
  <si>
    <t>Serrote Podador de Galhos</t>
  </si>
  <si>
    <t>Varredor (Limpeza, Serviços Gerais)</t>
  </si>
  <si>
    <t>Coletor  (Limpeza, Serviços Gerais)</t>
  </si>
  <si>
    <t xml:space="preserve">Pá </t>
  </si>
  <si>
    <t>Saco de Lixo reforçado 100 litros pacote  com 10 unidades</t>
  </si>
  <si>
    <t>Saco de Lixo reforçado 100 litros pacote 10 unidades</t>
  </si>
  <si>
    <t xml:space="preserve">CUSTO POR CARRINHO DE COLETA (LUTOCARES) CUSTO DE OPERAÇÃO  </t>
  </si>
  <si>
    <t xml:space="preserve">Caminhão Prensa CUSTO DE OPERAÇÃO </t>
  </si>
  <si>
    <t>4.3.1</t>
  </si>
  <si>
    <t>CAMINHÃO COLETOR TOCO CARGA SECA - CUSTO DE OPERAÇÃO</t>
  </si>
  <si>
    <t>RETRO ESCAVADEIRA - CUSTO DE OPERÇÃO</t>
  </si>
  <si>
    <t>CAMINHÃO POLIGUINDASTE - CUSTO DE OPERAÇÃO</t>
  </si>
  <si>
    <t>CAÇAMBAS - CUSTO DE OPERAÇÃO</t>
  </si>
  <si>
    <t>Pickup - CUSTO DE OPERAÇÃO</t>
  </si>
  <si>
    <t>ALCINÓPOLIS-MS 12/04/2026</t>
  </si>
  <si>
    <t xml:space="preserve">Riscos, administ. Central, administ., Garantia </t>
  </si>
  <si>
    <t>Administração central (1)</t>
  </si>
  <si>
    <t>Despesas financeiras</t>
  </si>
  <si>
    <t>Lucro (2)</t>
  </si>
  <si>
    <t>Bonificação/lucro</t>
  </si>
  <si>
    <t>Despesas financeiras (3)</t>
  </si>
  <si>
    <t>COFIS/PIS/ISS/CPMF</t>
  </si>
  <si>
    <t>Seguros + Garantias (4)</t>
  </si>
  <si>
    <t>Riscos (5)</t>
  </si>
  <si>
    <t>ISS (6)</t>
  </si>
  <si>
    <t>PIS (7)</t>
  </si>
  <si>
    <t>COFINS (7)</t>
  </si>
  <si>
    <t>CPRB (8)</t>
  </si>
  <si>
    <t>RESULTADO</t>
  </si>
  <si>
    <t>COMPOSIÇÃO DE B.D.I. - LIMPEZA URBANA ALCINÓPOLIS</t>
  </si>
  <si>
    <t>IMPOSTOS</t>
  </si>
  <si>
    <t>Motoserra CUSTO DE OPERAÇÃO</t>
  </si>
  <si>
    <t>SEM 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</si>
</sst>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"/>
    <numFmt numFmtId="165" formatCode="_-&quot;R$&quot;\ * #,##0.000_-;\-&quot;R$&quot;\ * #,##0.000_-;_-&quot;R$&quot;\ * &quot;-&quot;??_-;_-@_-"/>
    <numFmt numFmtId="166" formatCode="_(* #,##0.00_);_(* \(#,##0.00\);_(* &quot;-&quot;??_);_(@_)"/>
    <numFmt numFmtId="167" formatCode="_(* #,##0.000_);_(* \(#,##0.000\);_(* &quot;-&quot;??_);_(@_)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10"/>
      <color rgb="FF000000"/>
      <name val="Times New Roman"/>
      <charset val="204"/>
    </font>
    <font>
      <sz val="9"/>
      <name val="Tahoma"/>
      <family val="2"/>
    </font>
    <font>
      <sz val="9"/>
      <color rgb="FF000000"/>
      <name val="Tahoma"/>
      <family val="2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b/>
      <i/>
      <sz val="9"/>
      <name val="Times New Roman"/>
      <family val="1"/>
    </font>
    <font>
      <sz val="12"/>
      <name val="Tahoma"/>
      <family val="2"/>
    </font>
    <font>
      <sz val="12"/>
      <color rgb="FF000000"/>
      <name val="Tahoma"/>
      <family val="2"/>
    </font>
    <font>
      <b/>
      <sz val="12"/>
      <name val="Tahoma"/>
      <family val="2"/>
    </font>
    <font>
      <b/>
      <sz val="12"/>
      <color rgb="FF000000"/>
      <name val="Calibri Light"/>
      <family val="2"/>
      <scheme val="major"/>
    </font>
    <font>
      <sz val="9"/>
      <color theme="0"/>
      <name val="Times New Roman"/>
      <family val="1"/>
    </font>
    <font>
      <sz val="11"/>
      <color theme="1"/>
      <name val="Cambria"/>
      <family val="1"/>
    </font>
    <font>
      <sz val="11"/>
      <color rgb="FFFFFFFF"/>
      <name val="Cambria"/>
      <family val="1"/>
    </font>
    <font>
      <b/>
      <sz val="12"/>
      <color theme="4" tint="-0.499984740745262"/>
      <name val="Tahoma"/>
      <family val="2"/>
    </font>
    <font>
      <b/>
      <sz val="12"/>
      <color theme="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DashDotDot">
        <color auto="1"/>
      </left>
      <right style="hair">
        <color auto="1"/>
      </right>
      <top style="mediumDashDotDot">
        <color auto="1"/>
      </top>
      <bottom style="hair">
        <color auto="1"/>
      </bottom>
      <diagonal/>
    </border>
    <border>
      <left style="mediumDashDotDot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DashDotDot">
        <color auto="1"/>
      </left>
      <right style="hair">
        <color auto="1"/>
      </right>
      <top style="hair">
        <color auto="1"/>
      </top>
      <bottom style="mediumDashDotDot">
        <color auto="1"/>
      </bottom>
      <diagonal/>
    </border>
    <border>
      <left style="thin">
        <color indexed="64"/>
      </left>
      <right/>
      <top/>
      <bottom/>
      <diagonal/>
    </border>
    <border>
      <left style="mediumDashed">
        <color auto="1"/>
      </left>
      <right style="hair">
        <color auto="1"/>
      </right>
      <top style="mediumDashed">
        <color auto="1"/>
      </top>
      <bottom style="hair">
        <color auto="1"/>
      </bottom>
      <diagonal/>
    </border>
    <border>
      <left style="mediumDash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Dashed">
        <color auto="1"/>
      </left>
      <right style="hair">
        <color auto="1"/>
      </right>
      <top/>
      <bottom/>
      <diagonal/>
    </border>
    <border>
      <left style="mediumDashed">
        <color auto="1"/>
      </left>
      <right style="hair">
        <color auto="1"/>
      </right>
      <top/>
      <bottom style="hair">
        <color auto="1"/>
      </bottom>
      <diagonal/>
    </border>
    <border>
      <left style="mediumDashed">
        <color auto="1"/>
      </left>
      <right style="hair">
        <color auto="1"/>
      </right>
      <top style="hair">
        <color auto="1"/>
      </top>
      <bottom/>
      <diagonal/>
    </border>
    <border>
      <left style="mediumDashed">
        <color auto="1"/>
      </left>
      <right style="hair">
        <color auto="1"/>
      </right>
      <top style="hair">
        <color auto="1"/>
      </top>
      <bottom style="mediumDashed">
        <color auto="1"/>
      </bottom>
      <diagonal/>
    </border>
    <border>
      <left style="hair">
        <color auto="1"/>
      </left>
      <right/>
      <top style="mediumDash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DashDotDot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DashDotDot">
        <color auto="1"/>
      </bottom>
      <diagonal/>
    </border>
    <border>
      <left style="hair">
        <color auto="1"/>
      </left>
      <right style="hair">
        <color auto="1"/>
      </right>
      <top style="mediumDash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Dashed">
        <color auto="1"/>
      </bottom>
      <diagonal/>
    </border>
    <border>
      <left/>
      <right/>
      <top style="mediumDashed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mediumDashDotDot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DashDotDot">
        <color auto="1"/>
      </right>
      <top style="mediumDashDotDot">
        <color auto="1"/>
      </top>
      <bottom style="hair">
        <color auto="1"/>
      </bottom>
      <diagonal/>
    </border>
    <border>
      <left style="hair">
        <color auto="1"/>
      </left>
      <right style="mediumDashDotDot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DashDotDot">
        <color auto="1"/>
      </right>
      <top style="hair">
        <color auto="1"/>
      </top>
      <bottom style="mediumDashDotDot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mediumDashed">
        <color auto="1"/>
      </right>
      <top style="mediumDashed">
        <color auto="1"/>
      </top>
      <bottom style="hair">
        <color auto="1"/>
      </bottom>
      <diagonal/>
    </border>
    <border>
      <left style="hair">
        <color auto="1"/>
      </left>
      <right style="mediumDashed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Dashed">
        <color auto="1"/>
      </right>
      <top style="hair">
        <color auto="1"/>
      </top>
      <bottom style="mediumDash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0" borderId="0"/>
    <xf numFmtId="0" fontId="24" fillId="0" borderId="0"/>
    <xf numFmtId="0" fontId="27" fillId="0" borderId="0"/>
    <xf numFmtId="166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1" fillId="0" borderId="0"/>
  </cellStyleXfs>
  <cellXfs count="175">
    <xf numFmtId="0" fontId="0" fillId="0" borderId="0" xfId="0"/>
    <xf numFmtId="0" fontId="0" fillId="2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5" fillId="4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2" fontId="6" fillId="6" borderId="5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5" fillId="4" borderId="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6" fillId="0" borderId="0" xfId="0" applyFont="1"/>
    <xf numFmtId="1" fontId="8" fillId="6" borderId="15" xfId="0" applyNumberFormat="1" applyFont="1" applyFill="1" applyBorder="1" applyAlignment="1">
      <alignment horizontal="center" vertical="center"/>
    </xf>
    <xf numFmtId="0" fontId="0" fillId="2" borderId="0" xfId="0" applyFill="1"/>
    <xf numFmtId="2" fontId="5" fillId="4" borderId="17" xfId="0" applyNumberFormat="1" applyFont="1" applyFill="1" applyBorder="1" applyAlignment="1">
      <alignment vertical="center"/>
    </xf>
    <xf numFmtId="2" fontId="6" fillId="5" borderId="15" xfId="0" applyNumberFormat="1" applyFont="1" applyFill="1" applyBorder="1" applyAlignment="1">
      <alignment vertical="center"/>
    </xf>
    <xf numFmtId="2" fontId="6" fillId="2" borderId="15" xfId="0" applyNumberFormat="1" applyFont="1" applyFill="1" applyBorder="1" applyAlignment="1">
      <alignment vertical="center"/>
    </xf>
    <xf numFmtId="2" fontId="6" fillId="2" borderId="18" xfId="0" applyNumberFormat="1" applyFont="1" applyFill="1" applyBorder="1" applyAlignment="1">
      <alignment vertical="center"/>
    </xf>
    <xf numFmtId="2" fontId="6" fillId="2" borderId="0" xfId="0" applyNumberFormat="1" applyFont="1" applyFill="1" applyAlignment="1">
      <alignment vertical="center"/>
    </xf>
    <xf numFmtId="2" fontId="2" fillId="4" borderId="19" xfId="0" applyNumberFormat="1" applyFont="1" applyFill="1" applyBorder="1" applyAlignment="1">
      <alignment vertical="center"/>
    </xf>
    <xf numFmtId="2" fontId="6" fillId="6" borderId="15" xfId="0" applyNumberFormat="1" applyFont="1" applyFill="1" applyBorder="1" applyAlignment="1">
      <alignment vertical="center"/>
    </xf>
    <xf numFmtId="2" fontId="6" fillId="2" borderId="20" xfId="0" applyNumberFormat="1" applyFont="1" applyFill="1" applyBorder="1" applyAlignment="1">
      <alignment vertical="center"/>
    </xf>
    <xf numFmtId="2" fontId="5" fillId="4" borderId="19" xfId="0" applyNumberFormat="1" applyFont="1" applyFill="1" applyBorder="1" applyAlignment="1">
      <alignment vertical="center"/>
    </xf>
    <xf numFmtId="2" fontId="5" fillId="4" borderId="19" xfId="0" applyNumberFormat="1" applyFont="1" applyFill="1" applyBorder="1" applyAlignment="1">
      <alignment horizontal="center" vertical="center" wrapText="1"/>
    </xf>
    <xf numFmtId="2" fontId="6" fillId="6" borderId="20" xfId="0" applyNumberFormat="1" applyFont="1" applyFill="1" applyBorder="1" applyAlignment="1">
      <alignment vertical="center"/>
    </xf>
    <xf numFmtId="2" fontId="9" fillId="0" borderId="0" xfId="0" applyNumberFormat="1" applyFont="1" applyAlignment="1">
      <alignment vertical="center"/>
    </xf>
    <xf numFmtId="2" fontId="7" fillId="2" borderId="0" xfId="0" applyNumberFormat="1" applyFont="1" applyFill="1" applyAlignment="1">
      <alignment vertical="center"/>
    </xf>
    <xf numFmtId="2" fontId="5" fillId="4" borderId="21" xfId="0" applyNumberFormat="1" applyFont="1" applyFill="1" applyBorder="1" applyAlignment="1">
      <alignment horizontal="center" vertical="center" wrapText="1"/>
    </xf>
    <xf numFmtId="2" fontId="6" fillId="2" borderId="22" xfId="0" applyNumberFormat="1" applyFont="1" applyFill="1" applyBorder="1" applyAlignment="1">
      <alignment vertical="center"/>
    </xf>
    <xf numFmtId="2" fontId="6" fillId="2" borderId="23" xfId="0" applyNumberFormat="1" applyFont="1" applyFill="1" applyBorder="1" applyAlignment="1">
      <alignment vertical="center"/>
    </xf>
    <xf numFmtId="2" fontId="6" fillId="2" borderId="24" xfId="0" applyNumberFormat="1" applyFont="1" applyFill="1" applyBorder="1" applyAlignment="1">
      <alignment vertical="center"/>
    </xf>
    <xf numFmtId="2" fontId="6" fillId="2" borderId="25" xfId="0" applyNumberFormat="1" applyFont="1" applyFill="1" applyBorder="1" applyAlignment="1">
      <alignment vertical="center"/>
    </xf>
    <xf numFmtId="2" fontId="9" fillId="0" borderId="0" xfId="0" applyNumberFormat="1" applyFont="1" applyAlignment="1">
      <alignment horizontal="center" vertical="center"/>
    </xf>
    <xf numFmtId="2" fontId="11" fillId="2" borderId="17" xfId="0" applyNumberFormat="1" applyFont="1" applyFill="1" applyBorder="1" applyAlignment="1">
      <alignment horizontal="center" vertical="center"/>
    </xf>
    <xf numFmtId="2" fontId="11" fillId="2" borderId="19" xfId="0" applyNumberFormat="1" applyFont="1" applyFill="1" applyBorder="1" applyAlignment="1">
      <alignment horizontal="center" vertical="center"/>
    </xf>
    <xf numFmtId="2" fontId="11" fillId="2" borderId="21" xfId="0" applyNumberFormat="1" applyFont="1" applyFill="1" applyBorder="1" applyAlignment="1">
      <alignment vertical="center"/>
    </xf>
    <xf numFmtId="2" fontId="11" fillId="2" borderId="17" xfId="0" applyNumberFormat="1" applyFont="1" applyFill="1" applyBorder="1" applyAlignment="1">
      <alignment vertical="center"/>
    </xf>
    <xf numFmtId="4" fontId="13" fillId="5" borderId="15" xfId="1" applyNumberFormat="1" applyFont="1" applyFill="1" applyBorder="1" applyAlignment="1">
      <alignment vertical="center"/>
    </xf>
    <xf numFmtId="4" fontId="1" fillId="2" borderId="15" xfId="1" applyNumberFormat="1" applyFont="1" applyFill="1" applyBorder="1" applyAlignment="1">
      <alignment horizontal="center" vertical="center"/>
    </xf>
    <xf numFmtId="4" fontId="9" fillId="5" borderId="15" xfId="0" applyNumberFormat="1" applyFont="1" applyFill="1" applyBorder="1" applyAlignment="1">
      <alignment horizontal="center" vertical="center"/>
    </xf>
    <xf numFmtId="4" fontId="14" fillId="2" borderId="15" xfId="0" applyNumberFormat="1" applyFont="1" applyFill="1" applyBorder="1" applyAlignment="1">
      <alignment horizontal="center" vertical="center"/>
    </xf>
    <xf numFmtId="4" fontId="13" fillId="5" borderId="15" xfId="0" applyNumberFormat="1" applyFont="1" applyFill="1" applyBorder="1" applyAlignment="1">
      <alignment vertical="center"/>
    </xf>
    <xf numFmtId="4" fontId="14" fillId="2" borderId="18" xfId="0" applyNumberFormat="1" applyFont="1" applyFill="1" applyBorder="1" applyAlignment="1">
      <alignment horizontal="center" vertical="center"/>
    </xf>
    <xf numFmtId="2" fontId="13" fillId="2" borderId="0" xfId="0" applyNumberFormat="1" applyFont="1" applyFill="1" applyAlignment="1">
      <alignment vertical="center"/>
    </xf>
    <xf numFmtId="2" fontId="11" fillId="2" borderId="19" xfId="0" applyNumberFormat="1" applyFont="1" applyFill="1" applyBorder="1" applyAlignment="1">
      <alignment vertical="center"/>
    </xf>
    <xf numFmtId="4" fontId="14" fillId="2" borderId="15" xfId="1" applyNumberFormat="1" applyFont="1" applyFill="1" applyBorder="1" applyAlignment="1">
      <alignment horizontal="center" vertical="center"/>
    </xf>
    <xf numFmtId="4" fontId="14" fillId="2" borderId="15" xfId="2" applyNumberFormat="1" applyFont="1" applyFill="1" applyBorder="1" applyAlignment="1">
      <alignment horizontal="center" vertical="center"/>
    </xf>
    <xf numFmtId="4" fontId="14" fillId="2" borderId="20" xfId="2" applyNumberFormat="1" applyFont="1" applyFill="1" applyBorder="1" applyAlignment="1">
      <alignment horizontal="center" vertical="center"/>
    </xf>
    <xf numFmtId="4" fontId="14" fillId="6" borderId="30" xfId="2" applyNumberFormat="1" applyFont="1" applyFill="1" applyBorder="1" applyAlignment="1">
      <alignment horizontal="center" vertical="center"/>
    </xf>
    <xf numFmtId="4" fontId="14" fillId="6" borderId="15" xfId="2" applyNumberFormat="1" applyFont="1" applyFill="1" applyBorder="1" applyAlignment="1">
      <alignment horizontal="center" vertical="center"/>
    </xf>
    <xf numFmtId="4" fontId="14" fillId="2" borderId="0" xfId="2" applyNumberFormat="1" applyFont="1" applyFill="1" applyBorder="1" applyAlignment="1">
      <alignment horizontal="center" vertical="center"/>
    </xf>
    <xf numFmtId="4" fontId="14" fillId="2" borderId="25" xfId="2" applyNumberFormat="1" applyFont="1" applyFill="1" applyBorder="1" applyAlignment="1">
      <alignment horizontal="center" vertical="center"/>
    </xf>
    <xf numFmtId="43" fontId="0" fillId="2" borderId="0" xfId="1" applyFont="1" applyFill="1" applyBorder="1" applyAlignment="1">
      <alignment horizontal="center"/>
    </xf>
    <xf numFmtId="44" fontId="11" fillId="2" borderId="17" xfId="2" applyFont="1" applyFill="1" applyBorder="1" applyAlignment="1">
      <alignment vertical="center"/>
    </xf>
    <xf numFmtId="4" fontId="9" fillId="5" borderId="15" xfId="2" applyNumberFormat="1" applyFont="1" applyFill="1" applyBorder="1" applyAlignment="1">
      <alignment horizontal="center" vertical="center"/>
    </xf>
    <xf numFmtId="4" fontId="1" fillId="2" borderId="15" xfId="2" applyNumberFormat="1" applyFont="1" applyFill="1" applyBorder="1" applyAlignment="1">
      <alignment horizontal="center" vertical="center"/>
    </xf>
    <xf numFmtId="4" fontId="14" fillId="2" borderId="18" xfId="2" applyNumberFormat="1" applyFont="1" applyFill="1" applyBorder="1" applyAlignment="1">
      <alignment horizontal="center" vertical="center"/>
    </xf>
    <xf numFmtId="44" fontId="13" fillId="2" borderId="0" xfId="2" applyFont="1" applyFill="1" applyAlignment="1">
      <alignment vertical="center"/>
    </xf>
    <xf numFmtId="44" fontId="9" fillId="2" borderId="0" xfId="2" applyFont="1" applyFill="1" applyAlignment="1">
      <alignment vertical="center"/>
    </xf>
    <xf numFmtId="44" fontId="11" fillId="2" borderId="19" xfId="2" applyFont="1" applyFill="1" applyBorder="1" applyAlignment="1">
      <alignment vertical="center"/>
    </xf>
    <xf numFmtId="44" fontId="3" fillId="0" borderId="0" xfId="0" applyNumberFormat="1" applyFont="1"/>
    <xf numFmtId="44" fontId="15" fillId="2" borderId="0" xfId="0" applyNumberFormat="1" applyFont="1" applyFill="1"/>
    <xf numFmtId="44" fontId="11" fillId="2" borderId="21" xfId="2" applyFont="1" applyFill="1" applyBorder="1" applyAlignment="1">
      <alignment vertical="center"/>
    </xf>
    <xf numFmtId="9" fontId="13" fillId="2" borderId="0" xfId="3" applyFont="1" applyFill="1" applyBorder="1" applyAlignment="1">
      <alignment horizontal="center"/>
    </xf>
    <xf numFmtId="10" fontId="13" fillId="2" borderId="0" xfId="3" applyNumberFormat="1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44" fontId="17" fillId="4" borderId="17" xfId="2" applyFont="1" applyFill="1" applyBorder="1" applyAlignment="1">
      <alignment vertical="center"/>
    </xf>
    <xf numFmtId="4" fontId="18" fillId="5" borderId="30" xfId="2" applyNumberFormat="1" applyFont="1" applyFill="1" applyBorder="1" applyAlignment="1">
      <alignment horizontal="center" vertical="center" wrapText="1"/>
    </xf>
    <xf numFmtId="4" fontId="19" fillId="2" borderId="30" xfId="2" applyNumberFormat="1" applyFont="1" applyFill="1" applyBorder="1" applyAlignment="1">
      <alignment horizontal="center" vertical="center" wrapText="1"/>
    </xf>
    <xf numFmtId="2" fontId="18" fillId="2" borderId="0" xfId="1" applyNumberFormat="1" applyFont="1" applyFill="1" applyAlignment="1">
      <alignment vertical="center" wrapText="1"/>
    </xf>
    <xf numFmtId="44" fontId="17" fillId="4" borderId="32" xfId="2" applyFont="1" applyFill="1" applyBorder="1" applyAlignment="1">
      <alignment vertical="center"/>
    </xf>
    <xf numFmtId="4" fontId="18" fillId="5" borderId="33" xfId="2" applyNumberFormat="1" applyFont="1" applyFill="1" applyBorder="1" applyAlignment="1">
      <alignment horizontal="center" vertical="center" wrapText="1"/>
    </xf>
    <xf numFmtId="4" fontId="20" fillId="2" borderId="33" xfId="2" applyNumberFormat="1" applyFont="1" applyFill="1" applyBorder="1" applyAlignment="1">
      <alignment horizontal="center" vertical="center" wrapText="1"/>
    </xf>
    <xf numFmtId="4" fontId="14" fillId="2" borderId="33" xfId="2" applyNumberFormat="1" applyFont="1" applyFill="1" applyBorder="1" applyAlignment="1">
      <alignment horizontal="center" vertical="center"/>
    </xf>
    <xf numFmtId="4" fontId="14" fillId="2" borderId="34" xfId="2" applyNumberFormat="1" applyFont="1" applyFill="1" applyBorder="1" applyAlignment="1">
      <alignment horizontal="center" vertical="center"/>
    </xf>
    <xf numFmtId="4" fontId="9" fillId="6" borderId="33" xfId="2" applyNumberFormat="1" applyFont="1" applyFill="1" applyBorder="1" applyAlignment="1">
      <alignment horizontal="center" vertical="center"/>
    </xf>
    <xf numFmtId="4" fontId="14" fillId="6" borderId="33" xfId="2" applyNumberFormat="1" applyFont="1" applyFill="1" applyBorder="1" applyAlignment="1">
      <alignment horizontal="center" vertical="center"/>
    </xf>
    <xf numFmtId="4" fontId="9" fillId="6" borderId="34" xfId="2" applyNumberFormat="1" applyFont="1" applyFill="1" applyBorder="1" applyAlignment="1">
      <alignment horizontal="center" vertical="center"/>
    </xf>
    <xf numFmtId="2" fontId="21" fillId="2" borderId="0" xfId="0" applyNumberFormat="1" applyFont="1" applyFill="1" applyAlignment="1">
      <alignment horizontal="center" vertical="center"/>
    </xf>
    <xf numFmtId="2" fontId="9" fillId="2" borderId="0" xfId="0" applyNumberFormat="1" applyFont="1" applyFill="1" applyAlignment="1">
      <alignment vertical="center"/>
    </xf>
    <xf numFmtId="44" fontId="17" fillId="4" borderId="36" xfId="2" applyFont="1" applyFill="1" applyBorder="1" applyAlignment="1">
      <alignment vertical="center"/>
    </xf>
    <xf numFmtId="4" fontId="9" fillId="6" borderId="37" xfId="2" applyNumberFormat="1" applyFont="1" applyFill="1" applyBorder="1" applyAlignment="1">
      <alignment horizontal="center" vertical="center"/>
    </xf>
    <xf numFmtId="4" fontId="14" fillId="2" borderId="37" xfId="2" applyNumberFormat="1" applyFont="1" applyFill="1" applyBorder="1" applyAlignment="1">
      <alignment horizontal="center" vertical="center"/>
    </xf>
    <xf numFmtId="4" fontId="14" fillId="2" borderId="38" xfId="2" applyNumberFormat="1" applyFont="1" applyFill="1" applyBorder="1" applyAlignment="1">
      <alignment horizontal="center" vertical="center"/>
    </xf>
    <xf numFmtId="44" fontId="8" fillId="6" borderId="15" xfId="2" applyFont="1" applyFill="1" applyBorder="1" applyAlignment="1">
      <alignment vertical="center"/>
    </xf>
    <xf numFmtId="0" fontId="0" fillId="0" borderId="0" xfId="0" applyAlignment="1">
      <alignment horizontal="center"/>
    </xf>
    <xf numFmtId="44" fontId="14" fillId="0" borderId="0" xfId="2" applyFont="1" applyAlignment="1">
      <alignment vertical="center"/>
    </xf>
    <xf numFmtId="0" fontId="10" fillId="0" borderId="0" xfId="0" applyFont="1" applyAlignment="1"/>
    <xf numFmtId="2" fontId="0" fillId="0" borderId="0" xfId="0" applyNumberFormat="1"/>
    <xf numFmtId="164" fontId="0" fillId="0" borderId="0" xfId="0" applyNumberFormat="1" applyAlignment="1">
      <alignment horizontal="center"/>
    </xf>
    <xf numFmtId="0" fontId="25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9" fillId="0" borderId="0" xfId="6" applyFont="1" applyAlignment="1">
      <alignment horizontal="left" vertical="top" indent="1"/>
    </xf>
    <xf numFmtId="0" fontId="31" fillId="0" borderId="0" xfId="9" applyFont="1" applyAlignment="1">
      <alignment horizontal="center" vertical="center"/>
    </xf>
    <xf numFmtId="0" fontId="28" fillId="0" borderId="0" xfId="5" applyFont="1" applyAlignment="1">
      <alignment horizontal="center" vertical="center"/>
    </xf>
    <xf numFmtId="167" fontId="37" fillId="0" borderId="0" xfId="7" applyNumberFormat="1" applyFont="1" applyBorder="1" applyAlignment="1">
      <alignment vertical="center"/>
    </xf>
    <xf numFmtId="0" fontId="38" fillId="0" borderId="0" xfId="0" applyFont="1" applyAlignment="1">
      <alignment vertical="center" wrapText="1"/>
    </xf>
    <xf numFmtId="10" fontId="38" fillId="0" borderId="0" xfId="0" applyNumberFormat="1" applyFont="1" applyAlignment="1">
      <alignment vertical="center" wrapText="1"/>
    </xf>
    <xf numFmtId="0" fontId="0" fillId="0" borderId="0" xfId="0" applyAlignment="1">
      <alignment vertical="center"/>
    </xf>
    <xf numFmtId="0" fontId="39" fillId="0" borderId="0" xfId="0" applyFont="1" applyAlignment="1">
      <alignment vertical="center"/>
    </xf>
    <xf numFmtId="0" fontId="36" fillId="0" borderId="40" xfId="6" applyFont="1" applyBorder="1" applyAlignment="1">
      <alignment horizontal="left" vertical="center"/>
    </xf>
    <xf numFmtId="44" fontId="0" fillId="0" borderId="0" xfId="2" applyFont="1"/>
    <xf numFmtId="44" fontId="9" fillId="7" borderId="0" xfId="2" applyFont="1" applyFill="1" applyAlignment="1">
      <alignment vertical="center"/>
    </xf>
    <xf numFmtId="44" fontId="0" fillId="0" borderId="0" xfId="0" applyNumberFormat="1"/>
    <xf numFmtId="0" fontId="0" fillId="2" borderId="0" xfId="0" applyFill="1" applyAlignment="1">
      <alignment horizontal="center"/>
    </xf>
    <xf numFmtId="0" fontId="4" fillId="3" borderId="0" xfId="0" applyFont="1" applyFill="1" applyAlignment="1">
      <alignment horizontal="center" vertical="center" wrapText="1"/>
    </xf>
    <xf numFmtId="2" fontId="9" fillId="2" borderId="24" xfId="0" applyNumberFormat="1" applyFont="1" applyFill="1" applyBorder="1" applyAlignment="1">
      <alignment horizontal="center" vertical="center"/>
    </xf>
    <xf numFmtId="2" fontId="9" fillId="2" borderId="22" xfId="0" applyNumberFormat="1" applyFont="1" applyFill="1" applyBorder="1" applyAlignment="1">
      <alignment horizontal="center" vertical="center"/>
    </xf>
    <xf numFmtId="2" fontId="9" fillId="2" borderId="28" xfId="0" applyNumberFormat="1" applyFont="1" applyFill="1" applyBorder="1" applyAlignment="1">
      <alignment horizontal="center" vertical="center"/>
    </xf>
    <xf numFmtId="2" fontId="9" fillId="2" borderId="29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44" fontId="9" fillId="7" borderId="0" xfId="2" applyFont="1" applyFill="1" applyAlignment="1">
      <alignment horizontal="center" vertical="center"/>
    </xf>
    <xf numFmtId="44" fontId="22" fillId="7" borderId="0" xfId="2" applyFont="1" applyFill="1" applyAlignment="1">
      <alignment horizontal="center" vertical="center"/>
    </xf>
    <xf numFmtId="165" fontId="3" fillId="7" borderId="0" xfId="2" applyNumberFormat="1" applyFont="1" applyFill="1" applyAlignment="1">
      <alignment horizontal="center" vertical="center"/>
    </xf>
    <xf numFmtId="44" fontId="3" fillId="7" borderId="0" xfId="2" applyFont="1" applyFill="1" applyAlignment="1">
      <alignment horizontal="center" vertical="center"/>
    </xf>
    <xf numFmtId="0" fontId="6" fillId="2" borderId="35" xfId="0" applyFont="1" applyFill="1" applyBorder="1" applyAlignment="1">
      <alignment horizontal="center"/>
    </xf>
    <xf numFmtId="2" fontId="12" fillId="2" borderId="24" xfId="0" applyNumberFormat="1" applyFont="1" applyFill="1" applyBorder="1" applyAlignment="1">
      <alignment horizontal="center" vertical="center" wrapText="1"/>
    </xf>
    <xf numFmtId="2" fontId="12" fillId="2" borderId="22" xfId="0" applyNumberFormat="1" applyFont="1" applyFill="1" applyBorder="1" applyAlignment="1">
      <alignment horizontal="center" vertical="center" wrapText="1"/>
    </xf>
    <xf numFmtId="2" fontId="12" fillId="2" borderId="23" xfId="0" applyNumberFormat="1" applyFont="1" applyFill="1" applyBorder="1" applyAlignment="1">
      <alignment horizontal="center" vertical="center" wrapText="1"/>
    </xf>
    <xf numFmtId="2" fontId="12" fillId="2" borderId="24" xfId="0" applyNumberFormat="1" applyFont="1" applyFill="1" applyBorder="1" applyAlignment="1">
      <alignment horizontal="center" vertical="center"/>
    </xf>
    <xf numFmtId="2" fontId="12" fillId="2" borderId="22" xfId="0" applyNumberFormat="1" applyFont="1" applyFill="1" applyBorder="1" applyAlignment="1">
      <alignment horizontal="center" vertical="center"/>
    </xf>
    <xf numFmtId="2" fontId="12" fillId="2" borderId="29" xfId="0" applyNumberFormat="1" applyFont="1" applyFill="1" applyBorder="1" applyAlignment="1">
      <alignment horizontal="center" vertical="center"/>
    </xf>
    <xf numFmtId="2" fontId="5" fillId="4" borderId="14" xfId="0" applyNumberFormat="1" applyFont="1" applyFill="1" applyBorder="1" applyAlignment="1">
      <alignment horizontal="center" vertical="center" wrapText="1"/>
    </xf>
    <xf numFmtId="2" fontId="5" fillId="4" borderId="26" xfId="0" applyNumberFormat="1" applyFont="1" applyFill="1" applyBorder="1" applyAlignment="1">
      <alignment horizontal="center" vertical="center" wrapText="1"/>
    </xf>
    <xf numFmtId="2" fontId="8" fillId="6" borderId="16" xfId="0" applyNumberFormat="1" applyFont="1" applyFill="1" applyBorder="1" applyAlignment="1">
      <alignment horizontal="center" vertical="center"/>
    </xf>
    <xf numFmtId="2" fontId="8" fillId="6" borderId="27" xfId="0" applyNumberFormat="1" applyFont="1" applyFill="1" applyBorder="1" applyAlignment="1">
      <alignment horizontal="center" vertical="center"/>
    </xf>
    <xf numFmtId="2" fontId="8" fillId="6" borderId="31" xfId="0" applyNumberFormat="1" applyFont="1" applyFill="1" applyBorder="1" applyAlignment="1">
      <alignment horizontal="center" vertical="center"/>
    </xf>
    <xf numFmtId="2" fontId="12" fillId="2" borderId="15" xfId="0" applyNumberFormat="1" applyFont="1" applyFill="1" applyBorder="1" applyAlignment="1">
      <alignment horizontal="center" vertical="center" wrapText="1"/>
    </xf>
    <xf numFmtId="2" fontId="9" fillId="2" borderId="15" xfId="0" applyNumberFormat="1" applyFont="1" applyFill="1" applyBorder="1" applyAlignment="1">
      <alignment horizontal="center" vertical="center" wrapText="1"/>
    </xf>
    <xf numFmtId="2" fontId="9" fillId="2" borderId="20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44" fontId="3" fillId="7" borderId="0" xfId="2" applyNumberFormat="1" applyFont="1" applyFill="1" applyAlignment="1">
      <alignment horizontal="center" vertical="center"/>
    </xf>
    <xf numFmtId="0" fontId="33" fillId="0" borderId="46" xfId="5" applyFont="1" applyBorder="1" applyAlignment="1">
      <alignment horizontal="center" vertical="center"/>
    </xf>
    <xf numFmtId="0" fontId="33" fillId="0" borderId="47" xfId="5" applyFont="1" applyBorder="1" applyAlignment="1">
      <alignment horizontal="center" vertical="center"/>
    </xf>
    <xf numFmtId="0" fontId="33" fillId="0" borderId="48" xfId="5" applyFont="1" applyBorder="1" applyAlignment="1">
      <alignment horizontal="center" vertical="center"/>
    </xf>
    <xf numFmtId="0" fontId="37" fillId="0" borderId="0" xfId="5" applyFont="1" applyBorder="1" applyAlignment="1">
      <alignment horizontal="right" vertical="center"/>
    </xf>
    <xf numFmtId="0" fontId="34" fillId="0" borderId="43" xfId="6" applyFont="1" applyBorder="1" applyAlignment="1">
      <alignment horizontal="center" vertical="center"/>
    </xf>
    <xf numFmtId="0" fontId="34" fillId="0" borderId="44" xfId="6" applyFont="1" applyBorder="1" applyAlignment="1">
      <alignment horizontal="center" vertical="center"/>
    </xf>
    <xf numFmtId="0" fontId="34" fillId="0" borderId="45" xfId="6" applyFont="1" applyBorder="1" applyAlignment="1">
      <alignment horizontal="center" vertical="center"/>
    </xf>
    <xf numFmtId="10" fontId="33" fillId="0" borderId="39" xfId="8" applyNumberFormat="1" applyFont="1" applyBorder="1" applyAlignment="1">
      <alignment horizontal="center" vertical="center"/>
    </xf>
    <xf numFmtId="10" fontId="33" fillId="0" borderId="42" xfId="8" applyNumberFormat="1" applyFont="1" applyBorder="1" applyAlignment="1">
      <alignment horizontal="center" vertical="center"/>
    </xf>
    <xf numFmtId="0" fontId="29" fillId="0" borderId="0" xfId="6" applyFont="1" applyAlignment="1">
      <alignment horizontal="left" vertical="top" wrapText="1"/>
    </xf>
    <xf numFmtId="0" fontId="30" fillId="0" borderId="0" xfId="6" applyFont="1" applyAlignment="1">
      <alignment horizontal="center" vertical="center"/>
    </xf>
    <xf numFmtId="0" fontId="41" fillId="8" borderId="51" xfId="6" applyFont="1" applyFill="1" applyBorder="1" applyAlignment="1">
      <alignment horizontal="center" vertical="center"/>
    </xf>
    <xf numFmtId="0" fontId="41" fillId="8" borderId="52" xfId="6" applyFont="1" applyFill="1" applyBorder="1" applyAlignment="1">
      <alignment horizontal="center" vertical="center"/>
    </xf>
    <xf numFmtId="0" fontId="41" fillId="8" borderId="53" xfId="6" applyFont="1" applyFill="1" applyBorder="1" applyAlignment="1">
      <alignment horizontal="center" vertical="center"/>
    </xf>
    <xf numFmtId="0" fontId="40" fillId="0" borderId="43" xfId="6" applyFont="1" applyBorder="1" applyAlignment="1">
      <alignment horizontal="center" vertical="center" textRotation="255"/>
    </xf>
    <xf numFmtId="0" fontId="40" fillId="0" borderId="44" xfId="6" applyFont="1" applyBorder="1" applyAlignment="1">
      <alignment horizontal="center" vertical="center" textRotation="255"/>
    </xf>
    <xf numFmtId="0" fontId="40" fillId="0" borderId="45" xfId="6" applyFont="1" applyBorder="1" applyAlignment="1">
      <alignment horizontal="center" vertical="center" textRotation="255"/>
    </xf>
    <xf numFmtId="0" fontId="36" fillId="0" borderId="39" xfId="6" applyFont="1" applyBorder="1" applyAlignment="1">
      <alignment horizontal="left" vertical="center"/>
    </xf>
    <xf numFmtId="0" fontId="36" fillId="0" borderId="40" xfId="6" applyFont="1" applyBorder="1" applyAlignment="1">
      <alignment horizontal="left" vertical="center"/>
    </xf>
    <xf numFmtId="10" fontId="33" fillId="0" borderId="39" xfId="8" applyNumberFormat="1" applyFont="1" applyFill="1" applyBorder="1" applyAlignment="1">
      <alignment horizontal="center" vertical="center"/>
    </xf>
    <xf numFmtId="10" fontId="33" fillId="0" borderId="42" xfId="8" applyNumberFormat="1" applyFont="1" applyFill="1" applyBorder="1" applyAlignment="1">
      <alignment horizontal="center" vertical="center"/>
    </xf>
    <xf numFmtId="0" fontId="26" fillId="0" borderId="0" xfId="5" applyFont="1" applyAlignment="1">
      <alignment horizontal="center" vertical="center"/>
    </xf>
    <xf numFmtId="0" fontId="5" fillId="8" borderId="0" xfId="0" applyFont="1" applyFill="1" applyBorder="1" applyAlignment="1">
      <alignment horizontal="center" vertical="center" wrapText="1"/>
    </xf>
    <xf numFmtId="0" fontId="36" fillId="0" borderId="41" xfId="6" applyFont="1" applyBorder="1" applyAlignment="1">
      <alignment horizontal="left" vertical="center"/>
    </xf>
    <xf numFmtId="0" fontId="31" fillId="0" borderId="0" xfId="6" applyFont="1" applyAlignment="1">
      <alignment horizontal="center" vertical="center"/>
    </xf>
    <xf numFmtId="0" fontId="32" fillId="0" borderId="0" xfId="5" applyFont="1" applyAlignment="1">
      <alignment horizontal="center" vertical="center"/>
    </xf>
    <xf numFmtId="10" fontId="35" fillId="0" borderId="49" xfId="8" applyNumberFormat="1" applyFont="1" applyBorder="1" applyAlignment="1">
      <alignment horizontal="center" vertical="center"/>
    </xf>
    <xf numFmtId="10" fontId="35" fillId="0" borderId="50" xfId="8" applyNumberFormat="1" applyFont="1" applyBorder="1" applyAlignment="1">
      <alignment horizontal="center" vertical="center"/>
    </xf>
  </cellXfs>
  <cellStyles count="10">
    <cellStyle name="Moeda" xfId="2" builtinId="4"/>
    <cellStyle name="Normal" xfId="0" builtinId="0"/>
    <cellStyle name="Normal 2" xfId="6" xr:uid="{113CCCA5-875A-43A5-A41F-A5938E01425E}"/>
    <cellStyle name="Normal 2 2" xfId="5" xr:uid="{8A0A8815-C40A-4A53-B25E-609579556B3E}"/>
    <cellStyle name="Normal 2 3" xfId="9" xr:uid="{0817B570-E1DA-43D1-8376-8CBD0E3606DD}"/>
    <cellStyle name="Normal 7" xfId="4" xr:uid="{3F11111C-991B-44CE-803A-8E3AC272911D}"/>
    <cellStyle name="Porcentagem" xfId="3" builtinId="5"/>
    <cellStyle name="Porcentagem 2" xfId="8" xr:uid="{EC6E2782-2E46-403F-A8E1-FD0BD8E50C2D}"/>
    <cellStyle name="Vírgula" xfId="1" builtinId="3"/>
    <cellStyle name="Vírgula 2" xfId="7" xr:uid="{BAA0F12A-4437-4E57-A130-385BB5DBBC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2049" name="AutoShape 1" descr="Explicação do cálculo do BDI">
          <a:extLst>
            <a:ext uri="{FF2B5EF4-FFF2-40B4-BE49-F238E27FC236}">
              <a16:creationId xmlns:a16="http://schemas.microsoft.com/office/drawing/2014/main" id="{553D24E8-7E8D-483E-95DF-89CC4754CF20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114301</xdr:rowOff>
    </xdr:from>
    <xdr:to>
      <xdr:col>8</xdr:col>
      <xdr:colOff>504825</xdr:colOff>
      <xdr:row>39</xdr:row>
      <xdr:rowOff>52792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E687F22D-368F-49F2-A560-F6524CD397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533901"/>
          <a:ext cx="6657975" cy="34817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COMPARTILHADA%2002.2024/ARQUIVOS%20ALCINOPOLIS/LIMPEZA%20URBANA/PLANILHA%20LIMPEZA%20URBANA%20-%20ALCINOPOLIS%20REV.09%2012%2001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esktop-ivkur3b\_Dcezar\ForteOr&#231;amentoCorenReformaAmplia&#231;&#227;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REVIS&#195;O%2007%20LIMPEZA/REV%20FINAL/PLANILHAS%20REV%20LIC/5%20COLETA/COLETA%20DE%20MATERIAL%20REV%2008%20FINAL%20LI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RESUMO CUSTO"/>
      <sheetName val="I"/>
      <sheetName val="ANEXO I - RSU"/>
      <sheetName val="ANEXO III"/>
      <sheetName val="ANEXO IV"/>
      <sheetName val="II"/>
      <sheetName val="ANEXO II - ENTULHO"/>
      <sheetName val="III"/>
      <sheetName val="ANEXO III - VARRIÇÃO"/>
      <sheetName val="IV"/>
      <sheetName val="ANEXO IV - JARDINAGEM"/>
      <sheetName val="V"/>
      <sheetName val="ANEXO V - EQUIP. MULT"/>
      <sheetName val="ANEXO IX"/>
      <sheetName val="VI"/>
      <sheetName val="ANEXO VI - ADM"/>
      <sheetName val="4 - DIM. ROÇAGEM"/>
      <sheetName val="VII"/>
      <sheetName val="ANEXO VII - BDI"/>
      <sheetName val="VIII"/>
      <sheetName val="ANEXO VIII - ENCARGOS SOCIAIS"/>
      <sheetName val="IX"/>
      <sheetName val="ANEXO IX - RESUMO MÃO-DE-OBRA"/>
      <sheetName val="X"/>
      <sheetName val="ANEXO X - RESUMO EQUIPAMENTOS"/>
      <sheetName val="XI"/>
      <sheetName val="ANEXO XI - PREÇOS INSUMOS"/>
      <sheetName val="XII"/>
      <sheetName val="ANEXO XII - REFERÊNCIA COTAÇÕ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 Básico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IÇÃO DE CUSTO"/>
      <sheetName val="MEMORIAL DE CÁLCULO"/>
      <sheetName val="VARRIÇÃO QUANTIDADE"/>
      <sheetName val="COTAÇÃO"/>
    </sheetNames>
    <sheetDataSet>
      <sheetData sheetId="0">
        <row r="21">
          <cell r="D21">
            <v>22273.72</v>
          </cell>
        </row>
        <row r="29">
          <cell r="E29">
            <v>17961.980000000003</v>
          </cell>
        </row>
        <row r="37">
          <cell r="E37">
            <v>23058.920000000006</v>
          </cell>
        </row>
        <row r="50">
          <cell r="D50">
            <v>225.45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4E994-2B6F-400C-B00E-85EA71CF63F3}">
  <sheetPr>
    <pageSetUpPr fitToPage="1"/>
  </sheetPr>
  <dimension ref="A1:K138"/>
  <sheetViews>
    <sheetView tabSelected="1" topLeftCell="A97" workbookViewId="0">
      <selection activeCell="K150" sqref="K150"/>
    </sheetView>
  </sheetViews>
  <sheetFormatPr defaultRowHeight="15" x14ac:dyDescent="0.25"/>
  <cols>
    <col min="2" max="2" width="55.5703125" customWidth="1"/>
    <col min="4" max="4" width="13.140625" bestFit="1" customWidth="1"/>
    <col min="5" max="5" width="19.28515625" bestFit="1" customWidth="1"/>
    <col min="6" max="6" width="18" bestFit="1" customWidth="1"/>
    <col min="7" max="7" width="20.5703125" bestFit="1" customWidth="1"/>
    <col min="9" max="9" width="9.5703125" bestFit="1" customWidth="1"/>
    <col min="10" max="10" width="14.7109375" bestFit="1" customWidth="1"/>
    <col min="11" max="11" width="18.85546875" bestFit="1" customWidth="1"/>
  </cols>
  <sheetData>
    <row r="1" spans="1:11" x14ac:dyDescent="0.25">
      <c r="A1" s="116"/>
      <c r="B1" s="116"/>
      <c r="C1" s="116"/>
      <c r="D1" s="116"/>
      <c r="E1" s="116"/>
      <c r="F1" s="116"/>
      <c r="G1" s="116"/>
    </row>
    <row r="2" spans="1:11" x14ac:dyDescent="0.25">
      <c r="A2" s="1"/>
      <c r="B2" s="25"/>
      <c r="C2" s="25"/>
      <c r="D2" s="25"/>
      <c r="E2" s="64"/>
      <c r="F2" s="64"/>
      <c r="G2" s="64"/>
    </row>
    <row r="3" spans="1:11" ht="18.75" x14ac:dyDescent="0.3">
      <c r="A3" s="1"/>
      <c r="B3" s="25"/>
      <c r="C3" s="25"/>
      <c r="D3" s="25"/>
      <c r="E3" s="64"/>
      <c r="F3" s="75" t="s">
        <v>0</v>
      </c>
      <c r="G3" s="76">
        <v>0.23</v>
      </c>
    </row>
    <row r="4" spans="1:11" x14ac:dyDescent="0.25">
      <c r="A4" s="1"/>
      <c r="B4" s="25"/>
      <c r="C4" s="25"/>
      <c r="D4" s="25"/>
      <c r="E4" s="64"/>
      <c r="F4" s="64"/>
      <c r="G4" s="64"/>
    </row>
    <row r="5" spans="1:11" ht="21" x14ac:dyDescent="0.25">
      <c r="A5" s="117" t="s">
        <v>1</v>
      </c>
      <c r="B5" s="117"/>
      <c r="C5" s="117"/>
      <c r="D5" s="117"/>
      <c r="E5" s="117"/>
      <c r="F5" s="117"/>
      <c r="G5" s="117"/>
    </row>
    <row r="6" spans="1:11" x14ac:dyDescent="0.25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77" t="s">
        <v>8</v>
      </c>
    </row>
    <row r="7" spans="1:11" ht="18.75" x14ac:dyDescent="0.25">
      <c r="A7" s="3">
        <v>1</v>
      </c>
      <c r="B7" s="26" t="s">
        <v>9</v>
      </c>
      <c r="C7" s="45" t="s">
        <v>10</v>
      </c>
      <c r="D7" s="48"/>
      <c r="E7" s="65"/>
      <c r="F7" s="65"/>
      <c r="G7" s="78">
        <f>G8+G11+G17+G21</f>
        <v>95631.96</v>
      </c>
    </row>
    <row r="8" spans="1:11" ht="18.75" x14ac:dyDescent="0.25">
      <c r="A8" s="4" t="s">
        <v>11</v>
      </c>
      <c r="B8" s="27" t="s">
        <v>12</v>
      </c>
      <c r="C8" s="118">
        <v>1</v>
      </c>
      <c r="D8" s="49"/>
      <c r="E8" s="66"/>
      <c r="F8" s="66"/>
      <c r="G8" s="79">
        <f>SUM(G9:G10)</f>
        <v>83673.600000000006</v>
      </c>
      <c r="I8" s="145" t="s">
        <v>183</v>
      </c>
      <c r="J8" s="145"/>
      <c r="K8" s="145"/>
    </row>
    <row r="9" spans="1:11" x14ac:dyDescent="0.25">
      <c r="A9" s="5" t="s">
        <v>13</v>
      </c>
      <c r="B9" s="28" t="s">
        <v>152</v>
      </c>
      <c r="C9" s="119"/>
      <c r="D9" s="50">
        <v>12</v>
      </c>
      <c r="E9" s="67">
        <v>4251.71</v>
      </c>
      <c r="F9" s="67">
        <f>TRUNC(E9*(1+$G$3),2)</f>
        <v>5229.6000000000004</v>
      </c>
      <c r="G9" s="80">
        <f>TRUNC(D9*F9,2)</f>
        <v>62755.199999999997</v>
      </c>
      <c r="I9" s="100">
        <f>TRUNC(D9*E9,2)</f>
        <v>51020.52</v>
      </c>
      <c r="J9" s="124">
        <f>SUM(I9:I22)</f>
        <v>77750.649999999994</v>
      </c>
      <c r="K9" s="124">
        <f>SUM(J9:J22)*(1+$G$3)</f>
        <v>95633.299499999994</v>
      </c>
    </row>
    <row r="10" spans="1:11" x14ac:dyDescent="0.25">
      <c r="A10" s="5" t="s">
        <v>14</v>
      </c>
      <c r="B10" s="28" t="s">
        <v>153</v>
      </c>
      <c r="C10" s="119"/>
      <c r="D10" s="50">
        <v>4</v>
      </c>
      <c r="E10" s="67">
        <v>4251.71</v>
      </c>
      <c r="F10" s="67">
        <f>TRUNC(E10*(1+$G$3),2)</f>
        <v>5229.6000000000004</v>
      </c>
      <c r="G10" s="80">
        <f>TRUNC(D10*F10,2)</f>
        <v>20918.400000000001</v>
      </c>
      <c r="I10" s="100">
        <f t="shared" ref="I10:I22" si="0">TRUNC(D10*E10,2)</f>
        <v>17006.84</v>
      </c>
      <c r="J10" s="124"/>
      <c r="K10" s="124"/>
    </row>
    <row r="11" spans="1:11" ht="18.75" x14ac:dyDescent="0.25">
      <c r="A11" s="4" t="s">
        <v>15</v>
      </c>
      <c r="B11" s="27" t="s">
        <v>16</v>
      </c>
      <c r="C11" s="119"/>
      <c r="D11" s="51"/>
      <c r="E11" s="66"/>
      <c r="F11" s="66"/>
      <c r="G11" s="79">
        <f>SUM(G12:G16)</f>
        <v>3071.56</v>
      </c>
      <c r="I11" s="100">
        <f t="shared" si="0"/>
        <v>0</v>
      </c>
      <c r="J11" s="124"/>
      <c r="K11" s="124"/>
    </row>
    <row r="12" spans="1:11" ht="15.75" x14ac:dyDescent="0.25">
      <c r="A12" s="5" t="s">
        <v>17</v>
      </c>
      <c r="B12" s="28" t="s">
        <v>127</v>
      </c>
      <c r="C12" s="119"/>
      <c r="D12" s="52">
        <v>8</v>
      </c>
      <c r="E12" s="58">
        <v>68.62</v>
      </c>
      <c r="F12" s="67">
        <f>TRUNC(E12*(1+$G$3),2)</f>
        <v>84.4</v>
      </c>
      <c r="G12" s="80">
        <f t="shared" ref="G12:G20" si="1">TRUNC(D12*F12,2)</f>
        <v>675.2</v>
      </c>
      <c r="I12" s="100">
        <f t="shared" si="0"/>
        <v>548.96</v>
      </c>
      <c r="J12" s="124"/>
      <c r="K12" s="124"/>
    </row>
    <row r="13" spans="1:11" ht="15.75" x14ac:dyDescent="0.25">
      <c r="A13" s="5" t="s">
        <v>18</v>
      </c>
      <c r="B13" s="28" t="s">
        <v>128</v>
      </c>
      <c r="C13" s="119"/>
      <c r="D13" s="52">
        <v>8</v>
      </c>
      <c r="E13" s="58">
        <v>134.55000000000001</v>
      </c>
      <c r="F13" s="67">
        <f t="shared" ref="F13:F22" si="2">TRUNC(E13*(1+$G$3),2)</f>
        <v>165.49</v>
      </c>
      <c r="G13" s="80">
        <f t="shared" si="1"/>
        <v>1323.92</v>
      </c>
      <c r="I13" s="100">
        <f t="shared" si="0"/>
        <v>1076.4000000000001</v>
      </c>
      <c r="J13" s="124"/>
      <c r="K13" s="124"/>
    </row>
    <row r="14" spans="1:11" ht="15.75" x14ac:dyDescent="0.25">
      <c r="A14" s="5" t="s">
        <v>19</v>
      </c>
      <c r="B14" s="28" t="s">
        <v>129</v>
      </c>
      <c r="C14" s="119"/>
      <c r="D14" s="52">
        <v>4</v>
      </c>
      <c r="E14" s="58">
        <v>18.18</v>
      </c>
      <c r="F14" s="67">
        <f t="shared" si="2"/>
        <v>22.36</v>
      </c>
      <c r="G14" s="80">
        <f t="shared" si="1"/>
        <v>89.44</v>
      </c>
      <c r="I14" s="100">
        <f t="shared" si="0"/>
        <v>72.72</v>
      </c>
      <c r="J14" s="124"/>
      <c r="K14" s="124"/>
    </row>
    <row r="15" spans="1:11" ht="15.75" x14ac:dyDescent="0.25">
      <c r="A15" s="5" t="s">
        <v>20</v>
      </c>
      <c r="B15" s="28" t="s">
        <v>130</v>
      </c>
      <c r="C15" s="119"/>
      <c r="D15" s="52">
        <v>4</v>
      </c>
      <c r="E15" s="58">
        <v>24.78</v>
      </c>
      <c r="F15" s="67">
        <f>TRUNC(E15*(1+$G$3),2)</f>
        <v>30.47</v>
      </c>
      <c r="G15" s="80">
        <f t="shared" si="1"/>
        <v>121.88</v>
      </c>
      <c r="I15" s="100">
        <f t="shared" si="0"/>
        <v>99.12</v>
      </c>
      <c r="J15" s="124"/>
      <c r="K15" s="124"/>
    </row>
    <row r="16" spans="1:11" ht="15.75" x14ac:dyDescent="0.25">
      <c r="A16" s="5" t="s">
        <v>21</v>
      </c>
      <c r="B16" s="28" t="s">
        <v>137</v>
      </c>
      <c r="C16" s="119"/>
      <c r="D16" s="52">
        <v>32</v>
      </c>
      <c r="E16" s="58">
        <v>21.88</v>
      </c>
      <c r="F16" s="67">
        <f t="shared" si="2"/>
        <v>26.91</v>
      </c>
      <c r="G16" s="80">
        <f t="shared" si="1"/>
        <v>861.12</v>
      </c>
      <c r="I16" s="100">
        <f t="shared" si="0"/>
        <v>700.16</v>
      </c>
      <c r="J16" s="124"/>
      <c r="K16" s="124"/>
    </row>
    <row r="17" spans="1:11" ht="18.75" x14ac:dyDescent="0.25">
      <c r="A17" s="4" t="s">
        <v>22</v>
      </c>
      <c r="B17" s="27" t="s">
        <v>23</v>
      </c>
      <c r="C17" s="119"/>
      <c r="D17" s="53"/>
      <c r="E17" s="66"/>
      <c r="F17" s="66"/>
      <c r="G17" s="79">
        <f>SUM(G18:G20)</f>
        <v>8352.9999999999982</v>
      </c>
      <c r="I17" s="100">
        <f t="shared" si="0"/>
        <v>0</v>
      </c>
      <c r="J17" s="124"/>
      <c r="K17" s="124"/>
    </row>
    <row r="18" spans="1:11" ht="15.75" x14ac:dyDescent="0.25">
      <c r="A18" s="5" t="s">
        <v>24</v>
      </c>
      <c r="B18" s="28" t="s">
        <v>155</v>
      </c>
      <c r="C18" s="119"/>
      <c r="D18" s="52">
        <v>267</v>
      </c>
      <c r="E18" s="58">
        <v>22.93</v>
      </c>
      <c r="F18" s="67">
        <f t="shared" si="2"/>
        <v>28.2</v>
      </c>
      <c r="G18" s="80">
        <f t="shared" si="1"/>
        <v>7529.4</v>
      </c>
      <c r="I18" s="100">
        <f t="shared" si="0"/>
        <v>6122.31</v>
      </c>
      <c r="J18" s="124"/>
      <c r="K18" s="124"/>
    </row>
    <row r="19" spans="1:11" ht="15.75" x14ac:dyDescent="0.25">
      <c r="A19" s="5" t="s">
        <v>25</v>
      </c>
      <c r="B19" s="28" t="s">
        <v>154</v>
      </c>
      <c r="C19" s="119"/>
      <c r="D19" s="52">
        <v>8</v>
      </c>
      <c r="E19" s="58">
        <v>73.66</v>
      </c>
      <c r="F19" s="67">
        <f t="shared" si="2"/>
        <v>90.6</v>
      </c>
      <c r="G19" s="80">
        <f t="shared" si="1"/>
        <v>724.8</v>
      </c>
      <c r="I19" s="100">
        <f t="shared" si="0"/>
        <v>589.28</v>
      </c>
      <c r="J19" s="124"/>
      <c r="K19" s="124"/>
    </row>
    <row r="20" spans="1:11" ht="15.75" x14ac:dyDescent="0.25">
      <c r="A20" s="5" t="s">
        <v>26</v>
      </c>
      <c r="B20" s="28" t="s">
        <v>149</v>
      </c>
      <c r="C20" s="119"/>
      <c r="D20" s="52">
        <v>2</v>
      </c>
      <c r="E20" s="58">
        <v>40.17</v>
      </c>
      <c r="F20" s="67">
        <f t="shared" si="2"/>
        <v>49.4</v>
      </c>
      <c r="G20" s="80">
        <f t="shared" si="1"/>
        <v>98.8</v>
      </c>
      <c r="I20" s="100">
        <f t="shared" si="0"/>
        <v>80.34</v>
      </c>
      <c r="J20" s="124"/>
      <c r="K20" s="124"/>
    </row>
    <row r="21" spans="1:11" ht="18.75" x14ac:dyDescent="0.25">
      <c r="A21" s="4" t="s">
        <v>27</v>
      </c>
      <c r="B21" s="27" t="s">
        <v>28</v>
      </c>
      <c r="C21" s="119"/>
      <c r="D21" s="53"/>
      <c r="E21" s="66"/>
      <c r="F21" s="66"/>
      <c r="G21" s="79">
        <f>SUM(G22)</f>
        <v>533.79999999999995</v>
      </c>
      <c r="I21" s="100">
        <f t="shared" si="0"/>
        <v>0</v>
      </c>
      <c r="J21" s="124"/>
      <c r="K21" s="124"/>
    </row>
    <row r="22" spans="1:11" ht="15.75" x14ac:dyDescent="0.25">
      <c r="A22" s="6" t="s">
        <v>29</v>
      </c>
      <c r="B22" s="29" t="s">
        <v>157</v>
      </c>
      <c r="C22" s="120"/>
      <c r="D22" s="54">
        <v>4</v>
      </c>
      <c r="E22" s="68">
        <v>108.5</v>
      </c>
      <c r="F22" s="67">
        <f t="shared" si="2"/>
        <v>133.44999999999999</v>
      </c>
      <c r="G22" s="80">
        <f>TRUNC(D22*F22,2)</f>
        <v>533.79999999999995</v>
      </c>
      <c r="I22" s="100">
        <f t="shared" si="0"/>
        <v>434</v>
      </c>
      <c r="J22" s="124"/>
      <c r="K22" s="124"/>
    </row>
    <row r="23" spans="1:11" ht="18.75" x14ac:dyDescent="0.25">
      <c r="A23" s="7"/>
      <c r="B23" s="30"/>
      <c r="C23" s="30"/>
      <c r="D23" s="55"/>
      <c r="E23" s="69"/>
      <c r="F23" s="69"/>
      <c r="G23" s="81"/>
      <c r="J23" s="98"/>
    </row>
    <row r="24" spans="1:11" ht="16.5" thickBot="1" x14ac:dyDescent="0.3">
      <c r="A24" s="7"/>
      <c r="B24" s="30"/>
      <c r="C24" s="30"/>
      <c r="D24" s="30"/>
      <c r="E24" s="70"/>
      <c r="F24" s="70"/>
      <c r="G24" s="25"/>
      <c r="J24" s="98"/>
    </row>
    <row r="25" spans="1:11" ht="18.75" x14ac:dyDescent="0.25">
      <c r="A25" s="8">
        <v>2</v>
      </c>
      <c r="B25" s="31" t="s">
        <v>30</v>
      </c>
      <c r="C25" s="45" t="s">
        <v>10</v>
      </c>
      <c r="D25" s="56"/>
      <c r="E25" s="71"/>
      <c r="F25" s="71"/>
      <c r="G25" s="82">
        <f>G26+G28+G34</f>
        <v>23769.41</v>
      </c>
      <c r="J25" s="98"/>
    </row>
    <row r="26" spans="1:11" ht="18.75" x14ac:dyDescent="0.25">
      <c r="A26" s="9" t="s">
        <v>31</v>
      </c>
      <c r="B26" s="27" t="s">
        <v>12</v>
      </c>
      <c r="C26" s="118">
        <v>1</v>
      </c>
      <c r="D26" s="49"/>
      <c r="E26" s="66"/>
      <c r="F26" s="66"/>
      <c r="G26" s="83">
        <f>SUM(G27:G27)</f>
        <v>20918.400000000001</v>
      </c>
      <c r="J26" s="98"/>
    </row>
    <row r="27" spans="1:11" ht="15.75" x14ac:dyDescent="0.25">
      <c r="A27" s="10" t="s">
        <v>32</v>
      </c>
      <c r="B27" s="28" t="s">
        <v>33</v>
      </c>
      <c r="C27" s="119"/>
      <c r="D27" s="57">
        <v>4</v>
      </c>
      <c r="E27" s="58">
        <v>4251.71</v>
      </c>
      <c r="F27" s="58">
        <f>TRUNC(E27*(1+$G$3),2)</f>
        <v>5229.6000000000004</v>
      </c>
      <c r="G27" s="84">
        <f>TRUNC(D27*F27,2)</f>
        <v>20918.400000000001</v>
      </c>
      <c r="I27">
        <f>TRUNC(D27*E27,2)</f>
        <v>17006.84</v>
      </c>
      <c r="J27" s="124">
        <f>SUM(I27:I39)</f>
        <v>19324.97</v>
      </c>
      <c r="K27" s="124">
        <f>SUM(J27:J40)*(1+$G$3)</f>
        <v>23769.713100000001</v>
      </c>
    </row>
    <row r="28" spans="1:11" ht="18.75" x14ac:dyDescent="0.25">
      <c r="A28" s="9" t="s">
        <v>34</v>
      </c>
      <c r="B28" s="27" t="s">
        <v>16</v>
      </c>
      <c r="C28" s="119"/>
      <c r="D28" s="51"/>
      <c r="E28" s="66"/>
      <c r="F28" s="66"/>
      <c r="G28" s="83">
        <f>SUM(G29:G33)</f>
        <v>767.89</v>
      </c>
      <c r="I28" s="101"/>
      <c r="J28" s="124"/>
      <c r="K28" s="124"/>
    </row>
    <row r="29" spans="1:11" ht="15.75" x14ac:dyDescent="0.25">
      <c r="A29" s="10" t="s">
        <v>35</v>
      </c>
      <c r="B29" s="28" t="s">
        <v>127</v>
      </c>
      <c r="C29" s="119"/>
      <c r="D29" s="58">
        <v>2</v>
      </c>
      <c r="E29" s="58">
        <v>68.62</v>
      </c>
      <c r="F29" s="58">
        <f>TRUNC(E29*(1+$G$3),2)</f>
        <v>84.4</v>
      </c>
      <c r="G29" s="85">
        <f>TRUNC(D29*F29,2)</f>
        <v>168.8</v>
      </c>
      <c r="I29" s="101">
        <f t="shared" ref="I29:I39" si="3">TRUNC(D29*E29,2)</f>
        <v>137.24</v>
      </c>
      <c r="J29" s="124"/>
      <c r="K29" s="124"/>
    </row>
    <row r="30" spans="1:11" ht="15.75" x14ac:dyDescent="0.25">
      <c r="A30" s="10" t="s">
        <v>36</v>
      </c>
      <c r="B30" s="28" t="s">
        <v>128</v>
      </c>
      <c r="C30" s="119"/>
      <c r="D30" s="58">
        <v>2</v>
      </c>
      <c r="E30" s="58">
        <v>134.55000000000001</v>
      </c>
      <c r="F30" s="58">
        <f t="shared" ref="F30:F38" si="4">TRUNC(E30*(1+$G$3),2)</f>
        <v>165.49</v>
      </c>
      <c r="G30" s="85">
        <f>TRUNC(D30*F30,2)</f>
        <v>330.98</v>
      </c>
      <c r="I30" s="101">
        <f t="shared" si="3"/>
        <v>269.10000000000002</v>
      </c>
      <c r="J30" s="124"/>
      <c r="K30" s="124"/>
    </row>
    <row r="31" spans="1:11" ht="15.75" x14ac:dyDescent="0.25">
      <c r="A31" s="10" t="s">
        <v>37</v>
      </c>
      <c r="B31" s="28" t="s">
        <v>129</v>
      </c>
      <c r="C31" s="119"/>
      <c r="D31" s="58">
        <v>1</v>
      </c>
      <c r="E31" s="58">
        <v>18.18</v>
      </c>
      <c r="F31" s="58">
        <f t="shared" si="4"/>
        <v>22.36</v>
      </c>
      <c r="G31" s="85">
        <f>TRUNC(D31*F31,2)</f>
        <v>22.36</v>
      </c>
      <c r="I31" s="101">
        <f t="shared" si="3"/>
        <v>18.18</v>
      </c>
      <c r="J31" s="124"/>
      <c r="K31" s="124"/>
    </row>
    <row r="32" spans="1:11" ht="15.75" x14ac:dyDescent="0.25">
      <c r="A32" s="10" t="s">
        <v>38</v>
      </c>
      <c r="B32" s="28" t="s">
        <v>130</v>
      </c>
      <c r="C32" s="119"/>
      <c r="D32" s="58">
        <v>1</v>
      </c>
      <c r="E32" s="58">
        <v>24.78</v>
      </c>
      <c r="F32" s="58">
        <f t="shared" si="4"/>
        <v>30.47</v>
      </c>
      <c r="G32" s="85">
        <f>TRUNC(D32*F32,2)</f>
        <v>30.47</v>
      </c>
      <c r="I32" s="101">
        <f t="shared" si="3"/>
        <v>24.78</v>
      </c>
      <c r="J32" s="124"/>
      <c r="K32" s="124"/>
    </row>
    <row r="33" spans="1:11" ht="15.75" x14ac:dyDescent="0.25">
      <c r="A33" s="10" t="s">
        <v>39</v>
      </c>
      <c r="B33" s="28" t="s">
        <v>137</v>
      </c>
      <c r="C33" s="119"/>
      <c r="D33" s="58">
        <v>8</v>
      </c>
      <c r="E33" s="58">
        <v>21.88</v>
      </c>
      <c r="F33" s="58">
        <f t="shared" si="4"/>
        <v>26.91</v>
      </c>
      <c r="G33" s="85">
        <f>TRUNC(D33*F33,2)</f>
        <v>215.28</v>
      </c>
      <c r="I33" s="101">
        <f t="shared" si="3"/>
        <v>175.04</v>
      </c>
      <c r="J33" s="124"/>
      <c r="K33" s="124"/>
    </row>
    <row r="34" spans="1:11" ht="18.75" x14ac:dyDescent="0.25">
      <c r="A34" s="11" t="s">
        <v>40</v>
      </c>
      <c r="B34" s="32" t="s">
        <v>23</v>
      </c>
      <c r="C34" s="119"/>
      <c r="D34" s="53"/>
      <c r="E34" s="66"/>
      <c r="F34" s="66"/>
      <c r="G34" s="83">
        <f>SUM(G35:G39)</f>
        <v>2083.1200000000003</v>
      </c>
      <c r="I34" s="101"/>
      <c r="J34" s="124"/>
      <c r="K34" s="124"/>
    </row>
    <row r="35" spans="1:11" ht="15.75" x14ac:dyDescent="0.25">
      <c r="A35" s="10" t="s">
        <v>41</v>
      </c>
      <c r="B35" s="28" t="s">
        <v>156</v>
      </c>
      <c r="C35" s="119"/>
      <c r="D35" s="58">
        <v>53.4</v>
      </c>
      <c r="E35" s="58">
        <v>22.93</v>
      </c>
      <c r="F35" s="58">
        <f t="shared" si="4"/>
        <v>28.2</v>
      </c>
      <c r="G35" s="85">
        <f>TRUNC(D35*F35,2)</f>
        <v>1505.88</v>
      </c>
      <c r="I35" s="101">
        <f t="shared" si="3"/>
        <v>1224.46</v>
      </c>
      <c r="J35" s="124"/>
      <c r="K35" s="124"/>
    </row>
    <row r="36" spans="1:11" ht="15.75" x14ac:dyDescent="0.25">
      <c r="A36" s="10" t="s">
        <v>42</v>
      </c>
      <c r="B36" s="28" t="s">
        <v>154</v>
      </c>
      <c r="C36" s="119"/>
      <c r="D36" s="58">
        <v>2</v>
      </c>
      <c r="E36" s="58">
        <v>73.66</v>
      </c>
      <c r="F36" s="58">
        <f t="shared" si="4"/>
        <v>90.6</v>
      </c>
      <c r="G36" s="85">
        <f>TRUNC(D36*F36,2)</f>
        <v>181.2</v>
      </c>
      <c r="I36" s="101">
        <f t="shared" si="3"/>
        <v>147.32</v>
      </c>
      <c r="J36" s="124"/>
      <c r="K36" s="124"/>
    </row>
    <row r="37" spans="1:11" ht="15.75" x14ac:dyDescent="0.25">
      <c r="A37" s="10" t="s">
        <v>43</v>
      </c>
      <c r="B37" s="28" t="s">
        <v>131</v>
      </c>
      <c r="C37" s="119"/>
      <c r="D37" s="58">
        <v>2</v>
      </c>
      <c r="E37" s="58">
        <v>82.2</v>
      </c>
      <c r="F37" s="58">
        <f t="shared" si="4"/>
        <v>101.1</v>
      </c>
      <c r="G37" s="85">
        <f>TRUNC(D37*F37,2)</f>
        <v>202.2</v>
      </c>
      <c r="I37" s="101">
        <f t="shared" si="3"/>
        <v>164.4</v>
      </c>
      <c r="J37" s="124"/>
      <c r="K37" s="124"/>
    </row>
    <row r="38" spans="1:11" ht="15.75" x14ac:dyDescent="0.25">
      <c r="A38" s="10" t="s">
        <v>44</v>
      </c>
      <c r="B38" s="28" t="s">
        <v>132</v>
      </c>
      <c r="C38" s="119"/>
      <c r="D38" s="58">
        <v>2</v>
      </c>
      <c r="E38" s="58">
        <v>44.43</v>
      </c>
      <c r="F38" s="58">
        <f t="shared" si="4"/>
        <v>54.64</v>
      </c>
      <c r="G38" s="85">
        <f>TRUNC(D38*F38,2)</f>
        <v>109.28</v>
      </c>
      <c r="I38" s="101">
        <f t="shared" si="3"/>
        <v>88.86</v>
      </c>
      <c r="J38" s="124"/>
      <c r="K38" s="124"/>
    </row>
    <row r="39" spans="1:11" ht="16.5" thickBot="1" x14ac:dyDescent="0.3">
      <c r="A39" s="10" t="s">
        <v>45</v>
      </c>
      <c r="B39" s="33" t="s">
        <v>133</v>
      </c>
      <c r="C39" s="121"/>
      <c r="D39" s="59">
        <v>0.16666666666666666</v>
      </c>
      <c r="E39" s="59">
        <v>412.52</v>
      </c>
      <c r="F39" s="59">
        <f>TRUNC(E39*(1+$G$3),2)</f>
        <v>507.39</v>
      </c>
      <c r="G39" s="86">
        <f>TRUNC(D39*F39,2)</f>
        <v>84.56</v>
      </c>
      <c r="I39" s="101">
        <f t="shared" si="3"/>
        <v>68.75</v>
      </c>
      <c r="J39" s="124"/>
      <c r="K39" s="124"/>
    </row>
    <row r="40" spans="1:11" ht="15.75" customHeight="1" thickBot="1" x14ac:dyDescent="0.3">
      <c r="A40" s="122"/>
      <c r="B40" s="122"/>
      <c r="C40" s="122"/>
      <c r="D40" s="122"/>
      <c r="E40" s="122"/>
      <c r="F40" s="122"/>
      <c r="G40" s="122"/>
      <c r="K40" s="124"/>
    </row>
    <row r="41" spans="1:11" ht="18.75" x14ac:dyDescent="0.25">
      <c r="A41" s="8">
        <v>3</v>
      </c>
      <c r="B41" s="34" t="s">
        <v>46</v>
      </c>
      <c r="C41" s="46" t="s">
        <v>10</v>
      </c>
      <c r="D41" s="56"/>
      <c r="E41" s="71"/>
      <c r="F41" s="71"/>
      <c r="G41" s="82">
        <f>G42+G45+G54+G61</f>
        <v>21488.809999999998</v>
      </c>
    </row>
    <row r="42" spans="1:11" ht="15.75" x14ac:dyDescent="0.25">
      <c r="A42" s="11" t="s">
        <v>47</v>
      </c>
      <c r="B42" s="32" t="s">
        <v>12</v>
      </c>
      <c r="C42" s="141">
        <v>1</v>
      </c>
      <c r="D42" s="60"/>
      <c r="E42" s="60"/>
      <c r="F42" s="60"/>
      <c r="G42" s="87">
        <f>SUM(G43:G44)</f>
        <v>17199.599999999999</v>
      </c>
    </row>
    <row r="43" spans="1:11" ht="15.75" x14ac:dyDescent="0.25">
      <c r="A43" s="10" t="s">
        <v>48</v>
      </c>
      <c r="B43" s="28" t="s">
        <v>142</v>
      </c>
      <c r="C43" s="141"/>
      <c r="D43" s="58">
        <v>2</v>
      </c>
      <c r="E43" s="58">
        <v>4865.8599999999997</v>
      </c>
      <c r="F43" s="58">
        <f t="shared" ref="F43:F62" si="5">TRUNC(E43*(1+$G$3),2)</f>
        <v>5985</v>
      </c>
      <c r="G43" s="85">
        <f>TRUNC(D43*F43,2)</f>
        <v>11970</v>
      </c>
      <c r="I43">
        <f>TRUNC(D43*E43,2)</f>
        <v>9731.7199999999993</v>
      </c>
      <c r="J43" s="125">
        <f>SUM(I43:I62)</f>
        <v>17470.850000000002</v>
      </c>
      <c r="K43" s="124">
        <f>SUM(J43:J56)*(1+$G$3)</f>
        <v>21489.145500000002</v>
      </c>
    </row>
    <row r="44" spans="1:11" ht="15.75" x14ac:dyDescent="0.25">
      <c r="A44" s="10" t="s">
        <v>49</v>
      </c>
      <c r="B44" s="28" t="s">
        <v>143</v>
      </c>
      <c r="C44" s="141"/>
      <c r="D44" s="58">
        <v>1</v>
      </c>
      <c r="E44" s="58">
        <v>4251.71</v>
      </c>
      <c r="F44" s="58">
        <f t="shared" si="5"/>
        <v>5229.6000000000004</v>
      </c>
      <c r="G44" s="85">
        <f t="shared" ref="G44:G60" si="6">TRUNC(D44*F44,2)</f>
        <v>5229.6000000000004</v>
      </c>
      <c r="I44">
        <f>TRUNC(D44*E44,2)</f>
        <v>4251.71</v>
      </c>
      <c r="J44" s="125"/>
      <c r="K44" s="124"/>
    </row>
    <row r="45" spans="1:11" ht="15.75" x14ac:dyDescent="0.25">
      <c r="A45" s="12" t="s">
        <v>50</v>
      </c>
      <c r="B45" s="32" t="s">
        <v>16</v>
      </c>
      <c r="C45" s="141"/>
      <c r="D45" s="61"/>
      <c r="E45" s="61"/>
      <c r="F45" s="61"/>
      <c r="G45" s="87">
        <f>SUM(G46:G53)</f>
        <v>1632.3000000000002</v>
      </c>
      <c r="I45">
        <f t="shared" ref="I45:I61" si="7">D45*E45</f>
        <v>0</v>
      </c>
      <c r="J45" s="125"/>
      <c r="K45" s="124"/>
    </row>
    <row r="46" spans="1:11" ht="15.75" x14ac:dyDescent="0.25">
      <c r="A46" s="10" t="s">
        <v>51</v>
      </c>
      <c r="B46" s="28" t="s">
        <v>127</v>
      </c>
      <c r="C46" s="141"/>
      <c r="D46" s="58">
        <v>1.5</v>
      </c>
      <c r="E46" s="58">
        <v>68.62</v>
      </c>
      <c r="F46" s="58">
        <f t="shared" si="5"/>
        <v>84.4</v>
      </c>
      <c r="G46" s="85">
        <f t="shared" si="6"/>
        <v>126.6</v>
      </c>
      <c r="I46">
        <f>TRUNC(D46*E46,2)</f>
        <v>102.93</v>
      </c>
      <c r="J46" s="125"/>
      <c r="K46" s="124"/>
    </row>
    <row r="47" spans="1:11" ht="15.75" x14ac:dyDescent="0.25">
      <c r="A47" s="10" t="s">
        <v>52</v>
      </c>
      <c r="B47" s="28" t="s">
        <v>128</v>
      </c>
      <c r="C47" s="141"/>
      <c r="D47" s="58">
        <v>1.5</v>
      </c>
      <c r="E47" s="58">
        <v>134.55000000000001</v>
      </c>
      <c r="F47" s="58">
        <f t="shared" si="5"/>
        <v>165.49</v>
      </c>
      <c r="G47" s="85">
        <f t="shared" si="6"/>
        <v>248.23</v>
      </c>
      <c r="I47">
        <f t="shared" ref="I47:I62" si="8">TRUNC(D47*E47,2)</f>
        <v>201.82</v>
      </c>
      <c r="J47" s="125"/>
      <c r="K47" s="124"/>
    </row>
    <row r="48" spans="1:11" ht="15.75" x14ac:dyDescent="0.25">
      <c r="A48" s="10" t="s">
        <v>53</v>
      </c>
      <c r="B48" s="28" t="s">
        <v>129</v>
      </c>
      <c r="C48" s="141"/>
      <c r="D48" s="58">
        <v>0.75</v>
      </c>
      <c r="E48" s="58">
        <v>18.18</v>
      </c>
      <c r="F48" s="58">
        <f t="shared" si="5"/>
        <v>22.36</v>
      </c>
      <c r="G48" s="85">
        <f t="shared" si="6"/>
        <v>16.77</v>
      </c>
      <c r="I48">
        <f t="shared" si="8"/>
        <v>13.63</v>
      </c>
      <c r="J48" s="125"/>
      <c r="K48" s="124"/>
    </row>
    <row r="49" spans="1:11" ht="15.75" x14ac:dyDescent="0.25">
      <c r="A49" s="10" t="s">
        <v>54</v>
      </c>
      <c r="B49" s="28" t="s">
        <v>130</v>
      </c>
      <c r="C49" s="141"/>
      <c r="D49" s="58">
        <v>0.75</v>
      </c>
      <c r="E49" s="58">
        <v>24.78</v>
      </c>
      <c r="F49" s="58">
        <f t="shared" si="5"/>
        <v>30.47</v>
      </c>
      <c r="G49" s="85">
        <f t="shared" si="6"/>
        <v>22.85</v>
      </c>
      <c r="I49">
        <f t="shared" si="8"/>
        <v>18.579999999999998</v>
      </c>
      <c r="J49" s="125"/>
      <c r="K49" s="124"/>
    </row>
    <row r="50" spans="1:11" ht="15.75" x14ac:dyDescent="0.25">
      <c r="A50" s="10" t="s">
        <v>55</v>
      </c>
      <c r="B50" s="28" t="s">
        <v>137</v>
      </c>
      <c r="C50" s="141"/>
      <c r="D50" s="58">
        <v>6</v>
      </c>
      <c r="E50" s="58">
        <v>21.88</v>
      </c>
      <c r="F50" s="58">
        <f t="shared" si="5"/>
        <v>26.91</v>
      </c>
      <c r="G50" s="85">
        <f t="shared" si="6"/>
        <v>161.46</v>
      </c>
      <c r="I50">
        <f t="shared" si="8"/>
        <v>131.28</v>
      </c>
      <c r="J50" s="125"/>
      <c r="K50" s="124"/>
    </row>
    <row r="51" spans="1:11" ht="15.75" x14ac:dyDescent="0.25">
      <c r="A51" s="10" t="s">
        <v>56</v>
      </c>
      <c r="B51" s="28" t="s">
        <v>144</v>
      </c>
      <c r="C51" s="141"/>
      <c r="D51" s="58">
        <v>6</v>
      </c>
      <c r="E51" s="58">
        <v>64.81</v>
      </c>
      <c r="F51" s="58">
        <f t="shared" si="5"/>
        <v>79.709999999999994</v>
      </c>
      <c r="G51" s="85">
        <f t="shared" si="6"/>
        <v>478.26</v>
      </c>
      <c r="I51">
        <f t="shared" si="8"/>
        <v>388.86</v>
      </c>
      <c r="J51" s="125"/>
      <c r="K51" s="124"/>
    </row>
    <row r="52" spans="1:11" ht="15.75" x14ac:dyDescent="0.25">
      <c r="A52" s="10" t="s">
        <v>57</v>
      </c>
      <c r="B52" s="28" t="s">
        <v>145</v>
      </c>
      <c r="C52" s="141"/>
      <c r="D52" s="58">
        <v>1</v>
      </c>
      <c r="E52" s="58">
        <v>354.88</v>
      </c>
      <c r="F52" s="58">
        <f t="shared" si="5"/>
        <v>436.5</v>
      </c>
      <c r="G52" s="85">
        <f t="shared" si="6"/>
        <v>436.5</v>
      </c>
      <c r="I52">
        <f t="shared" si="8"/>
        <v>354.88</v>
      </c>
      <c r="J52" s="125"/>
      <c r="K52" s="124"/>
    </row>
    <row r="53" spans="1:11" ht="15.75" x14ac:dyDescent="0.25">
      <c r="A53" s="10" t="s">
        <v>58</v>
      </c>
      <c r="B53" s="28" t="s">
        <v>146</v>
      </c>
      <c r="C53" s="141"/>
      <c r="D53" s="58">
        <v>1.5</v>
      </c>
      <c r="E53" s="58">
        <v>76.77</v>
      </c>
      <c r="F53" s="58">
        <f t="shared" si="5"/>
        <v>94.42</v>
      </c>
      <c r="G53" s="85">
        <f t="shared" si="6"/>
        <v>141.63</v>
      </c>
      <c r="I53">
        <f t="shared" si="8"/>
        <v>115.15</v>
      </c>
      <c r="J53" s="125"/>
      <c r="K53" s="124"/>
    </row>
    <row r="54" spans="1:11" ht="15.75" x14ac:dyDescent="0.25">
      <c r="A54" s="12" t="s">
        <v>59</v>
      </c>
      <c r="B54" s="32" t="s">
        <v>60</v>
      </c>
      <c r="C54" s="141"/>
      <c r="D54" s="61"/>
      <c r="E54" s="61"/>
      <c r="F54" s="61"/>
      <c r="G54" s="88">
        <f>SUM(G55:G60)</f>
        <v>2213.4899999999998</v>
      </c>
      <c r="I54">
        <f t="shared" si="7"/>
        <v>0</v>
      </c>
      <c r="J54" s="125"/>
      <c r="K54" s="124"/>
    </row>
    <row r="55" spans="1:11" ht="15.75" x14ac:dyDescent="0.25">
      <c r="A55" s="10" t="s">
        <v>61</v>
      </c>
      <c r="B55" s="28" t="s">
        <v>147</v>
      </c>
      <c r="C55" s="141"/>
      <c r="D55" s="58">
        <v>133.5</v>
      </c>
      <c r="E55" s="58">
        <v>6.57</v>
      </c>
      <c r="F55" s="58">
        <f t="shared" si="5"/>
        <v>8.08</v>
      </c>
      <c r="G55" s="85">
        <f t="shared" si="6"/>
        <v>1078.68</v>
      </c>
      <c r="I55">
        <f t="shared" si="8"/>
        <v>877.09</v>
      </c>
      <c r="J55" s="125"/>
      <c r="K55" s="124"/>
    </row>
    <row r="56" spans="1:11" ht="15.75" x14ac:dyDescent="0.25">
      <c r="A56" s="10" t="s">
        <v>62</v>
      </c>
      <c r="B56" s="28" t="s">
        <v>148</v>
      </c>
      <c r="C56" s="141"/>
      <c r="D56" s="58">
        <v>2.67</v>
      </c>
      <c r="E56" s="58">
        <v>50.28</v>
      </c>
      <c r="F56" s="58">
        <f t="shared" si="5"/>
        <v>61.84</v>
      </c>
      <c r="G56" s="85">
        <f t="shared" si="6"/>
        <v>165.11</v>
      </c>
      <c r="I56">
        <f t="shared" si="8"/>
        <v>134.24</v>
      </c>
      <c r="J56" s="125"/>
      <c r="K56" s="124"/>
    </row>
    <row r="57" spans="1:11" ht="15.75" x14ac:dyDescent="0.25">
      <c r="A57" s="10" t="s">
        <v>63</v>
      </c>
      <c r="B57" s="28" t="s">
        <v>149</v>
      </c>
      <c r="C57" s="141"/>
      <c r="D57" s="58">
        <v>0.75</v>
      </c>
      <c r="E57" s="58">
        <v>40.17</v>
      </c>
      <c r="F57" s="58">
        <f t="shared" si="5"/>
        <v>49.4</v>
      </c>
      <c r="G57" s="85">
        <f t="shared" si="6"/>
        <v>37.049999999999997</v>
      </c>
      <c r="I57">
        <f t="shared" si="8"/>
        <v>30.12</v>
      </c>
      <c r="J57" s="125"/>
    </row>
    <row r="58" spans="1:11" ht="15.75" x14ac:dyDescent="0.25">
      <c r="A58" s="10" t="s">
        <v>64</v>
      </c>
      <c r="B58" s="28" t="s">
        <v>156</v>
      </c>
      <c r="C58" s="141"/>
      <c r="D58" s="58">
        <v>22.25</v>
      </c>
      <c r="E58" s="58">
        <v>22.93</v>
      </c>
      <c r="F58" s="58">
        <f t="shared" si="5"/>
        <v>28.2</v>
      </c>
      <c r="G58" s="85">
        <f t="shared" si="6"/>
        <v>627.45000000000005</v>
      </c>
      <c r="I58">
        <f t="shared" si="8"/>
        <v>510.19</v>
      </c>
      <c r="J58" s="125"/>
    </row>
    <row r="59" spans="1:11" ht="15.75" x14ac:dyDescent="0.25">
      <c r="A59" s="10" t="s">
        <v>65</v>
      </c>
      <c r="B59" s="28" t="s">
        <v>150</v>
      </c>
      <c r="C59" s="141"/>
      <c r="D59" s="58">
        <v>0.25</v>
      </c>
      <c r="E59" s="58">
        <v>160.55000000000001</v>
      </c>
      <c r="F59" s="58">
        <f t="shared" si="5"/>
        <v>197.47</v>
      </c>
      <c r="G59" s="85">
        <f t="shared" si="6"/>
        <v>49.36</v>
      </c>
      <c r="I59">
        <f t="shared" si="8"/>
        <v>40.130000000000003</v>
      </c>
      <c r="J59" s="125"/>
    </row>
    <row r="60" spans="1:11" ht="15.75" x14ac:dyDescent="0.25">
      <c r="A60" s="10" t="s">
        <v>66</v>
      </c>
      <c r="B60" s="28" t="s">
        <v>151</v>
      </c>
      <c r="C60" s="141"/>
      <c r="D60" s="58">
        <v>0.75</v>
      </c>
      <c r="E60" s="58">
        <v>277.33999999999997</v>
      </c>
      <c r="F60" s="58">
        <f t="shared" si="5"/>
        <v>341.12</v>
      </c>
      <c r="G60" s="85">
        <f t="shared" si="6"/>
        <v>255.84</v>
      </c>
      <c r="I60">
        <f t="shared" si="8"/>
        <v>208</v>
      </c>
      <c r="J60" s="125"/>
    </row>
    <row r="61" spans="1:11" ht="15.75" x14ac:dyDescent="0.25">
      <c r="A61" s="11" t="s">
        <v>67</v>
      </c>
      <c r="B61" s="32" t="s">
        <v>28</v>
      </c>
      <c r="C61" s="141"/>
      <c r="D61" s="61"/>
      <c r="E61" s="61">
        <v>254.57027777777779</v>
      </c>
      <c r="F61" s="61"/>
      <c r="G61" s="88">
        <f>G62</f>
        <v>443.42</v>
      </c>
      <c r="I61">
        <f t="shared" si="7"/>
        <v>0</v>
      </c>
      <c r="J61" s="125"/>
    </row>
    <row r="62" spans="1:11" ht="16.5" thickBot="1" x14ac:dyDescent="0.3">
      <c r="A62" s="13" t="s">
        <v>68</v>
      </c>
      <c r="B62" s="33" t="s">
        <v>182</v>
      </c>
      <c r="C62" s="142"/>
      <c r="D62" s="59">
        <v>2</v>
      </c>
      <c r="E62" s="59">
        <v>180.26</v>
      </c>
      <c r="F62" s="59">
        <f t="shared" si="5"/>
        <v>221.71</v>
      </c>
      <c r="G62" s="86">
        <f>TRUNC(D62*F62,2)</f>
        <v>443.42</v>
      </c>
      <c r="I62">
        <f t="shared" si="8"/>
        <v>360.52</v>
      </c>
      <c r="J62" s="125"/>
    </row>
    <row r="63" spans="1:11" ht="15.75" thickBot="1" x14ac:dyDescent="0.3">
      <c r="A63" s="143"/>
      <c r="B63" s="144"/>
      <c r="C63" s="144"/>
      <c r="D63" s="144"/>
      <c r="E63" s="144"/>
      <c r="F63" s="144"/>
      <c r="G63" s="144"/>
    </row>
    <row r="64" spans="1:11" ht="18.75" x14ac:dyDescent="0.25">
      <c r="A64" s="8">
        <v>4</v>
      </c>
      <c r="B64" s="34" t="s">
        <v>69</v>
      </c>
      <c r="C64" s="46" t="s">
        <v>10</v>
      </c>
      <c r="D64" s="56"/>
      <c r="E64" s="71"/>
      <c r="F64" s="71"/>
      <c r="G64" s="82">
        <f>G65+G68+G74</f>
        <v>55289.53</v>
      </c>
    </row>
    <row r="65" spans="1:11" ht="15.75" x14ac:dyDescent="0.25">
      <c r="A65" s="11" t="s">
        <v>70</v>
      </c>
      <c r="B65" s="32" t="s">
        <v>12</v>
      </c>
      <c r="C65" s="140">
        <v>1</v>
      </c>
      <c r="D65" s="32"/>
      <c r="E65" s="32"/>
      <c r="F65" s="32"/>
      <c r="G65" s="87">
        <f>SUM(G66:G67)</f>
        <v>22621</v>
      </c>
    </row>
    <row r="66" spans="1:11" ht="15.75" x14ac:dyDescent="0.25">
      <c r="A66" s="10" t="s">
        <v>71</v>
      </c>
      <c r="B66" s="28" t="s">
        <v>134</v>
      </c>
      <c r="C66" s="140"/>
      <c r="D66" s="58">
        <v>3</v>
      </c>
      <c r="E66" s="58">
        <v>4251.71</v>
      </c>
      <c r="F66" s="58">
        <f t="shared" ref="F66:F75" si="9">TRUNC(E66*(1+$G$3),2)</f>
        <v>5229.6000000000004</v>
      </c>
      <c r="G66" s="85">
        <f>TRUNC(D66*F66,2)</f>
        <v>15688.8</v>
      </c>
      <c r="I66">
        <f>TRUNC(D66*E66,2)</f>
        <v>12755.13</v>
      </c>
      <c r="J66" s="126">
        <f>SUM(I66:I75)</f>
        <v>44950.880000000005</v>
      </c>
      <c r="K66" s="124">
        <f>SUM(J66)*(1+$G$3)</f>
        <v>55289.582400000007</v>
      </c>
    </row>
    <row r="67" spans="1:11" ht="15.75" x14ac:dyDescent="0.25">
      <c r="A67" s="10" t="s">
        <v>72</v>
      </c>
      <c r="B67" s="28" t="s">
        <v>135</v>
      </c>
      <c r="C67" s="140"/>
      <c r="D67" s="58">
        <v>1</v>
      </c>
      <c r="E67" s="58">
        <v>5635.94</v>
      </c>
      <c r="F67" s="58">
        <f t="shared" si="9"/>
        <v>6932.2</v>
      </c>
      <c r="G67" s="85">
        <f t="shared" ref="G67" si="10">TRUNC(D67*F67,2)</f>
        <v>6932.2</v>
      </c>
      <c r="I67">
        <f t="shared" ref="I67:I75" si="11">TRUNC(D67*E67,2)</f>
        <v>5635.94</v>
      </c>
      <c r="J67" s="126"/>
      <c r="K67" s="124"/>
    </row>
    <row r="68" spans="1:11" ht="15.75" x14ac:dyDescent="0.25">
      <c r="A68" s="11" t="s">
        <v>73</v>
      </c>
      <c r="B68" s="32" t="s">
        <v>74</v>
      </c>
      <c r="C68" s="140"/>
      <c r="D68" s="32"/>
      <c r="E68" s="32"/>
      <c r="F68" s="32"/>
      <c r="G68" s="87">
        <f>SUM(G69:G73)</f>
        <v>700.86000000000013</v>
      </c>
      <c r="I68">
        <f t="shared" si="11"/>
        <v>0</v>
      </c>
      <c r="J68" s="126"/>
      <c r="K68" s="124"/>
    </row>
    <row r="69" spans="1:11" ht="15.75" x14ac:dyDescent="0.25">
      <c r="A69" s="10" t="s">
        <v>75</v>
      </c>
      <c r="B69" s="28" t="s">
        <v>127</v>
      </c>
      <c r="C69" s="140"/>
      <c r="D69" s="58">
        <v>2</v>
      </c>
      <c r="E69" s="58">
        <v>68.62</v>
      </c>
      <c r="F69" s="58">
        <f t="shared" si="9"/>
        <v>84.4</v>
      </c>
      <c r="G69" s="85">
        <f t="shared" ref="G69:G73" si="12">TRUNC(D69*F69,2)</f>
        <v>168.8</v>
      </c>
      <c r="I69">
        <f t="shared" si="11"/>
        <v>137.24</v>
      </c>
      <c r="J69" s="126"/>
      <c r="K69" s="124"/>
    </row>
    <row r="70" spans="1:11" ht="15.75" x14ac:dyDescent="0.25">
      <c r="A70" s="10" t="s">
        <v>76</v>
      </c>
      <c r="B70" s="28" t="s">
        <v>128</v>
      </c>
      <c r="C70" s="140"/>
      <c r="D70" s="58">
        <v>2</v>
      </c>
      <c r="E70" s="58">
        <v>134.55000000000001</v>
      </c>
      <c r="F70" s="58">
        <f t="shared" si="9"/>
        <v>165.49</v>
      </c>
      <c r="G70" s="85">
        <f t="shared" si="12"/>
        <v>330.98</v>
      </c>
      <c r="I70">
        <f t="shared" si="11"/>
        <v>269.10000000000002</v>
      </c>
      <c r="J70" s="126"/>
      <c r="K70" s="124"/>
    </row>
    <row r="71" spans="1:11" ht="15.75" x14ac:dyDescent="0.25">
      <c r="A71" s="10" t="s">
        <v>77</v>
      </c>
      <c r="B71" s="28" t="s">
        <v>129</v>
      </c>
      <c r="C71" s="140"/>
      <c r="D71" s="58">
        <v>0.75</v>
      </c>
      <c r="E71" s="58">
        <v>18.18</v>
      </c>
      <c r="F71" s="58">
        <f t="shared" si="9"/>
        <v>22.36</v>
      </c>
      <c r="G71" s="85">
        <f t="shared" si="12"/>
        <v>16.77</v>
      </c>
      <c r="I71">
        <f t="shared" si="11"/>
        <v>13.63</v>
      </c>
      <c r="J71" s="126"/>
      <c r="K71" s="124"/>
    </row>
    <row r="72" spans="1:11" ht="15.75" x14ac:dyDescent="0.25">
      <c r="A72" s="10" t="s">
        <v>78</v>
      </c>
      <c r="B72" s="28" t="s">
        <v>130</v>
      </c>
      <c r="C72" s="140"/>
      <c r="D72" s="58">
        <v>0.75</v>
      </c>
      <c r="E72" s="58">
        <v>24.78</v>
      </c>
      <c r="F72" s="58">
        <f t="shared" si="9"/>
        <v>30.47</v>
      </c>
      <c r="G72" s="85">
        <f t="shared" si="12"/>
        <v>22.85</v>
      </c>
      <c r="I72">
        <f t="shared" si="11"/>
        <v>18.579999999999998</v>
      </c>
      <c r="J72" s="126"/>
      <c r="K72" s="124"/>
    </row>
    <row r="73" spans="1:11" ht="15.75" x14ac:dyDescent="0.25">
      <c r="A73" s="10" t="s">
        <v>79</v>
      </c>
      <c r="B73" s="28" t="s">
        <v>137</v>
      </c>
      <c r="C73" s="140"/>
      <c r="D73" s="58">
        <v>6</v>
      </c>
      <c r="E73" s="58">
        <v>21.88</v>
      </c>
      <c r="F73" s="58">
        <f t="shared" si="9"/>
        <v>26.91</v>
      </c>
      <c r="G73" s="85">
        <f t="shared" si="12"/>
        <v>161.46</v>
      </c>
      <c r="I73">
        <f t="shared" si="11"/>
        <v>131.28</v>
      </c>
      <c r="J73" s="126"/>
      <c r="K73" s="124"/>
    </row>
    <row r="74" spans="1:11" ht="15.75" x14ac:dyDescent="0.25">
      <c r="A74" s="11" t="s">
        <v>80</v>
      </c>
      <c r="B74" s="32" t="s">
        <v>81</v>
      </c>
      <c r="C74" s="140"/>
      <c r="D74" s="32"/>
      <c r="E74" s="32"/>
      <c r="F74" s="32"/>
      <c r="G74" s="87">
        <f>G75</f>
        <v>31967.67</v>
      </c>
      <c r="I74">
        <f t="shared" si="11"/>
        <v>0</v>
      </c>
      <c r="J74" s="126"/>
      <c r="K74" s="124"/>
    </row>
    <row r="75" spans="1:11" ht="16.5" thickBot="1" x14ac:dyDescent="0.3">
      <c r="A75" s="13" t="s">
        <v>159</v>
      </c>
      <c r="B75" s="33" t="s">
        <v>158</v>
      </c>
      <c r="C75" s="33"/>
      <c r="D75" s="59">
        <v>1</v>
      </c>
      <c r="E75" s="59">
        <v>25989.98</v>
      </c>
      <c r="F75" s="59">
        <f t="shared" si="9"/>
        <v>31967.67</v>
      </c>
      <c r="G75" s="86">
        <f>TRUNC(D75*F75,2)</f>
        <v>31967.67</v>
      </c>
      <c r="I75">
        <f t="shared" si="11"/>
        <v>25989.98</v>
      </c>
      <c r="J75" s="126"/>
      <c r="K75" s="124"/>
    </row>
    <row r="76" spans="1:11" ht="15.75" customHeight="1" thickBot="1" x14ac:dyDescent="0.3">
      <c r="A76" s="122"/>
      <c r="B76" s="122"/>
      <c r="C76" s="122"/>
      <c r="D76" s="122"/>
      <c r="E76" s="122"/>
      <c r="F76" s="122"/>
      <c r="G76" s="128"/>
      <c r="K76" s="114"/>
    </row>
    <row r="77" spans="1:11" ht="31.5" x14ac:dyDescent="0.25">
      <c r="A77" s="8">
        <v>5</v>
      </c>
      <c r="B77" s="35" t="s">
        <v>82</v>
      </c>
      <c r="C77" s="46" t="s">
        <v>10</v>
      </c>
      <c r="D77" s="56"/>
      <c r="E77" s="71"/>
      <c r="F77" s="71"/>
      <c r="G77" s="82">
        <f>G78+G82+G88</f>
        <v>120650.91999999998</v>
      </c>
      <c r="K77" s="114"/>
    </row>
    <row r="78" spans="1:11" ht="15.75" x14ac:dyDescent="0.25">
      <c r="A78" s="11" t="s">
        <v>83</v>
      </c>
      <c r="B78" s="32" t="s">
        <v>12</v>
      </c>
      <c r="C78" s="129">
        <v>1</v>
      </c>
      <c r="D78" s="32"/>
      <c r="E78" s="32"/>
      <c r="F78" s="32"/>
      <c r="G78" s="87">
        <f>SUM(G79:G81)</f>
        <v>36262.179999999993</v>
      </c>
      <c r="I78">
        <f t="shared" ref="I78" si="13">D78*E78</f>
        <v>0</v>
      </c>
      <c r="J78" s="127">
        <f>SUM(I78:I93)</f>
        <v>98090.319999999992</v>
      </c>
      <c r="K78" s="124">
        <f>SUM(J78)*(1+$G$3)</f>
        <v>120651.09359999999</v>
      </c>
    </row>
    <row r="79" spans="1:11" ht="15.75" x14ac:dyDescent="0.25">
      <c r="A79" s="10" t="s">
        <v>84</v>
      </c>
      <c r="B79" s="28" t="s">
        <v>134</v>
      </c>
      <c r="C79" s="130"/>
      <c r="D79" s="58">
        <v>3</v>
      </c>
      <c r="E79" s="58">
        <v>4251.71</v>
      </c>
      <c r="F79" s="58">
        <f t="shared" ref="F79:F92" si="14">TRUNC(E79*(1+$G$3),2)</f>
        <v>5229.6000000000004</v>
      </c>
      <c r="G79" s="85">
        <f>TRUNC(D79*F79,2)</f>
        <v>15688.8</v>
      </c>
      <c r="I79">
        <f>TRUNC(D79*E79,2)</f>
        <v>12755.13</v>
      </c>
      <c r="J79" s="127"/>
      <c r="K79" s="124"/>
    </row>
    <row r="80" spans="1:11" ht="15.75" x14ac:dyDescent="0.25">
      <c r="A80" s="10" t="s">
        <v>85</v>
      </c>
      <c r="B80" s="28" t="s">
        <v>135</v>
      </c>
      <c r="C80" s="130"/>
      <c r="D80" s="58">
        <v>2</v>
      </c>
      <c r="E80" s="58">
        <v>5635.94</v>
      </c>
      <c r="F80" s="58">
        <f t="shared" si="14"/>
        <v>6932.2</v>
      </c>
      <c r="G80" s="85">
        <f t="shared" ref="G80:G81" si="15">TRUNC(D80*F80,2)</f>
        <v>13864.4</v>
      </c>
      <c r="I80">
        <f t="shared" ref="I80:I93" si="16">TRUNC(D80*E80,2)</f>
        <v>11271.88</v>
      </c>
      <c r="J80" s="127"/>
      <c r="K80" s="124"/>
    </row>
    <row r="81" spans="1:11" ht="15.75" x14ac:dyDescent="0.25">
      <c r="A81" s="10" t="s">
        <v>86</v>
      </c>
      <c r="B81" s="28" t="s">
        <v>136</v>
      </c>
      <c r="C81" s="130"/>
      <c r="D81" s="58">
        <v>1</v>
      </c>
      <c r="E81" s="58">
        <v>5454.46</v>
      </c>
      <c r="F81" s="58">
        <f t="shared" si="14"/>
        <v>6708.98</v>
      </c>
      <c r="G81" s="85">
        <f t="shared" si="15"/>
        <v>6708.98</v>
      </c>
      <c r="I81">
        <f t="shared" si="16"/>
        <v>5454.46</v>
      </c>
      <c r="J81" s="127"/>
      <c r="K81" s="124"/>
    </row>
    <row r="82" spans="1:11" ht="15.75" x14ac:dyDescent="0.25">
      <c r="A82" s="11" t="s">
        <v>87</v>
      </c>
      <c r="B82" s="32" t="s">
        <v>16</v>
      </c>
      <c r="C82" s="130"/>
      <c r="D82" s="32"/>
      <c r="E82" s="32"/>
      <c r="F82" s="32"/>
      <c r="G82" s="87">
        <f>SUM(G83:G87)</f>
        <v>990.37000000000012</v>
      </c>
      <c r="I82">
        <f t="shared" si="16"/>
        <v>0</v>
      </c>
      <c r="J82" s="127"/>
      <c r="K82" s="124"/>
    </row>
    <row r="83" spans="1:11" ht="15.75" x14ac:dyDescent="0.25">
      <c r="A83" s="10" t="s">
        <v>88</v>
      </c>
      <c r="B83" s="28" t="s">
        <v>127</v>
      </c>
      <c r="C83" s="130"/>
      <c r="D83" s="58">
        <v>3</v>
      </c>
      <c r="E83" s="58">
        <v>68.62</v>
      </c>
      <c r="F83" s="58">
        <f t="shared" si="14"/>
        <v>84.4</v>
      </c>
      <c r="G83" s="85">
        <f t="shared" ref="G83:G87" si="17">TRUNC(D83*F83,2)</f>
        <v>253.2</v>
      </c>
      <c r="I83">
        <f t="shared" si="16"/>
        <v>205.86</v>
      </c>
      <c r="J83" s="127"/>
      <c r="K83" s="124"/>
    </row>
    <row r="84" spans="1:11" ht="15.75" x14ac:dyDescent="0.25">
      <c r="A84" s="10" t="s">
        <v>89</v>
      </c>
      <c r="B84" s="28" t="s">
        <v>128</v>
      </c>
      <c r="C84" s="130"/>
      <c r="D84" s="58">
        <v>3</v>
      </c>
      <c r="E84" s="58">
        <v>134.55000000000001</v>
      </c>
      <c r="F84" s="58">
        <f t="shared" si="14"/>
        <v>165.49</v>
      </c>
      <c r="G84" s="85">
        <f t="shared" si="17"/>
        <v>496.47</v>
      </c>
      <c r="I84">
        <f t="shared" si="16"/>
        <v>403.65</v>
      </c>
      <c r="J84" s="127"/>
      <c r="K84" s="124"/>
    </row>
    <row r="85" spans="1:11" ht="15.75" x14ac:dyDescent="0.25">
      <c r="A85" s="10" t="s">
        <v>90</v>
      </c>
      <c r="B85" s="28" t="s">
        <v>129</v>
      </c>
      <c r="C85" s="130"/>
      <c r="D85" s="58">
        <v>1.5</v>
      </c>
      <c r="E85" s="58">
        <v>18.18</v>
      </c>
      <c r="F85" s="58">
        <f t="shared" si="14"/>
        <v>22.36</v>
      </c>
      <c r="G85" s="85">
        <f t="shared" si="17"/>
        <v>33.54</v>
      </c>
      <c r="I85">
        <f t="shared" si="16"/>
        <v>27.27</v>
      </c>
      <c r="J85" s="127"/>
      <c r="K85" s="124"/>
    </row>
    <row r="86" spans="1:11" ht="15.75" x14ac:dyDescent="0.25">
      <c r="A86" s="10" t="s">
        <v>91</v>
      </c>
      <c r="B86" s="28" t="s">
        <v>130</v>
      </c>
      <c r="C86" s="130"/>
      <c r="D86" s="58">
        <v>1.5</v>
      </c>
      <c r="E86" s="58">
        <v>24.78</v>
      </c>
      <c r="F86" s="58">
        <f t="shared" si="14"/>
        <v>30.47</v>
      </c>
      <c r="G86" s="85">
        <f t="shared" si="17"/>
        <v>45.7</v>
      </c>
      <c r="I86">
        <f t="shared" si="16"/>
        <v>37.17</v>
      </c>
      <c r="J86" s="127"/>
      <c r="K86" s="124"/>
    </row>
    <row r="87" spans="1:11" ht="15.75" x14ac:dyDescent="0.25">
      <c r="A87" s="10" t="s">
        <v>92</v>
      </c>
      <c r="B87" s="28" t="s">
        <v>137</v>
      </c>
      <c r="C87" s="130"/>
      <c r="D87" s="58">
        <v>6</v>
      </c>
      <c r="E87" s="58">
        <v>21.88</v>
      </c>
      <c r="F87" s="58">
        <f t="shared" si="14"/>
        <v>26.91</v>
      </c>
      <c r="G87" s="85">
        <f t="shared" si="17"/>
        <v>161.46</v>
      </c>
      <c r="I87">
        <f t="shared" si="16"/>
        <v>131.28</v>
      </c>
      <c r="J87" s="127"/>
      <c r="K87" s="124"/>
    </row>
    <row r="88" spans="1:11" ht="15.75" x14ac:dyDescent="0.25">
      <c r="A88" s="11" t="s">
        <v>93</v>
      </c>
      <c r="B88" s="32" t="s">
        <v>94</v>
      </c>
      <c r="C88" s="130"/>
      <c r="D88" s="32"/>
      <c r="E88" s="32"/>
      <c r="F88" s="32"/>
      <c r="G88" s="87">
        <f>SUM(G89:G92)</f>
        <v>83398.37</v>
      </c>
      <c r="I88">
        <f t="shared" si="16"/>
        <v>0</v>
      </c>
      <c r="J88" s="127"/>
      <c r="K88" s="124"/>
    </row>
    <row r="89" spans="1:11" ht="15.75" x14ac:dyDescent="0.25">
      <c r="A89" s="10" t="s">
        <v>95</v>
      </c>
      <c r="B89" s="28" t="s">
        <v>160</v>
      </c>
      <c r="C89" s="130"/>
      <c r="D89" s="58">
        <v>1</v>
      </c>
      <c r="E89" s="58">
        <f>'[3]COMPOSIÇÃO DE CUSTO'!$D$21</f>
        <v>22273.72</v>
      </c>
      <c r="F89" s="58">
        <f>TRUNC(E89*(1+$G$3),2)</f>
        <v>27396.67</v>
      </c>
      <c r="G89" s="85">
        <f>TRUNC(D89*F89,2)</f>
        <v>27396.67</v>
      </c>
      <c r="I89">
        <f t="shared" si="16"/>
        <v>22273.72</v>
      </c>
      <c r="J89" s="127"/>
      <c r="K89" s="124"/>
    </row>
    <row r="90" spans="1:11" ht="15.75" x14ac:dyDescent="0.25">
      <c r="A90" s="10" t="s">
        <v>96</v>
      </c>
      <c r="B90" s="28" t="s">
        <v>161</v>
      </c>
      <c r="C90" s="130"/>
      <c r="D90" s="58">
        <v>1</v>
      </c>
      <c r="E90" s="58">
        <f>'[3]COMPOSIÇÃO DE CUSTO'!$E$29</f>
        <v>17961.980000000003</v>
      </c>
      <c r="F90" s="58">
        <f t="shared" si="14"/>
        <v>22093.23</v>
      </c>
      <c r="G90" s="85">
        <f t="shared" ref="G90:G92" si="18">TRUNC(D90*F90,2)</f>
        <v>22093.23</v>
      </c>
      <c r="I90">
        <f t="shared" si="16"/>
        <v>17961.98</v>
      </c>
      <c r="J90" s="127"/>
      <c r="K90" s="124"/>
    </row>
    <row r="91" spans="1:11" ht="15.75" x14ac:dyDescent="0.25">
      <c r="A91" s="10" t="s">
        <v>97</v>
      </c>
      <c r="B91" s="28" t="s">
        <v>162</v>
      </c>
      <c r="C91" s="130"/>
      <c r="D91" s="58">
        <v>1</v>
      </c>
      <c r="E91" s="58">
        <f>'[3]COMPOSIÇÃO DE CUSTO'!$E$37</f>
        <v>23058.920000000006</v>
      </c>
      <c r="F91" s="58">
        <f t="shared" si="14"/>
        <v>28362.47</v>
      </c>
      <c r="G91" s="85">
        <f t="shared" si="18"/>
        <v>28362.47</v>
      </c>
      <c r="I91">
        <f t="shared" si="16"/>
        <v>23058.92</v>
      </c>
      <c r="J91" s="127"/>
      <c r="K91" s="124"/>
    </row>
    <row r="92" spans="1:11" ht="15.75" x14ac:dyDescent="0.25">
      <c r="A92" s="10" t="s">
        <v>98</v>
      </c>
      <c r="B92" s="28" t="s">
        <v>163</v>
      </c>
      <c r="C92" s="130"/>
      <c r="D92" s="58">
        <v>20</v>
      </c>
      <c r="E92" s="58">
        <f>'[3]COMPOSIÇÃO DE CUSTO'!$D$50</f>
        <v>225.45</v>
      </c>
      <c r="F92" s="58">
        <f t="shared" si="14"/>
        <v>277.3</v>
      </c>
      <c r="G92" s="85">
        <f t="shared" si="18"/>
        <v>5546</v>
      </c>
      <c r="I92">
        <f t="shared" si="16"/>
        <v>4509</v>
      </c>
      <c r="J92" s="127"/>
      <c r="K92" s="124"/>
    </row>
    <row r="93" spans="1:11" ht="16.5" thickBot="1" x14ac:dyDescent="0.3">
      <c r="A93" s="14"/>
      <c r="B93" s="36"/>
      <c r="C93" s="131"/>
      <c r="D93" s="36"/>
      <c r="E93" s="36"/>
      <c r="F93" s="36"/>
      <c r="G93" s="89"/>
      <c r="I93">
        <f t="shared" si="16"/>
        <v>0</v>
      </c>
      <c r="J93" s="127"/>
      <c r="K93" s="124"/>
    </row>
    <row r="94" spans="1:11" ht="15.75" x14ac:dyDescent="0.25">
      <c r="A94" s="2"/>
      <c r="B94" s="37"/>
      <c r="C94" s="37"/>
      <c r="D94" s="37"/>
      <c r="E94" s="72"/>
      <c r="F94" s="72"/>
    </row>
    <row r="95" spans="1:11" ht="16.5" thickBot="1" x14ac:dyDescent="0.3">
      <c r="A95" s="15"/>
      <c r="B95" s="38"/>
      <c r="C95" s="38"/>
      <c r="D95" s="38"/>
      <c r="E95" s="73"/>
      <c r="F95" s="73"/>
      <c r="G95" s="90"/>
    </row>
    <row r="96" spans="1:11" ht="18.75" x14ac:dyDescent="0.25">
      <c r="A96" s="8">
        <v>6</v>
      </c>
      <c r="B96" s="35" t="s">
        <v>99</v>
      </c>
      <c r="C96" s="46" t="s">
        <v>10</v>
      </c>
      <c r="D96" s="56"/>
      <c r="E96" s="71"/>
      <c r="F96" s="71"/>
      <c r="G96" s="82">
        <f>G97+G99+G104</f>
        <v>11352.32</v>
      </c>
    </row>
    <row r="97" spans="1:11" ht="15.75" x14ac:dyDescent="0.25">
      <c r="A97" s="11" t="s">
        <v>100</v>
      </c>
      <c r="B97" s="32" t="s">
        <v>12</v>
      </c>
      <c r="C97" s="132">
        <v>1</v>
      </c>
      <c r="D97" s="32"/>
      <c r="E97" s="32"/>
      <c r="F97" s="32"/>
      <c r="G97" s="87">
        <f>G98</f>
        <v>5902.47</v>
      </c>
      <c r="J97" s="146">
        <f>SUM(I97:I105)</f>
        <v>9229.5400000000009</v>
      </c>
      <c r="K97" s="124">
        <f>SUM(J97)*(1+$G$3)</f>
        <v>11352.334200000001</v>
      </c>
    </row>
    <row r="98" spans="1:11" ht="15.75" x14ac:dyDescent="0.25">
      <c r="A98" s="10" t="s">
        <v>101</v>
      </c>
      <c r="B98" s="28" t="s">
        <v>126</v>
      </c>
      <c r="C98" s="133"/>
      <c r="D98" s="58">
        <v>1</v>
      </c>
      <c r="E98" s="58">
        <v>4798.76</v>
      </c>
      <c r="F98" s="58">
        <f>TRUNC(E98*(1+$G$3),2)</f>
        <v>5902.47</v>
      </c>
      <c r="G98" s="85">
        <f>TRUNC(D98*F98,2)</f>
        <v>5902.47</v>
      </c>
      <c r="I98">
        <f>TRUNC(D98*E98,2)</f>
        <v>4798.76</v>
      </c>
      <c r="J98" s="146"/>
      <c r="K98" s="124"/>
    </row>
    <row r="99" spans="1:11" ht="15.75" x14ac:dyDescent="0.25">
      <c r="A99" s="11" t="s">
        <v>102</v>
      </c>
      <c r="B99" s="32" t="s">
        <v>16</v>
      </c>
      <c r="C99" s="133"/>
      <c r="D99" s="32"/>
      <c r="E99" s="32"/>
      <c r="F99" s="32"/>
      <c r="G99" s="87">
        <f>SUM(G100:G103)</f>
        <v>180.34</v>
      </c>
      <c r="I99">
        <f t="shared" ref="I99:I104" si="19">D99*E99</f>
        <v>0</v>
      </c>
      <c r="J99" s="146"/>
      <c r="K99" s="124"/>
    </row>
    <row r="100" spans="1:11" ht="15.75" x14ac:dyDescent="0.25">
      <c r="A100" s="10" t="s">
        <v>103</v>
      </c>
      <c r="B100" s="28" t="s">
        <v>127</v>
      </c>
      <c r="C100" s="133"/>
      <c r="D100" s="58">
        <v>1</v>
      </c>
      <c r="E100" s="58">
        <v>68.62</v>
      </c>
      <c r="F100" s="58">
        <f t="shared" ref="F100:F103" si="20">TRUNC(E100*(1+$G$3),2)</f>
        <v>84.4</v>
      </c>
      <c r="G100" s="85">
        <f>TRUNC(D100*F100,2)</f>
        <v>84.4</v>
      </c>
      <c r="I100">
        <f t="shared" ref="I100:I103" si="21">TRUNC(D100*E100,2)</f>
        <v>68.62</v>
      </c>
      <c r="J100" s="146"/>
      <c r="K100" s="124"/>
    </row>
    <row r="101" spans="1:11" ht="15.75" x14ac:dyDescent="0.25">
      <c r="A101" s="10" t="s">
        <v>104</v>
      </c>
      <c r="B101" s="28" t="s">
        <v>128</v>
      </c>
      <c r="C101" s="133"/>
      <c r="D101" s="58">
        <v>0.5</v>
      </c>
      <c r="E101" s="58">
        <v>134.55000000000001</v>
      </c>
      <c r="F101" s="58">
        <f t="shared" si="20"/>
        <v>165.49</v>
      </c>
      <c r="G101" s="85">
        <f t="shared" ref="G101:G103" si="22">TRUNC(D101*F101,2)</f>
        <v>82.74</v>
      </c>
      <c r="I101">
        <f t="shared" si="21"/>
        <v>67.27</v>
      </c>
      <c r="J101" s="146"/>
      <c r="K101" s="124"/>
    </row>
    <row r="102" spans="1:11" ht="15.75" x14ac:dyDescent="0.25">
      <c r="A102" s="10" t="s">
        <v>105</v>
      </c>
      <c r="B102" s="28" t="s">
        <v>129</v>
      </c>
      <c r="C102" s="133"/>
      <c r="D102" s="58">
        <v>0.25</v>
      </c>
      <c r="E102" s="58">
        <v>18.18</v>
      </c>
      <c r="F102" s="58">
        <f t="shared" si="20"/>
        <v>22.36</v>
      </c>
      <c r="G102" s="85">
        <f t="shared" si="22"/>
        <v>5.59</v>
      </c>
      <c r="I102">
        <f t="shared" si="21"/>
        <v>4.54</v>
      </c>
      <c r="J102" s="146"/>
      <c r="K102" s="124"/>
    </row>
    <row r="103" spans="1:11" ht="15.75" x14ac:dyDescent="0.25">
      <c r="A103" s="10" t="s">
        <v>106</v>
      </c>
      <c r="B103" s="28" t="s">
        <v>130</v>
      </c>
      <c r="C103" s="133"/>
      <c r="D103" s="58">
        <v>0.25</v>
      </c>
      <c r="E103" s="58">
        <v>24.78</v>
      </c>
      <c r="F103" s="58">
        <f t="shared" si="20"/>
        <v>30.47</v>
      </c>
      <c r="G103" s="85">
        <f t="shared" si="22"/>
        <v>7.61</v>
      </c>
      <c r="I103">
        <f t="shared" si="21"/>
        <v>6.19</v>
      </c>
      <c r="J103" s="146"/>
      <c r="K103" s="124"/>
    </row>
    <row r="104" spans="1:11" ht="15.75" x14ac:dyDescent="0.25">
      <c r="A104" s="11" t="s">
        <v>107</v>
      </c>
      <c r="B104" s="32" t="s">
        <v>94</v>
      </c>
      <c r="C104" s="133"/>
      <c r="D104" s="32"/>
      <c r="E104" s="32"/>
      <c r="F104" s="32"/>
      <c r="G104" s="87">
        <f>SUM(G105:G108)</f>
        <v>5269.51</v>
      </c>
      <c r="I104">
        <f t="shared" si="19"/>
        <v>0</v>
      </c>
      <c r="J104" s="146"/>
      <c r="K104" s="124"/>
    </row>
    <row r="105" spans="1:11" ht="16.5" thickBot="1" x14ac:dyDescent="0.3">
      <c r="A105" s="13" t="s">
        <v>108</v>
      </c>
      <c r="B105" s="33" t="s">
        <v>164</v>
      </c>
      <c r="C105" s="134"/>
      <c r="D105" s="59">
        <v>1</v>
      </c>
      <c r="E105" s="59">
        <v>4284.16</v>
      </c>
      <c r="F105" s="59">
        <f>TRUNC(E105*(1+$G$3),2)</f>
        <v>5269.51</v>
      </c>
      <c r="G105" s="86">
        <f>TRUNC(D105*F105,2)</f>
        <v>5269.51</v>
      </c>
      <c r="I105">
        <f>TRUNC(D105*E105,2)</f>
        <v>4284.16</v>
      </c>
      <c r="J105" s="146"/>
      <c r="K105" s="124"/>
    </row>
    <row r="106" spans="1:11" ht="15.75" x14ac:dyDescent="0.25">
      <c r="A106" s="7"/>
      <c r="B106" s="30"/>
      <c r="C106" s="30"/>
      <c r="D106" s="62"/>
      <c r="E106" s="62"/>
      <c r="F106" s="62"/>
      <c r="G106" s="62"/>
      <c r="J106" s="97"/>
      <c r="K106" s="124"/>
    </row>
    <row r="107" spans="1:11" ht="15.75" x14ac:dyDescent="0.25">
      <c r="A107" s="7"/>
      <c r="B107" s="30"/>
      <c r="C107" s="30"/>
      <c r="D107" s="62"/>
      <c r="E107" s="62"/>
      <c r="F107" s="62"/>
      <c r="G107" s="62"/>
    </row>
    <row r="108" spans="1:11" ht="16.5" thickBot="1" x14ac:dyDescent="0.3">
      <c r="A108" s="2"/>
      <c r="B108" s="37"/>
      <c r="C108" s="37"/>
      <c r="D108" s="37"/>
      <c r="E108" s="72"/>
      <c r="F108" s="72"/>
      <c r="G108" s="91"/>
    </row>
    <row r="109" spans="1:11" ht="18.75" x14ac:dyDescent="0.25">
      <c r="A109" s="16">
        <v>7</v>
      </c>
      <c r="B109" s="39" t="s">
        <v>109</v>
      </c>
      <c r="C109" s="47"/>
      <c r="D109" s="47"/>
      <c r="E109" s="74"/>
      <c r="F109" s="74"/>
      <c r="G109" s="92">
        <f>G110+G112+G118</f>
        <v>13003.800000000001</v>
      </c>
    </row>
    <row r="110" spans="1:11" ht="15.75" x14ac:dyDescent="0.25">
      <c r="A110" s="17" t="s">
        <v>110</v>
      </c>
      <c r="B110" s="32" t="s">
        <v>12</v>
      </c>
      <c r="C110" s="28"/>
      <c r="D110" s="32"/>
      <c r="E110" s="32"/>
      <c r="F110" s="32"/>
      <c r="G110" s="93">
        <f>G111</f>
        <v>10459.200000000001</v>
      </c>
    </row>
    <row r="111" spans="1:11" ht="15.75" x14ac:dyDescent="0.25">
      <c r="A111" s="18" t="s">
        <v>111</v>
      </c>
      <c r="B111" s="40" t="s">
        <v>138</v>
      </c>
      <c r="C111" s="40"/>
      <c r="D111" s="58">
        <v>2</v>
      </c>
      <c r="E111" s="58">
        <v>4251.7143599999999</v>
      </c>
      <c r="F111" s="58">
        <f t="shared" ref="F111:F121" si="23">TRUNC(E111*(1+$G$3),2)</f>
        <v>5229.6000000000004</v>
      </c>
      <c r="G111" s="94">
        <f>TRUNC(D111*F111,2)</f>
        <v>10459.200000000001</v>
      </c>
      <c r="I111">
        <f t="shared" ref="I111:I121" si="24">TRUNC(D111*E111,2)</f>
        <v>8503.42</v>
      </c>
      <c r="J111" s="127">
        <f>SUM(I111:I121)</f>
        <v>10572.52</v>
      </c>
      <c r="K111" s="124">
        <f>SUM(J111)*(1+$G$3)</f>
        <v>13004.1996</v>
      </c>
    </row>
    <row r="112" spans="1:11" ht="15.75" x14ac:dyDescent="0.25">
      <c r="A112" s="17" t="s">
        <v>112</v>
      </c>
      <c r="B112" s="32" t="s">
        <v>16</v>
      </c>
      <c r="C112" s="28"/>
      <c r="D112" s="32"/>
      <c r="E112" s="32"/>
      <c r="F112" s="32"/>
      <c r="G112" s="93">
        <f>SUM(G113:G117)</f>
        <v>383.94</v>
      </c>
      <c r="I112">
        <f t="shared" si="24"/>
        <v>0</v>
      </c>
      <c r="J112" s="127"/>
      <c r="K112" s="124"/>
    </row>
    <row r="113" spans="1:11" ht="15.75" x14ac:dyDescent="0.25">
      <c r="A113" s="19" t="s">
        <v>113</v>
      </c>
      <c r="B113" s="41" t="s">
        <v>127</v>
      </c>
      <c r="C113" s="41"/>
      <c r="D113" s="58">
        <v>1</v>
      </c>
      <c r="E113" s="58">
        <v>68.62</v>
      </c>
      <c r="F113" s="58">
        <f>TRUNC(E113*(1+$G$3),2)</f>
        <v>84.4</v>
      </c>
      <c r="G113" s="94">
        <f>TRUNC(D113*F113,2)</f>
        <v>84.4</v>
      </c>
      <c r="I113">
        <f t="shared" si="24"/>
        <v>68.62</v>
      </c>
      <c r="J113" s="127"/>
      <c r="K113" s="124"/>
    </row>
    <row r="114" spans="1:11" ht="15.75" x14ac:dyDescent="0.25">
      <c r="A114" s="20" t="s">
        <v>114</v>
      </c>
      <c r="B114" s="28" t="s">
        <v>128</v>
      </c>
      <c r="C114" s="28"/>
      <c r="D114" s="58">
        <v>1</v>
      </c>
      <c r="E114" s="58">
        <v>134.55000000000001</v>
      </c>
      <c r="F114" s="58">
        <f t="shared" si="23"/>
        <v>165.49</v>
      </c>
      <c r="G114" s="94">
        <f t="shared" ref="G114:G117" si="25">TRUNC(D114*F114,2)</f>
        <v>165.49</v>
      </c>
      <c r="I114">
        <f t="shared" si="24"/>
        <v>134.55000000000001</v>
      </c>
      <c r="J114" s="127"/>
      <c r="K114" s="124"/>
    </row>
    <row r="115" spans="1:11" ht="15.75" x14ac:dyDescent="0.25">
      <c r="A115" s="20" t="s">
        <v>115</v>
      </c>
      <c r="B115" s="28" t="s">
        <v>129</v>
      </c>
      <c r="C115" s="28"/>
      <c r="D115" s="58">
        <v>0.5</v>
      </c>
      <c r="E115" s="58">
        <v>18.18</v>
      </c>
      <c r="F115" s="58">
        <f t="shared" si="23"/>
        <v>22.36</v>
      </c>
      <c r="G115" s="94">
        <f t="shared" si="25"/>
        <v>11.18</v>
      </c>
      <c r="I115">
        <f t="shared" si="24"/>
        <v>9.09</v>
      </c>
      <c r="J115" s="127"/>
      <c r="K115" s="124"/>
    </row>
    <row r="116" spans="1:11" ht="15.75" x14ac:dyDescent="0.25">
      <c r="A116" s="20" t="s">
        <v>116</v>
      </c>
      <c r="B116" s="28" t="s">
        <v>130</v>
      </c>
      <c r="C116" s="28"/>
      <c r="D116" s="58">
        <v>0.5</v>
      </c>
      <c r="E116" s="58">
        <v>24.78</v>
      </c>
      <c r="F116" s="58">
        <f t="shared" si="23"/>
        <v>30.47</v>
      </c>
      <c r="G116" s="94">
        <f t="shared" si="25"/>
        <v>15.23</v>
      </c>
      <c r="I116">
        <f t="shared" si="24"/>
        <v>12.39</v>
      </c>
      <c r="J116" s="127"/>
      <c r="K116" s="124"/>
    </row>
    <row r="117" spans="1:11" ht="15.75" x14ac:dyDescent="0.25">
      <c r="A117" s="21" t="s">
        <v>117</v>
      </c>
      <c r="B117" s="42" t="s">
        <v>137</v>
      </c>
      <c r="C117" s="42"/>
      <c r="D117" s="58">
        <v>4</v>
      </c>
      <c r="E117" s="58">
        <v>21.88</v>
      </c>
      <c r="F117" s="58">
        <f t="shared" si="23"/>
        <v>26.91</v>
      </c>
      <c r="G117" s="94">
        <f t="shared" si="25"/>
        <v>107.64</v>
      </c>
      <c r="I117">
        <f t="shared" si="24"/>
        <v>87.52</v>
      </c>
      <c r="J117" s="127"/>
      <c r="K117" s="124"/>
    </row>
    <row r="118" spans="1:11" ht="15.75" x14ac:dyDescent="0.25">
      <c r="A118" s="17" t="s">
        <v>118</v>
      </c>
      <c r="B118" s="32" t="s">
        <v>23</v>
      </c>
      <c r="C118" s="28"/>
      <c r="D118" s="32"/>
      <c r="E118" s="32"/>
      <c r="F118" s="32"/>
      <c r="G118" s="93">
        <f>SUM(G119:G122)</f>
        <v>2160.6600000000003</v>
      </c>
      <c r="I118">
        <f t="shared" si="24"/>
        <v>0</v>
      </c>
      <c r="J118" s="127"/>
      <c r="K118" s="124"/>
    </row>
    <row r="119" spans="1:11" ht="15.75" x14ac:dyDescent="0.25">
      <c r="A119" s="20" t="s">
        <v>119</v>
      </c>
      <c r="B119" s="28" t="s">
        <v>139</v>
      </c>
      <c r="C119" s="28"/>
      <c r="D119" s="58">
        <v>12.25</v>
      </c>
      <c r="E119" s="58">
        <v>13.86</v>
      </c>
      <c r="F119" s="58">
        <f t="shared" si="23"/>
        <v>17.04</v>
      </c>
      <c r="G119" s="94">
        <f t="shared" ref="G119:G121" si="26">TRUNC(D119*F119,2)</f>
        <v>208.74</v>
      </c>
      <c r="I119">
        <f t="shared" si="24"/>
        <v>169.78</v>
      </c>
      <c r="J119" s="127"/>
      <c r="K119" s="124"/>
    </row>
    <row r="120" spans="1:11" ht="15.75" x14ac:dyDescent="0.25">
      <c r="A120" s="20" t="s">
        <v>120</v>
      </c>
      <c r="B120" s="28" t="s">
        <v>140</v>
      </c>
      <c r="C120" s="28"/>
      <c r="D120" s="58">
        <v>0.5</v>
      </c>
      <c r="E120" s="58">
        <v>11.84</v>
      </c>
      <c r="F120" s="58">
        <f t="shared" si="23"/>
        <v>14.56</v>
      </c>
      <c r="G120" s="94">
        <f t="shared" si="26"/>
        <v>7.28</v>
      </c>
      <c r="I120">
        <f t="shared" si="24"/>
        <v>5.92</v>
      </c>
      <c r="J120" s="127"/>
      <c r="K120" s="124"/>
    </row>
    <row r="121" spans="1:11" ht="16.5" thickBot="1" x14ac:dyDescent="0.3">
      <c r="A121" s="22" t="s">
        <v>121</v>
      </c>
      <c r="B121" s="43" t="s">
        <v>141</v>
      </c>
      <c r="C121" s="43"/>
      <c r="D121" s="63">
        <v>55.23</v>
      </c>
      <c r="E121" s="63">
        <v>28.63</v>
      </c>
      <c r="F121" s="63">
        <f t="shared" si="23"/>
        <v>35.21</v>
      </c>
      <c r="G121" s="95">
        <f t="shared" si="26"/>
        <v>1944.64</v>
      </c>
      <c r="I121">
        <f t="shared" si="24"/>
        <v>1581.23</v>
      </c>
      <c r="J121" s="127"/>
    </row>
    <row r="122" spans="1:11" ht="15.75" x14ac:dyDescent="0.25">
      <c r="A122" s="23"/>
      <c r="B122" s="44"/>
      <c r="C122" s="44"/>
      <c r="D122" s="44"/>
    </row>
    <row r="123" spans="1:11" ht="16.5" thickBot="1" x14ac:dyDescent="0.3">
      <c r="A123" s="23"/>
      <c r="B123" s="37"/>
      <c r="C123" s="37"/>
      <c r="D123" s="37"/>
      <c r="J123">
        <f>SUM(J1:J121)</f>
        <v>277389.73</v>
      </c>
      <c r="K123">
        <f>SUM(K1:K121)</f>
        <v>341189.36789999995</v>
      </c>
    </row>
    <row r="124" spans="1:11" ht="15.75" x14ac:dyDescent="0.25">
      <c r="A124" s="135" t="s">
        <v>122</v>
      </c>
      <c r="B124" s="136"/>
      <c r="C124" s="136"/>
      <c r="D124" s="136"/>
      <c r="E124" s="136"/>
      <c r="F124" s="136"/>
      <c r="G124" s="136"/>
      <c r="J124" s="113">
        <f>J123*1.23</f>
        <v>341189.36789999995</v>
      </c>
    </row>
    <row r="125" spans="1:11" ht="18.75" x14ac:dyDescent="0.25">
      <c r="A125" s="24">
        <v>1</v>
      </c>
      <c r="B125" s="32" t="str">
        <f>B7</f>
        <v>VARRIÇÃO</v>
      </c>
      <c r="C125" s="32"/>
      <c r="D125" s="32"/>
      <c r="E125" s="32"/>
      <c r="F125" s="32"/>
      <c r="G125" s="96">
        <f>G7</f>
        <v>95631.96</v>
      </c>
    </row>
    <row r="126" spans="1:11" ht="18.75" x14ac:dyDescent="0.25">
      <c r="A126" s="24">
        <v>2</v>
      </c>
      <c r="B126" s="32" t="str">
        <f>B25</f>
        <v>CAPINA, RASPAGEM E LIMPEZA DE BOCA DE LOBO</v>
      </c>
      <c r="C126" s="32"/>
      <c r="D126" s="32"/>
      <c r="E126" s="32"/>
      <c r="F126" s="32"/>
      <c r="G126" s="96">
        <f>G25</f>
        <v>23769.41</v>
      </c>
    </row>
    <row r="127" spans="1:11" ht="18.75" x14ac:dyDescent="0.25">
      <c r="A127" s="24">
        <v>3</v>
      </c>
      <c r="B127" s="32" t="str">
        <f>B41</f>
        <v>PODA DE ÁRVORES</v>
      </c>
      <c r="C127" s="32"/>
      <c r="D127" s="32"/>
      <c r="E127" s="32"/>
      <c r="F127" s="32"/>
      <c r="G127" s="96">
        <f>G41</f>
        <v>21488.809999999998</v>
      </c>
      <c r="K127" s="115"/>
    </row>
    <row r="128" spans="1:11" ht="18.75" x14ac:dyDescent="0.25">
      <c r="A128" s="24">
        <v>4</v>
      </c>
      <c r="B128" s="32" t="str">
        <f>B64</f>
        <v xml:space="preserve">COLETA RSU </v>
      </c>
      <c r="C128" s="32"/>
      <c r="D128" s="32"/>
      <c r="E128" s="32"/>
      <c r="F128" s="32"/>
      <c r="G128" s="96">
        <f>G64</f>
        <v>55289.53</v>
      </c>
    </row>
    <row r="129" spans="1:7" ht="18.75" x14ac:dyDescent="0.25">
      <c r="A129" s="24">
        <v>5</v>
      </c>
      <c r="B129" s="32" t="str">
        <f>B77</f>
        <v>COLETA E REMOÇÃO (CAPINA, RASPAGEM, PODA, ENTULHO)</v>
      </c>
      <c r="C129" s="32"/>
      <c r="D129" s="32"/>
      <c r="E129" s="32"/>
      <c r="F129" s="32"/>
      <c r="G129" s="96">
        <f>G77</f>
        <v>120650.91999999998</v>
      </c>
    </row>
    <row r="130" spans="1:7" ht="18.75" x14ac:dyDescent="0.25">
      <c r="A130" s="24">
        <v>6</v>
      </c>
      <c r="B130" s="32" t="str">
        <f>B96</f>
        <v>APOIO OPERACIONAL</v>
      </c>
      <c r="C130" s="32"/>
      <c r="D130" s="32"/>
      <c r="E130" s="32"/>
      <c r="F130" s="32"/>
      <c r="G130" s="96">
        <f>G96</f>
        <v>11352.32</v>
      </c>
    </row>
    <row r="131" spans="1:7" ht="18.75" x14ac:dyDescent="0.25">
      <c r="A131" s="24">
        <v>7</v>
      </c>
      <c r="B131" s="32" t="str">
        <f>B109</f>
        <v>PINTURA DE MEIO-FIO</v>
      </c>
      <c r="C131" s="32"/>
      <c r="D131" s="32"/>
      <c r="E131" s="32"/>
      <c r="F131" s="32"/>
      <c r="G131" s="96">
        <f>G109</f>
        <v>13003.800000000001</v>
      </c>
    </row>
    <row r="133" spans="1:7" ht="18.75" x14ac:dyDescent="0.25">
      <c r="A133" s="137" t="s">
        <v>123</v>
      </c>
      <c r="B133" s="138"/>
      <c r="C133" s="138"/>
      <c r="D133" s="138"/>
      <c r="E133" s="138"/>
      <c r="F133" s="139"/>
      <c r="G133" s="96">
        <f>SUM(G125:G131)</f>
        <v>341186.75</v>
      </c>
    </row>
    <row r="137" spans="1:7" x14ac:dyDescent="0.25">
      <c r="B137" s="99" t="s">
        <v>124</v>
      </c>
      <c r="C137" s="99"/>
      <c r="D137" s="99"/>
      <c r="E137" s="99"/>
    </row>
    <row r="138" spans="1:7" ht="15.75" x14ac:dyDescent="0.25">
      <c r="B138" s="99" t="s">
        <v>125</v>
      </c>
      <c r="C138" s="99"/>
      <c r="D138" s="99"/>
      <c r="E138" s="123" t="s">
        <v>165</v>
      </c>
      <c r="F138" s="123"/>
      <c r="G138" s="123"/>
    </row>
  </sheetData>
  <mergeCells count="29">
    <mergeCell ref="K97:K106"/>
    <mergeCell ref="K111:K120"/>
    <mergeCell ref="I8:K8"/>
    <mergeCell ref="K9:K22"/>
    <mergeCell ref="K27:K40"/>
    <mergeCell ref="K43:K56"/>
    <mergeCell ref="K66:K75"/>
    <mergeCell ref="K78:K93"/>
    <mergeCell ref="J97:J105"/>
    <mergeCell ref="J111:J121"/>
    <mergeCell ref="E138:G138"/>
    <mergeCell ref="J9:J22"/>
    <mergeCell ref="J27:J39"/>
    <mergeCell ref="J43:J62"/>
    <mergeCell ref="J66:J75"/>
    <mergeCell ref="J78:J93"/>
    <mergeCell ref="A76:G76"/>
    <mergeCell ref="C78:C93"/>
    <mergeCell ref="C97:C105"/>
    <mergeCell ref="A124:G124"/>
    <mergeCell ref="A133:F133"/>
    <mergeCell ref="C65:C74"/>
    <mergeCell ref="C42:C62"/>
    <mergeCell ref="A63:G63"/>
    <mergeCell ref="A1:G1"/>
    <mergeCell ref="A5:G5"/>
    <mergeCell ref="C8:C22"/>
    <mergeCell ref="C26:C39"/>
    <mergeCell ref="A40:G40"/>
  </mergeCells>
  <pageMargins left="0.511811024" right="0.511811024" top="0.78740157499999996" bottom="0.78740157499999996" header="0.31496062000000002" footer="0.31496062000000002"/>
  <pageSetup paperSize="9" scale="6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CCB13-37CC-4A40-A8C1-7FE70D3E8601}">
  <dimension ref="A1"/>
  <sheetViews>
    <sheetView workbookViewId="0">
      <selection activeCell="E14" sqref="E14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28BF1-6449-4E1D-A65A-FD0CF9E86905}">
  <sheetPr>
    <tabColor theme="4" tint="-0.249977111117893"/>
    <pageSetUpPr fitToPage="1"/>
  </sheetPr>
  <dimension ref="A1:Q58"/>
  <sheetViews>
    <sheetView showGridLines="0" topLeftCell="A2" zoomScaleNormal="100" zoomScaleSheetLayoutView="100" workbookViewId="0">
      <selection sqref="A1:N42"/>
    </sheetView>
  </sheetViews>
  <sheetFormatPr defaultColWidth="9" defaultRowHeight="12" x14ac:dyDescent="0.25"/>
  <cols>
    <col min="1" max="1" width="17.42578125" style="102" customWidth="1"/>
    <col min="2" max="2" width="3.85546875" style="102" customWidth="1"/>
    <col min="3" max="3" width="18" style="102" bestFit="1" customWidth="1"/>
    <col min="4" max="5" width="9.85546875" style="102" customWidth="1"/>
    <col min="6" max="6" width="9" style="102"/>
    <col min="7" max="7" width="9.28515625" style="102" bestFit="1" customWidth="1"/>
    <col min="8" max="8" width="15" style="102" customWidth="1"/>
    <col min="9" max="15" width="9" style="102"/>
    <col min="16" max="16" width="27.5703125" style="102" customWidth="1"/>
    <col min="17" max="16384" width="9" style="102"/>
  </cols>
  <sheetData>
    <row r="1" spans="1:17" ht="27.75" customHeight="1" thickBot="1" x14ac:dyDescent="0.3">
      <c r="A1" s="169" t="s">
        <v>180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</row>
    <row r="2" spans="1:17" ht="15" x14ac:dyDescent="0.25">
      <c r="A2" s="147"/>
      <c r="B2" s="148"/>
      <c r="C2" s="148"/>
      <c r="D2" s="148"/>
      <c r="E2" s="148"/>
      <c r="F2" s="148"/>
      <c r="G2" s="149"/>
      <c r="H2" s="103"/>
      <c r="J2" s="150" t="s">
        <v>166</v>
      </c>
      <c r="K2" s="150"/>
      <c r="L2" s="150"/>
      <c r="M2" s="150"/>
      <c r="N2" s="150"/>
      <c r="O2" s="107"/>
    </row>
    <row r="3" spans="1:17" ht="21" customHeight="1" x14ac:dyDescent="0.25">
      <c r="A3" s="151"/>
      <c r="B3" s="164" t="s">
        <v>167</v>
      </c>
      <c r="C3" s="165"/>
      <c r="D3" s="165"/>
      <c r="E3" s="170"/>
      <c r="F3" s="154">
        <v>0.03</v>
      </c>
      <c r="G3" s="155"/>
      <c r="H3" s="103"/>
      <c r="J3" s="150" t="s">
        <v>168</v>
      </c>
      <c r="K3" s="150"/>
      <c r="L3" s="150"/>
      <c r="M3" s="150"/>
      <c r="N3" s="150"/>
      <c r="O3" s="108"/>
      <c r="P3" s="108"/>
      <c r="Q3" s="108"/>
    </row>
    <row r="4" spans="1:17" ht="21" customHeight="1" x14ac:dyDescent="0.25">
      <c r="A4" s="152"/>
      <c r="B4" s="164" t="s">
        <v>169</v>
      </c>
      <c r="C4" s="165"/>
      <c r="D4" s="165"/>
      <c r="E4" s="170"/>
      <c r="F4" s="154">
        <v>6.6199999999999995E-2</v>
      </c>
      <c r="G4" s="155"/>
      <c r="H4" s="103"/>
      <c r="J4" s="150" t="s">
        <v>170</v>
      </c>
      <c r="K4" s="150"/>
      <c r="L4" s="150"/>
      <c r="M4" s="150"/>
      <c r="N4" s="150"/>
      <c r="O4" s="108"/>
      <c r="P4" s="108"/>
      <c r="Q4" s="109"/>
    </row>
    <row r="5" spans="1:17" ht="21" customHeight="1" x14ac:dyDescent="0.25">
      <c r="A5" s="152"/>
      <c r="B5" s="164" t="s">
        <v>171</v>
      </c>
      <c r="C5" s="165"/>
      <c r="D5" s="165"/>
      <c r="E5" s="170"/>
      <c r="F5" s="154">
        <v>5.8999999999999999E-3</v>
      </c>
      <c r="G5" s="155"/>
      <c r="H5" s="103"/>
      <c r="J5" s="150" t="s">
        <v>172</v>
      </c>
      <c r="K5" s="150"/>
      <c r="L5" s="150"/>
      <c r="M5" s="150"/>
      <c r="N5" s="150"/>
      <c r="O5" s="108"/>
      <c r="P5" s="108"/>
      <c r="Q5" s="109"/>
    </row>
    <row r="6" spans="1:17" ht="21" customHeight="1" x14ac:dyDescent="0.25">
      <c r="A6" s="152"/>
      <c r="B6" s="164" t="s">
        <v>173</v>
      </c>
      <c r="C6" s="165"/>
      <c r="D6" s="165"/>
      <c r="E6" s="170"/>
      <c r="F6" s="154">
        <v>8.0000000000000002E-3</v>
      </c>
      <c r="G6" s="155"/>
      <c r="H6" s="103"/>
      <c r="O6" s="108"/>
      <c r="P6" s="108"/>
      <c r="Q6" s="109"/>
    </row>
    <row r="7" spans="1:17" ht="21" customHeight="1" x14ac:dyDescent="0.25">
      <c r="A7" s="153"/>
      <c r="B7" s="164" t="s">
        <v>174</v>
      </c>
      <c r="C7" s="165"/>
      <c r="D7" s="165"/>
      <c r="E7" s="170"/>
      <c r="F7" s="154">
        <v>9.7000000000000003E-3</v>
      </c>
      <c r="G7" s="155"/>
      <c r="H7" s="103"/>
      <c r="O7" s="108"/>
      <c r="P7" s="108"/>
      <c r="Q7" s="109"/>
    </row>
    <row r="8" spans="1:17" ht="21" customHeight="1" x14ac:dyDescent="0.25">
      <c r="A8" s="161" t="s">
        <v>181</v>
      </c>
      <c r="B8" s="164" t="s">
        <v>175</v>
      </c>
      <c r="C8" s="165"/>
      <c r="D8" s="165"/>
      <c r="E8" s="112"/>
      <c r="F8" s="166">
        <v>0.05</v>
      </c>
      <c r="G8" s="167"/>
      <c r="H8" s="103"/>
      <c r="O8" s="108"/>
      <c r="P8" s="108"/>
      <c r="Q8" s="109"/>
    </row>
    <row r="9" spans="1:17" ht="21" customHeight="1" x14ac:dyDescent="0.25">
      <c r="A9" s="162"/>
      <c r="B9" s="164" t="s">
        <v>176</v>
      </c>
      <c r="C9" s="165"/>
      <c r="D9" s="165"/>
      <c r="E9" s="112"/>
      <c r="F9" s="166">
        <v>6.4999999999999997E-3</v>
      </c>
      <c r="G9" s="167"/>
      <c r="H9" s="103"/>
      <c r="O9" s="108"/>
      <c r="P9" s="108"/>
      <c r="Q9" s="109"/>
    </row>
    <row r="10" spans="1:17" ht="41.25" customHeight="1" x14ac:dyDescent="0.25">
      <c r="A10" s="162"/>
      <c r="B10" s="164" t="s">
        <v>177</v>
      </c>
      <c r="C10" s="165"/>
      <c r="D10" s="165"/>
      <c r="E10" s="112"/>
      <c r="F10" s="166">
        <v>0.03</v>
      </c>
      <c r="G10" s="167"/>
      <c r="H10" s="103"/>
      <c r="O10" s="108"/>
      <c r="P10" s="108"/>
      <c r="Q10" s="109"/>
    </row>
    <row r="11" spans="1:17" ht="42.75" customHeight="1" x14ac:dyDescent="0.25">
      <c r="A11" s="163"/>
      <c r="B11" s="164" t="s">
        <v>178</v>
      </c>
      <c r="C11" s="165"/>
      <c r="D11" s="165"/>
      <c r="E11" s="112"/>
      <c r="F11" s="166">
        <v>0</v>
      </c>
      <c r="G11" s="167"/>
      <c r="H11" s="103"/>
      <c r="O11" s="108"/>
      <c r="P11" s="108"/>
      <c r="Q11" s="109"/>
    </row>
    <row r="12" spans="1:17" ht="21" customHeight="1" thickBot="1" x14ac:dyDescent="0.3">
      <c r="A12" s="158" t="s">
        <v>179</v>
      </c>
      <c r="B12" s="159"/>
      <c r="C12" s="159"/>
      <c r="D12" s="159"/>
      <c r="E12" s="160"/>
      <c r="F12" s="173">
        <f>ROUND((((1+F3+F6+F7)*(1+F5)*(1+F4))/(1-(F8+F9+F10+F11)))-1,4)</f>
        <v>0.23</v>
      </c>
      <c r="G12" s="174"/>
      <c r="H12" s="103"/>
      <c r="O12" s="108"/>
      <c r="P12" s="108"/>
      <c r="Q12" s="109"/>
    </row>
    <row r="13" spans="1:17" ht="14.25" x14ac:dyDescent="0.25">
      <c r="A13" s="103"/>
      <c r="B13" s="103"/>
      <c r="C13" s="103"/>
      <c r="D13" s="103"/>
      <c r="E13" s="103"/>
      <c r="F13" s="103"/>
      <c r="G13" s="103"/>
      <c r="H13" s="103"/>
      <c r="O13" s="108"/>
      <c r="P13" s="108"/>
      <c r="Q13" s="109"/>
    </row>
    <row r="14" spans="1:17" ht="15" x14ac:dyDescent="0.25">
      <c r="A14" s="103"/>
      <c r="B14" s="103"/>
      <c r="C14" s="103"/>
      <c r="D14" s="103"/>
      <c r="E14" s="103"/>
      <c r="F14" s="103"/>
      <c r="G14" s="103"/>
      <c r="H14" s="103"/>
      <c r="O14" s="110"/>
      <c r="P14"/>
      <c r="Q14"/>
    </row>
    <row r="15" spans="1:17" ht="12" customHeight="1" x14ac:dyDescent="0.25">
      <c r="A15" s="156"/>
      <c r="B15" s="156"/>
      <c r="C15" s="156"/>
      <c r="D15" s="156"/>
      <c r="E15" s="156"/>
      <c r="F15" s="156"/>
      <c r="G15" s="156"/>
      <c r="H15" s="156"/>
      <c r="O15" s="111"/>
      <c r="P15"/>
      <c r="Q15"/>
    </row>
    <row r="16" spans="1:17" x14ac:dyDescent="0.25">
      <c r="A16" s="156"/>
      <c r="B16" s="156"/>
      <c r="C16" s="156"/>
      <c r="D16" s="156"/>
      <c r="E16" s="156"/>
      <c r="F16" s="156"/>
      <c r="G16" s="156"/>
      <c r="H16" s="156"/>
    </row>
    <row r="17" spans="1:8" x14ac:dyDescent="0.25">
      <c r="A17" s="156"/>
      <c r="B17" s="156"/>
      <c r="C17" s="156"/>
      <c r="D17" s="156"/>
      <c r="E17" s="156"/>
      <c r="F17" s="156"/>
      <c r="G17" s="156"/>
      <c r="H17" s="156"/>
    </row>
    <row r="18" spans="1:8" x14ac:dyDescent="0.25">
      <c r="A18" s="103"/>
      <c r="B18" s="103"/>
      <c r="C18" s="103"/>
      <c r="D18" s="103"/>
      <c r="E18" s="103"/>
      <c r="F18" s="103"/>
      <c r="G18" s="103"/>
      <c r="H18" s="103"/>
    </row>
    <row r="19" spans="1:8" x14ac:dyDescent="0.25">
      <c r="A19" s="103"/>
      <c r="B19" s="103"/>
      <c r="C19" s="103"/>
      <c r="D19" s="103"/>
      <c r="E19" s="103"/>
      <c r="F19" s="103"/>
      <c r="G19" s="103"/>
      <c r="H19" s="103"/>
    </row>
    <row r="20" spans="1:8" ht="15" x14ac:dyDescent="0.25">
      <c r="A20" s="103"/>
      <c r="B20" s="103"/>
      <c r="C20"/>
      <c r="D20" s="103"/>
      <c r="E20" s="103"/>
      <c r="F20" s="103"/>
      <c r="G20" s="103"/>
      <c r="H20" s="103"/>
    </row>
    <row r="21" spans="1:8" x14ac:dyDescent="0.25">
      <c r="A21" s="103"/>
      <c r="B21" s="104"/>
      <c r="C21" s="103"/>
      <c r="D21" s="103"/>
      <c r="E21" s="103"/>
      <c r="F21" s="103"/>
      <c r="G21" s="103"/>
      <c r="H21" s="103"/>
    </row>
    <row r="22" spans="1:8" x14ac:dyDescent="0.25">
      <c r="A22" s="103"/>
      <c r="B22" s="104"/>
      <c r="C22" s="103"/>
      <c r="D22" s="103"/>
      <c r="E22" s="103"/>
      <c r="F22" s="103"/>
      <c r="G22" s="103"/>
      <c r="H22" s="103"/>
    </row>
    <row r="23" spans="1:8" x14ac:dyDescent="0.25">
      <c r="A23" s="103"/>
      <c r="B23" s="104"/>
      <c r="C23" s="103"/>
      <c r="D23" s="103"/>
      <c r="E23" s="103"/>
      <c r="F23" s="103"/>
      <c r="G23" s="103"/>
      <c r="H23" s="103"/>
    </row>
    <row r="24" spans="1:8" x14ac:dyDescent="0.25">
      <c r="A24" s="103"/>
      <c r="B24" s="104"/>
      <c r="C24" s="103"/>
      <c r="D24" s="103"/>
      <c r="E24" s="103"/>
      <c r="F24" s="103"/>
      <c r="G24" s="103"/>
      <c r="H24" s="103"/>
    </row>
    <row r="25" spans="1:8" x14ac:dyDescent="0.25">
      <c r="A25" s="103"/>
      <c r="B25" s="104"/>
      <c r="C25" s="103"/>
      <c r="D25" s="103"/>
      <c r="E25" s="103"/>
      <c r="F25" s="103"/>
      <c r="G25" s="103"/>
      <c r="H25" s="103"/>
    </row>
    <row r="26" spans="1:8" x14ac:dyDescent="0.25">
      <c r="A26" s="103"/>
      <c r="B26" s="104"/>
      <c r="C26" s="103"/>
      <c r="D26" s="103"/>
      <c r="E26" s="103"/>
      <c r="F26" s="103"/>
      <c r="G26" s="103"/>
      <c r="H26" s="103"/>
    </row>
    <row r="27" spans="1:8" x14ac:dyDescent="0.25">
      <c r="A27" s="103"/>
      <c r="B27" s="104"/>
      <c r="C27" s="103"/>
      <c r="D27" s="103"/>
      <c r="E27" s="103"/>
      <c r="F27" s="103"/>
      <c r="G27" s="103"/>
      <c r="H27" s="103"/>
    </row>
    <row r="28" spans="1:8" x14ac:dyDescent="0.25">
      <c r="A28" s="103"/>
      <c r="B28" s="103"/>
      <c r="C28" s="103"/>
      <c r="D28" s="103"/>
      <c r="E28" s="103"/>
      <c r="F28" s="103"/>
      <c r="G28" s="103"/>
      <c r="H28" s="103"/>
    </row>
    <row r="29" spans="1:8" x14ac:dyDescent="0.25">
      <c r="A29" s="103"/>
      <c r="B29" s="103"/>
      <c r="C29" s="103"/>
      <c r="D29" s="103"/>
      <c r="E29" s="103"/>
      <c r="F29" s="103"/>
      <c r="G29" s="103"/>
      <c r="H29" s="103"/>
    </row>
    <row r="30" spans="1:8" x14ac:dyDescent="0.25">
      <c r="A30" s="103"/>
      <c r="B30" s="103"/>
      <c r="C30" s="103"/>
      <c r="D30" s="103"/>
      <c r="E30" s="103"/>
      <c r="F30" s="103"/>
      <c r="G30" s="103"/>
      <c r="H30" s="103"/>
    </row>
    <row r="31" spans="1:8" x14ac:dyDescent="0.25">
      <c r="A31" s="103"/>
      <c r="B31" s="103"/>
      <c r="C31" s="103"/>
      <c r="D31" s="103"/>
      <c r="E31" s="103"/>
      <c r="F31" s="103"/>
      <c r="G31" s="103"/>
      <c r="H31" s="103"/>
    </row>
    <row r="32" spans="1:8" x14ac:dyDescent="0.25">
      <c r="A32" s="157"/>
      <c r="B32" s="157"/>
      <c r="C32" s="157"/>
      <c r="D32" s="157"/>
      <c r="E32" s="157"/>
      <c r="F32" s="157"/>
      <c r="G32" s="157"/>
      <c r="H32" s="157"/>
    </row>
    <row r="33" spans="1:8" x14ac:dyDescent="0.25">
      <c r="A33" s="157"/>
      <c r="B33" s="157"/>
      <c r="C33" s="157"/>
      <c r="D33" s="157"/>
      <c r="E33" s="157"/>
      <c r="F33" s="157"/>
      <c r="G33" s="157"/>
      <c r="H33" s="157"/>
    </row>
    <row r="34" spans="1:8" x14ac:dyDescent="0.25">
      <c r="A34" s="157"/>
      <c r="B34" s="157"/>
      <c r="C34" s="157"/>
      <c r="D34" s="157"/>
      <c r="E34" s="157"/>
      <c r="F34" s="157"/>
      <c r="G34" s="157"/>
      <c r="H34" s="157"/>
    </row>
    <row r="35" spans="1:8" x14ac:dyDescent="0.25">
      <c r="A35" s="171"/>
      <c r="B35" s="171"/>
      <c r="C35" s="171"/>
      <c r="D35" s="171"/>
      <c r="E35" s="171"/>
      <c r="F35" s="171"/>
      <c r="G35" s="171"/>
      <c r="H35" s="171"/>
    </row>
    <row r="36" spans="1:8" x14ac:dyDescent="0.25">
      <c r="A36" s="171"/>
      <c r="B36" s="171"/>
      <c r="C36" s="171"/>
      <c r="D36" s="171"/>
      <c r="E36" s="171"/>
      <c r="F36" s="171"/>
      <c r="G36" s="171"/>
      <c r="H36" s="171"/>
    </row>
    <row r="37" spans="1:8" x14ac:dyDescent="0.25">
      <c r="A37" s="103"/>
      <c r="B37" s="103"/>
      <c r="C37" s="103"/>
      <c r="D37" s="103"/>
      <c r="E37" s="103"/>
      <c r="F37" s="103"/>
      <c r="G37" s="103"/>
      <c r="H37" s="103"/>
    </row>
    <row r="38" spans="1:8" x14ac:dyDescent="0.25">
      <c r="A38" s="103"/>
      <c r="B38" s="103"/>
      <c r="C38" s="103"/>
      <c r="D38" s="103"/>
      <c r="E38" s="103"/>
      <c r="F38" s="103"/>
      <c r="G38" s="103"/>
      <c r="H38" s="103"/>
    </row>
    <row r="39" spans="1:8" x14ac:dyDescent="0.25">
      <c r="A39" s="103"/>
      <c r="B39" s="103"/>
      <c r="C39" s="103"/>
      <c r="D39" s="103"/>
      <c r="E39" s="103"/>
      <c r="F39" s="103"/>
      <c r="G39" s="103"/>
      <c r="H39" s="103"/>
    </row>
    <row r="40" spans="1:8" x14ac:dyDescent="0.25">
      <c r="A40" s="103"/>
      <c r="B40" s="103"/>
      <c r="C40" s="103"/>
      <c r="D40" s="103"/>
      <c r="E40" s="103"/>
      <c r="F40" s="103"/>
      <c r="G40" s="103"/>
      <c r="H40" s="103"/>
    </row>
    <row r="41" spans="1:8" ht="15" x14ac:dyDescent="0.25">
      <c r="A41" s="99" t="s">
        <v>124</v>
      </c>
      <c r="B41" s="99"/>
      <c r="C41" s="99"/>
      <c r="D41" s="99"/>
      <c r="E41"/>
      <c r="F41"/>
      <c r="G41" s="103"/>
      <c r="H41" s="103"/>
    </row>
    <row r="42" spans="1:8" ht="15.75" x14ac:dyDescent="0.25">
      <c r="A42" s="99" t="s">
        <v>125</v>
      </c>
      <c r="B42" s="99"/>
      <c r="C42" s="99"/>
      <c r="D42" s="123" t="s">
        <v>165</v>
      </c>
      <c r="E42" s="123"/>
      <c r="F42" s="123"/>
      <c r="G42" s="103"/>
      <c r="H42" s="103"/>
    </row>
    <row r="43" spans="1:8" ht="15" x14ac:dyDescent="0.25">
      <c r="A43"/>
      <c r="B43"/>
      <c r="C43"/>
      <c r="D43"/>
      <c r="E43"/>
      <c r="F43"/>
      <c r="G43" s="103"/>
      <c r="H43" s="103"/>
    </row>
    <row r="44" spans="1:8" x14ac:dyDescent="0.25">
      <c r="A44" s="103"/>
      <c r="B44" s="103"/>
      <c r="C44" s="103"/>
      <c r="D44" s="103"/>
      <c r="E44" s="103"/>
      <c r="F44" s="103"/>
      <c r="G44" s="103"/>
      <c r="H44" s="103"/>
    </row>
    <row r="45" spans="1:8" x14ac:dyDescent="0.25">
      <c r="A45" s="103"/>
      <c r="B45" s="103"/>
      <c r="C45" s="103"/>
      <c r="D45" s="103"/>
      <c r="E45" s="103"/>
      <c r="F45" s="103"/>
      <c r="G45" s="103"/>
      <c r="H45" s="103"/>
    </row>
    <row r="46" spans="1:8" x14ac:dyDescent="0.25">
      <c r="A46" s="103"/>
      <c r="B46" s="103"/>
      <c r="C46" s="103"/>
      <c r="D46" s="103"/>
      <c r="E46" s="103"/>
      <c r="F46" s="103"/>
      <c r="G46" s="103"/>
      <c r="H46" s="103"/>
    </row>
    <row r="47" spans="1:8" x14ac:dyDescent="0.25">
      <c r="A47" s="103"/>
      <c r="B47" s="103"/>
      <c r="C47" s="103"/>
      <c r="D47" s="103"/>
      <c r="E47" s="103"/>
      <c r="F47" s="103"/>
      <c r="G47" s="103"/>
      <c r="H47" s="103"/>
    </row>
    <row r="48" spans="1:8" x14ac:dyDescent="0.25">
      <c r="A48" s="103"/>
      <c r="B48" s="103"/>
      <c r="C48" s="103"/>
      <c r="D48" s="103"/>
      <c r="E48" s="103"/>
      <c r="F48" s="103"/>
      <c r="G48" s="103"/>
      <c r="H48" s="103"/>
    </row>
    <row r="49" spans="1:8" x14ac:dyDescent="0.25">
      <c r="A49" s="103"/>
      <c r="B49" s="103"/>
      <c r="C49" s="103"/>
      <c r="D49" s="103"/>
      <c r="E49" s="103"/>
      <c r="F49" s="103"/>
      <c r="G49" s="103"/>
      <c r="H49" s="103"/>
    </row>
    <row r="50" spans="1:8" x14ac:dyDescent="0.25">
      <c r="A50" s="103"/>
      <c r="B50" s="103"/>
      <c r="C50" s="103"/>
      <c r="D50" s="103"/>
      <c r="E50" s="103"/>
      <c r="F50" s="103"/>
      <c r="G50" s="103"/>
      <c r="H50" s="103"/>
    </row>
    <row r="51" spans="1:8" x14ac:dyDescent="0.25">
      <c r="A51" s="103"/>
      <c r="B51" s="103"/>
      <c r="C51" s="103"/>
      <c r="D51" s="103"/>
      <c r="E51" s="103"/>
      <c r="F51" s="103"/>
      <c r="G51" s="103"/>
      <c r="H51" s="103"/>
    </row>
    <row r="52" spans="1:8" x14ac:dyDescent="0.25">
      <c r="A52" s="103"/>
      <c r="B52" s="103"/>
      <c r="C52" s="103"/>
      <c r="D52" s="105"/>
      <c r="E52" s="105"/>
      <c r="F52" s="103"/>
      <c r="G52" s="103"/>
      <c r="H52" s="106"/>
    </row>
    <row r="53" spans="1:8" x14ac:dyDescent="0.25">
      <c r="A53" s="103"/>
      <c r="B53" s="103"/>
      <c r="C53" s="103"/>
      <c r="D53" s="103"/>
      <c r="E53" s="103"/>
      <c r="F53" s="103"/>
      <c r="G53" s="103"/>
      <c r="H53" s="106"/>
    </row>
    <row r="54" spans="1:8" x14ac:dyDescent="0.25">
      <c r="A54" s="103"/>
      <c r="B54" s="103"/>
      <c r="C54" s="103"/>
      <c r="D54" s="103"/>
      <c r="E54" s="103"/>
      <c r="F54" s="103"/>
      <c r="G54" s="103"/>
      <c r="H54" s="106"/>
    </row>
    <row r="55" spans="1:8" x14ac:dyDescent="0.25">
      <c r="A55" s="168"/>
      <c r="B55" s="168"/>
      <c r="C55" s="168"/>
      <c r="D55" s="168"/>
      <c r="E55" s="168"/>
      <c r="F55" s="168"/>
      <c r="G55" s="168"/>
      <c r="H55" s="168"/>
    </row>
    <row r="56" spans="1:8" x14ac:dyDescent="0.25">
      <c r="A56" s="172"/>
      <c r="B56" s="172"/>
      <c r="C56" s="172"/>
      <c r="D56" s="172"/>
      <c r="E56" s="172"/>
      <c r="F56" s="172"/>
      <c r="G56" s="172"/>
      <c r="H56" s="172"/>
    </row>
    <row r="57" spans="1:8" x14ac:dyDescent="0.25">
      <c r="A57" s="168"/>
      <c r="B57" s="168"/>
      <c r="C57" s="168"/>
      <c r="D57" s="168"/>
      <c r="E57" s="168"/>
      <c r="F57" s="168"/>
      <c r="G57" s="168"/>
      <c r="H57" s="168"/>
    </row>
    <row r="58" spans="1:8" x14ac:dyDescent="0.25">
      <c r="A58" s="168"/>
      <c r="B58" s="168"/>
      <c r="C58" s="168"/>
      <c r="D58" s="168"/>
      <c r="E58" s="168"/>
      <c r="F58" s="168"/>
      <c r="G58" s="168"/>
      <c r="H58" s="168"/>
    </row>
  </sheetData>
  <mergeCells count="39">
    <mergeCell ref="A58:H58"/>
    <mergeCell ref="A1:L1"/>
    <mergeCell ref="B3:E3"/>
    <mergeCell ref="B4:E4"/>
    <mergeCell ref="B5:E5"/>
    <mergeCell ref="B6:E6"/>
    <mergeCell ref="B7:E7"/>
    <mergeCell ref="A34:H34"/>
    <mergeCell ref="A35:H35"/>
    <mergeCell ref="A36:H36"/>
    <mergeCell ref="A55:H55"/>
    <mergeCell ref="A56:H56"/>
    <mergeCell ref="A57:H57"/>
    <mergeCell ref="D42:F42"/>
    <mergeCell ref="F11:G11"/>
    <mergeCell ref="F12:G12"/>
    <mergeCell ref="A15:H17"/>
    <mergeCell ref="A32:H32"/>
    <mergeCell ref="A33:H33"/>
    <mergeCell ref="A12:E12"/>
    <mergeCell ref="F7:G7"/>
    <mergeCell ref="A8:A11"/>
    <mergeCell ref="B8:D8"/>
    <mergeCell ref="F8:G8"/>
    <mergeCell ref="B9:D9"/>
    <mergeCell ref="F9:G9"/>
    <mergeCell ref="B10:D10"/>
    <mergeCell ref="F10:G10"/>
    <mergeCell ref="B11:D11"/>
    <mergeCell ref="A2:G2"/>
    <mergeCell ref="J2:N2"/>
    <mergeCell ref="A3:A7"/>
    <mergeCell ref="F3:G3"/>
    <mergeCell ref="J3:N3"/>
    <mergeCell ref="F4:G4"/>
    <mergeCell ref="J4:N4"/>
    <mergeCell ref="F5:G5"/>
    <mergeCell ref="J5:N5"/>
    <mergeCell ref="F6:G6"/>
  </mergeCells>
  <printOptions horizontalCentered="1"/>
  <pageMargins left="0.78740157480314965" right="0.39370078740157483" top="1.7716535433070868" bottom="0.78740157480314965" header="0.31496062992125984" footer="0.31496062992125984"/>
  <pageSetup paperSize="9" scale="62" fitToHeight="0" orientation="portrait" r:id="rId1"/>
  <headerFooter>
    <oddFooter>&amp;L&amp;8&amp;A&amp;C&amp;8Rua Maria Barbosa Carneiro, 633, Centro – (67) 3260-1127/3260-1187 - CNPJ 37.226.651/0001 – 04 - CEP. 79530-000 – Alcinópolis-MS E-mail: licita.alcinopolis@hotmail.com&amp;R&amp;8Página &amp;P/&amp;N</oddFooter>
  </headerFooter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RESUMO GERAL</vt:lpstr>
      <vt:lpstr>Planilha3</vt:lpstr>
      <vt:lpstr>BDI </vt:lpstr>
      <vt:lpstr>'BDI '!Area_de_impressao</vt:lpstr>
      <vt:lpstr>'RESUMO GERAL'!Area_de_impressao</vt:lpstr>
      <vt:lpstr>BDI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2026-04-13T00:27:42Z</cp:lastPrinted>
  <dcterms:created xsi:type="dcterms:W3CDTF">2026-03-02T19:50:37Z</dcterms:created>
  <dcterms:modified xsi:type="dcterms:W3CDTF">2026-04-14T18:43:30Z</dcterms:modified>
</cp:coreProperties>
</file>