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R:\Licitação\Geral\A_PROCESSOS 2026\CONCORÊNCIA\004_PRC_026_CONSERVAÇÃO MUNICIPAL\MINUTAS\"/>
    </mc:Choice>
  </mc:AlternateContent>
  <xr:revisionPtr revIDLastSave="0" documentId="13_ncr:1_{9DB86E30-1BBB-4B86-84A1-E35F98ED7068}" xr6:coauthVersionLast="47" xr6:coauthVersionMax="47" xr10:uidLastSave="{00000000-0000-0000-0000-000000000000}"/>
  <bookViews>
    <workbookView xWindow="28680" yWindow="-150" windowWidth="29040" windowHeight="15720" activeTab="3" xr2:uid="{C895C2BE-2410-408C-A624-4F853731F561}"/>
  </bookViews>
  <sheets>
    <sheet name="CUSTO OPERACIONAL" sheetId="1" r:id="rId1"/>
    <sheet name="EQUIPE" sheetId="5" r:id="rId2"/>
    <sheet name="VEICULOS" sheetId="2" r:id="rId3"/>
    <sheet name="EQUIPAMENTOS" sheetId="6" r:id="rId4"/>
  </sheets>
  <externalReferences>
    <externalReference r:id="rId5"/>
    <externalReference r:id="rId6"/>
    <externalReference r:id="rId7"/>
  </externalReferences>
  <definedNames>
    <definedName name="___sub1">#REF!</definedName>
    <definedName name="___sub2">#REF!</definedName>
    <definedName name="___sub3">#REF!</definedName>
    <definedName name="_sub1">#REF!</definedName>
    <definedName name="_sub2">#REF!</definedName>
    <definedName name="_sub3">#REF!</definedName>
    <definedName name="A">'[1]Memória de Cálculo'!#REF!</definedName>
    <definedName name="AA" hidden="1">{#N/A,#N/A,FALSE,"ALVENARIA";#N/A,#N/A,FALSE,"BLOCOS";#N/A,#N/A,FALSE,"CINTAS";#N/A,#N/A,FALSE,"CORTINA";#N/A,#N/A,FALSE,"LAJES";#N/A,#N/A,FALSE,"PILARES";#N/A,#N/A,FALSE,"VIGAS"}</definedName>
    <definedName name="AREA">#REF!</definedName>
    <definedName name="_xlnm.Print_Area" localSheetId="0">'CUSTO OPERACIONAL'!$A$1:$H$25</definedName>
    <definedName name="_xlnm.Print_Area" localSheetId="1">EQUIPE!$A$1:$M$79</definedName>
    <definedName name="_xlnm.Print_Area" localSheetId="2">VEICULOS!$A$1:$K$64</definedName>
    <definedName name="B">#REF!</definedName>
    <definedName name="BDI">#REF!</definedName>
    <definedName name="BDI.Opcao" hidden="1">[2]DADOS!$F$18</definedName>
    <definedName name="BDI.TipoObra" hidden="1">[2]BDI!$A$138:$A$146</definedName>
    <definedName name="CalculoFossa20" hidden="1">{#N/A,#N/A,FALSE,"ALVENARIA";#N/A,#N/A,FALSE,"BLOCOS";#N/A,#N/A,FALSE,"CINTAS";#N/A,#N/A,FALSE,"CORTINA";#N/A,#N/A,FALSE,"LAJES";#N/A,#N/A,FALSE,"PILARES";#N/A,#N/A,FALSE,"VIGAS"}</definedName>
    <definedName name="Cedro1COMPLETO" hidden="1">{#N/A,#N/A,FALSE,"ALVENARIA";#N/A,#N/A,FALSE,"BLOCOS";#N/A,#N/A,FALSE,"CINTAS";#N/A,#N/A,FALSE,"CORTINA";#N/A,#N/A,FALSE,"LAJES";#N/A,#N/A,FALSE,"PILARES";#N/A,#N/A,FALSE,"VIGAS"}</definedName>
    <definedName name="ciclovia" hidden="1">{#N/A,#N/A,FALSE,"ALVENARIA";#N/A,#N/A,FALSE,"BLOCOS";#N/A,#N/A,FALSE,"CINTAS";#N/A,#N/A,FALSE,"CORTINA";#N/A,#N/A,FALSE,"LAJES";#N/A,#N/A,FALSE,"PILARES";#N/A,#N/A,FALSE,"VIGAS"}</definedName>
    <definedName name="ciclovia2" hidden="1">{#N/A,#N/A,FALSE,"ALVENARIA";#N/A,#N/A,FALSE,"BLOCOS";#N/A,#N/A,FALSE,"CINTAS";#N/A,#N/A,FALSE,"CORTINA";#N/A,#N/A,FALSE,"LAJES";#N/A,#N/A,FALSE,"PILARES";#N/A,#N/A,FALSE,"VIGAS"}</definedName>
    <definedName name="ciclovia3" hidden="1">{#N/A,#N/A,FALSE,"ALVENARIA";#N/A,#N/A,FALSE,"BLOCOS";#N/A,#N/A,FALSE,"CINTAS";#N/A,#N/A,FALSE,"CORTINA";#N/A,#N/A,FALSE,"LAJES";#N/A,#N/A,FALSE,"PILARES";#N/A,#N/A,FALSE,"VIGAS"}</definedName>
    <definedName name="ciclovia4" hidden="1">{#N/A,#N/A,FALSE,"ALVENARIA";#N/A,#N/A,FALSE,"BLOCOS";#N/A,#N/A,FALSE,"CINTAS";#N/A,#N/A,FALSE,"CORTINA";#N/A,#N/A,FALSE,"LAJES";#N/A,#N/A,FALSE,"PILARES";#N/A,#N/A,FALSE,"VIGAS"}</definedName>
    <definedName name="ciclovia5" hidden="1">{#N/A,#N/A,FALSE,"ALVENARIA";#N/A,#N/A,FALSE,"BLOCOS";#N/A,#N/A,FALSE,"CINTAS";#N/A,#N/A,FALSE,"CORTINA";#N/A,#N/A,FALSE,"LAJES";#N/A,#N/A,FALSE,"PILARES";#N/A,#N/A,FALSE,"VIGAS"}</definedName>
    <definedName name="ciclovia6" hidden="1">{#N/A,#N/A,FALSE,"ALVENARIA";#N/A,#N/A,FALSE,"BLOCOS";#N/A,#N/A,FALSE,"CINTAS";#N/A,#N/A,FALSE,"CORTINA";#N/A,#N/A,FALSE,"LAJES";#N/A,#N/A,FALSE,"PILARES";#N/A,#N/A,FALSE,"VIGAS"}</definedName>
    <definedName name="ciclovia7" hidden="1">{#N/A,#N/A,FALSE,"ALVENARIA";#N/A,#N/A,FALSE,"BLOCOS";#N/A,#N/A,FALSE,"CINTAS";#N/A,#N/A,FALSE,"CORTINA";#N/A,#N/A,FALSE,"LAJES";#N/A,#N/A,FALSE,"PILARES";#N/A,#N/A,FALSE,"VIGAS"}</definedName>
    <definedName name="ciclovia8" hidden="1">{#N/A,#N/A,FALSE,"ALVENARIA";#N/A,#N/A,FALSE,"BLOCOS";#N/A,#N/A,FALSE,"CINTAS";#N/A,#N/A,FALSE,"CORTINA";#N/A,#N/A,FALSE,"LAJES";#N/A,#N/A,FALSE,"PILARES";#N/A,#N/A,FALSE,"VIGAS"}</definedName>
    <definedName name="cotação" hidden="1">{#N/A,#N/A,FALSE,"ALVENARIA";#N/A,#N/A,FALSE,"BLOCOS";#N/A,#N/A,FALSE,"CINTAS";#N/A,#N/A,FALSE,"CORTINA";#N/A,#N/A,FALSE,"LAJES";#N/A,#N/A,FALSE,"PILARES";#N/A,#N/A,FALSE,"VIGAS"}</definedName>
    <definedName name="ddd" hidden="1">{#N/A,#N/A,FALSE,"ALVENARIA";#N/A,#N/A,FALSE,"BLOCOS";#N/A,#N/A,FALSE,"CINTAS";#N/A,#N/A,FALSE,"CORTINA";#N/A,#N/A,FALSE,"LAJES";#N/A,#N/A,FALSE,"PILARES";#N/A,#N/A,FALSE,"VIGAS"}</definedName>
    <definedName name="DESONERACAO" hidden="1">IF(OR(Import.Desoneracao="DESONERADO",Import.Desoneracao="SIM"),"SIM","NÃO")</definedName>
    <definedName name="DOLAR">[3]INSUMOS!$G$8</definedName>
    <definedName name="ersdcefgbrnghrbgbrgfbgfwbvbfgvwfv">#REF!</definedName>
    <definedName name="Excel_BuiltIn_Print_Area_2">#REF!</definedName>
    <definedName name="Excel_BuiltIn_Print_Area_2_1">#REF!</definedName>
    <definedName name="Excel_BuiltIn_Print_Area_2_1_1">#REF!</definedName>
    <definedName name="Excel_BuiltIn_Print_Area_2_1_1_1">#REF!</definedName>
    <definedName name="Excel_BuiltIn_Print_Area_4">#REF!</definedName>
    <definedName name="Fossa20" hidden="1">{#N/A,#N/A,FALSE,"ALVENARIA";#N/A,#N/A,FALSE,"BLOCOS";#N/A,#N/A,FALSE,"CINTAS";#N/A,#N/A,FALSE,"CORTINA";#N/A,#N/A,FALSE,"LAJES";#N/A,#N/A,FALSE,"PILARES";#N/A,#N/A,FALSE,"VIGAS"}</definedName>
    <definedName name="fran" hidden="1">{#N/A,#N/A,FALSE,"ALVENARIA";#N/A,#N/A,FALSE,"BLOCOS";#N/A,#N/A,FALSE,"CINTAS";#N/A,#N/A,FALSE,"CORTINA";#N/A,#N/A,FALSE,"LAJES";#N/A,#N/A,FALSE,"PILARES";#N/A,#N/A,FALSE,"VIGAS"}</definedName>
    <definedName name="Import.Apelido" hidden="1">[2]DADOS!$F$16</definedName>
    <definedName name="Import.CR" hidden="1">[2]DADOS!$F$7</definedName>
    <definedName name="Import.DescLote" hidden="1">[2]DADOS!$F$17</definedName>
    <definedName name="Import.Desoneracao" hidden="1">OFFSET([2]DADOS!$G$18,0,-1)</definedName>
    <definedName name="Import.Município" hidden="1">[2]DADOS!$F$6</definedName>
    <definedName name="Import.Proponente" hidden="1">[2]DADOS!$F$5</definedName>
    <definedName name="Import.RespOrçamento" hidden="1">[2]DADOS!$F$22:$F$24</definedName>
    <definedName name="Import.SICONV" hidden="1">[2]DADOS!$F$8</definedName>
    <definedName name="leosde">#REF!</definedName>
    <definedName name="mac" hidden="1">{#N/A,#N/A,FALSE,"ALVENARIA";#N/A,#N/A,FALSE,"BLOCOS";#N/A,#N/A,FALSE,"CINTAS";#N/A,#N/A,FALSE,"CORTINA";#N/A,#N/A,FALSE,"LAJES";#N/A,#N/A,FALSE,"PILARES";#N/A,#N/A,FALSE,"VIGAS"}</definedName>
    <definedName name="MACAHDO" hidden="1">{#N/A,#N/A,FALSE,"ALVENARIA";#N/A,#N/A,FALSE,"BLOCOS";#N/A,#N/A,FALSE,"CINTAS";#N/A,#N/A,FALSE,"CORTINA";#N/A,#N/A,FALSE,"LAJES";#N/A,#N/A,FALSE,"PILARES";#N/A,#N/A,FALSE,"VIGAS"}</definedName>
    <definedName name="MACHADO" hidden="1">{#N/A,#N/A,FALSE,"ALVENARIA";#N/A,#N/A,FALSE,"BLOCOS";#N/A,#N/A,FALSE,"CINTAS";#N/A,#N/A,FALSE,"CORTINA";#N/A,#N/A,FALSE,"LAJES";#N/A,#N/A,FALSE,"PILARES";#N/A,#N/A,FALSE,"VIGAS"}</definedName>
    <definedName name="NCOMPOSICOES">7</definedName>
    <definedName name="NCOTACOES">15</definedName>
    <definedName name="noo" hidden="1">{#N/A,#N/A,FALSE,"ALVENARIA";#N/A,#N/A,FALSE,"BLOCOS";#N/A,#N/A,FALSE,"CINTAS";#N/A,#N/A,FALSE,"CORTINA";#N/A,#N/A,FALSE,"LAJES";#N/A,#N/A,FALSE,"PILARES";#N/A,#N/A,FALSE,"VIGAS"}</definedName>
    <definedName name="obra">#REF!</definedName>
    <definedName name="obra1">#REF!</definedName>
    <definedName name="obra2">#REF!</definedName>
    <definedName name="obra3">#REF!</definedName>
    <definedName name="obra4">#REF!</definedName>
    <definedName name="obra5">#REF!</definedName>
    <definedName name="orcamento" hidden="1">{#N/A,#N/A,FALSE,"ALVENARIA";#N/A,#N/A,FALSE,"BLOCOS";#N/A,#N/A,FALSE,"CINTAS";#N/A,#N/A,FALSE,"CORTINA";#N/A,#N/A,FALSE,"LAJES";#N/A,#N/A,FALSE,"PILARES";#N/A,#N/A,FALSE,"VIGAS"}</definedName>
    <definedName name="ORÇAMENTO.BancoRef" hidden="1">'[1]Memória de Cálculo'!$K$11</definedName>
    <definedName name="P.1">#REF!</definedName>
    <definedName name="P.10">#REF!</definedName>
    <definedName name="P.11">#REF!</definedName>
    <definedName name="P.12">#REF!</definedName>
    <definedName name="P.13">#REF!</definedName>
    <definedName name="P.14">#REF!</definedName>
    <definedName name="P.15">#REF!</definedName>
    <definedName name="P.2">#REF!</definedName>
    <definedName name="P.3">#REF!</definedName>
    <definedName name="P.4">#REF!</definedName>
    <definedName name="P.5">#REF!</definedName>
    <definedName name="P.6">#REF!</definedName>
    <definedName name="P.7">#REF!</definedName>
    <definedName name="P.8">#REF!</definedName>
    <definedName name="P.9">#REF!</definedName>
    <definedName name="Pedreiro_de_acabamento">[3]INSUMOS!$B$11</definedName>
    <definedName name="PP1.1">#REF!</definedName>
    <definedName name="PP1.10">#REF!</definedName>
    <definedName name="PP1.11">#REF!</definedName>
    <definedName name="PP1.12">#REF!</definedName>
    <definedName name="PP1.13">#REF!</definedName>
    <definedName name="PP1.14">#REF!</definedName>
    <definedName name="PP1.15">#REF!</definedName>
    <definedName name="PP1.2">#REF!</definedName>
    <definedName name="PP1.3">#REF!</definedName>
    <definedName name="PP1.4">#REF!</definedName>
    <definedName name="PP1.5">#REF!</definedName>
    <definedName name="PP1.6">#REF!</definedName>
    <definedName name="PP1.7">#REF!</definedName>
    <definedName name="PP1.8">#REF!</definedName>
    <definedName name="PP1.9">#REF!</definedName>
    <definedName name="REFERENCIA.Descricao" hidden="1">IF(ISNUMBER('[1]Memória de Cálculo'!$AR1),OFFSET(INDIRECT(ORÇAMENTO.BancoRef),'[1]Memória de Cálculo'!$AR1-1,3,1),'[1]Memória de Cálculo'!$AR1)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_xlnm.Print_Titles" localSheetId="1">EQUIPE!$1:$6</definedName>
    <definedName name="_xlnm.Print_Titles" localSheetId="2">VEICULOS!$1:$6</definedName>
    <definedName name="TOT.P">#REF!</definedName>
    <definedName name="TOT1.P">#REF!</definedName>
    <definedName name="TT.1">#REF!</definedName>
    <definedName name="TT.10">#REF!</definedName>
    <definedName name="TT.11">#REF!</definedName>
    <definedName name="TT.12">#REF!</definedName>
    <definedName name="TT.13">#REF!</definedName>
    <definedName name="TT.14">#REF!</definedName>
    <definedName name="TT.15">#REF!</definedName>
    <definedName name="TT.2">#REF!</definedName>
    <definedName name="TT.3">#REF!</definedName>
    <definedName name="TT.4">#REF!</definedName>
    <definedName name="TT.5">#REF!</definedName>
    <definedName name="TT.6">#REF!</definedName>
    <definedName name="TT.7">#REF!</definedName>
    <definedName name="TT.8">#REF!</definedName>
    <definedName name="TT.9">#REF!</definedName>
    <definedName name="wrn.mode_lev.xls." hidden="1">{#N/A,#N/A,FALSE,"ALVENARIA";#N/A,#N/A,FALSE,"BLOCOS";#N/A,#N/A,FALSE,"CINTAS";#N/A,#N/A,FALSE,"CORTINA";#N/A,#N/A,FALSE,"LAJES";#N/A,#N/A,FALSE,"PILARES";#N/A,#N/A,FALSE,"VIGAS"}</definedName>
    <definedName name="x" hidden="1">{#N/A,#N/A,FALSE,"ALVENARIA";#N/A,#N/A,FALSE,"BLOCOS";#N/A,#N/A,FALSE,"CINTAS";#N/A,#N/A,FALSE,"CORTINA";#N/A,#N/A,FALSE,"LAJES";#N/A,#N/A,FALSE,"PILARES";#N/A,#N/A,FALSE,"VIGAS"}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0" i="5" l="1"/>
  <c r="H33" i="5"/>
  <c r="H32" i="5"/>
  <c r="D25" i="5"/>
  <c r="J20" i="5"/>
  <c r="E20" i="5"/>
  <c r="O88" i="5"/>
  <c r="G90" i="5"/>
  <c r="F90" i="5"/>
  <c r="H87" i="5"/>
  <c r="G87" i="5"/>
  <c r="O86" i="5" s="1"/>
  <c r="E87" i="5"/>
  <c r="F87" i="5"/>
  <c r="H84" i="5"/>
  <c r="O87" i="5" s="1"/>
  <c r="G84" i="5"/>
  <c r="F84" i="5"/>
  <c r="L59" i="5"/>
  <c r="M59" i="5"/>
  <c r="L60" i="5"/>
  <c r="M60" i="5"/>
  <c r="L61" i="5"/>
  <c r="M61" i="5"/>
  <c r="L62" i="5"/>
  <c r="M62" i="5"/>
  <c r="L63" i="5"/>
  <c r="M63" i="5"/>
  <c r="L64" i="5"/>
  <c r="M64" i="5"/>
  <c r="L65" i="5"/>
  <c r="M65" i="5"/>
  <c r="L66" i="5"/>
  <c r="M66" i="5"/>
  <c r="G59" i="5"/>
  <c r="H59" i="5"/>
  <c r="I59" i="5"/>
  <c r="J59" i="5"/>
  <c r="K59" i="5"/>
  <c r="G60" i="5"/>
  <c r="H60" i="5"/>
  <c r="I60" i="5"/>
  <c r="J60" i="5"/>
  <c r="K60" i="5"/>
  <c r="G61" i="5"/>
  <c r="H61" i="5"/>
  <c r="I61" i="5"/>
  <c r="J61" i="5"/>
  <c r="K61" i="5"/>
  <c r="G62" i="5"/>
  <c r="H62" i="5"/>
  <c r="I62" i="5"/>
  <c r="J62" i="5"/>
  <c r="K62" i="5"/>
  <c r="G63" i="5"/>
  <c r="H63" i="5"/>
  <c r="I63" i="5"/>
  <c r="J63" i="5"/>
  <c r="K63" i="5"/>
  <c r="G64" i="5"/>
  <c r="H64" i="5"/>
  <c r="I64" i="5"/>
  <c r="J64" i="5"/>
  <c r="K64" i="5"/>
  <c r="G65" i="5"/>
  <c r="H65" i="5"/>
  <c r="I65" i="5"/>
  <c r="J65" i="5"/>
  <c r="K65" i="5"/>
  <c r="G66" i="5"/>
  <c r="H66" i="5"/>
  <c r="I66" i="5"/>
  <c r="J66" i="5"/>
  <c r="K66" i="5"/>
  <c r="F59" i="5"/>
  <c r="F60" i="5"/>
  <c r="F61" i="5"/>
  <c r="F62" i="5"/>
  <c r="F63" i="5"/>
  <c r="F64" i="5"/>
  <c r="F65" i="5"/>
  <c r="F66" i="5"/>
  <c r="E59" i="5"/>
  <c r="E60" i="5"/>
  <c r="E61" i="5"/>
  <c r="E62" i="5"/>
  <c r="E63" i="5"/>
  <c r="E64" i="5"/>
  <c r="E65" i="5"/>
  <c r="E66" i="5"/>
  <c r="D60" i="5"/>
  <c r="D61" i="5"/>
  <c r="D62" i="5"/>
  <c r="D63" i="5"/>
  <c r="D64" i="5"/>
  <c r="D65" i="5"/>
  <c r="D66" i="5"/>
  <c r="D59" i="5"/>
  <c r="O85" i="5" l="1"/>
  <c r="K32" i="5"/>
  <c r="L32" i="5"/>
  <c r="M32" i="5"/>
  <c r="F32" i="5"/>
  <c r="I32" i="5"/>
  <c r="J32" i="5"/>
  <c r="G32" i="5"/>
  <c r="E32" i="5"/>
  <c r="D32" i="5" l="1"/>
  <c r="E25" i="5" l="1"/>
  <c r="E26" i="5"/>
  <c r="E28" i="5"/>
  <c r="E29" i="5"/>
  <c r="E30" i="5"/>
  <c r="E31" i="5"/>
  <c r="E33" i="5"/>
  <c r="F33" i="5"/>
  <c r="G33" i="5"/>
  <c r="I33" i="5"/>
  <c r="J33" i="5"/>
  <c r="K33" i="5"/>
  <c r="L33" i="5"/>
  <c r="M33" i="5"/>
  <c r="D33" i="5"/>
  <c r="F31" i="5"/>
  <c r="G31" i="5"/>
  <c r="H31" i="5"/>
  <c r="I31" i="5"/>
  <c r="J31" i="5"/>
  <c r="K31" i="5"/>
  <c r="L31" i="5"/>
  <c r="M31" i="5"/>
  <c r="D31" i="5"/>
  <c r="F30" i="5"/>
  <c r="G30" i="5"/>
  <c r="H30" i="5"/>
  <c r="I30" i="5"/>
  <c r="J30" i="5"/>
  <c r="K30" i="5"/>
  <c r="L30" i="5"/>
  <c r="M30" i="5"/>
  <c r="D30" i="5"/>
  <c r="F29" i="5"/>
  <c r="G29" i="5"/>
  <c r="H29" i="5"/>
  <c r="I29" i="5"/>
  <c r="J29" i="5"/>
  <c r="K29" i="5"/>
  <c r="L29" i="5"/>
  <c r="M29" i="5"/>
  <c r="D29" i="5"/>
  <c r="F28" i="5"/>
  <c r="G28" i="5"/>
  <c r="H28" i="5"/>
  <c r="I28" i="5"/>
  <c r="J28" i="5"/>
  <c r="K28" i="5"/>
  <c r="L28" i="5"/>
  <c r="M28" i="5"/>
  <c r="D28" i="5"/>
  <c r="F26" i="5"/>
  <c r="G26" i="5"/>
  <c r="H26" i="5"/>
  <c r="I26" i="5"/>
  <c r="J26" i="5"/>
  <c r="K26" i="5"/>
  <c r="L26" i="5"/>
  <c r="M26" i="5"/>
  <c r="D26" i="5"/>
  <c r="F25" i="5"/>
  <c r="G25" i="5"/>
  <c r="H25" i="5"/>
  <c r="I25" i="5"/>
  <c r="J25" i="5"/>
  <c r="K25" i="5"/>
  <c r="L25" i="5"/>
  <c r="M25" i="5"/>
  <c r="E56" i="5"/>
  <c r="F56" i="5"/>
  <c r="G56" i="5"/>
  <c r="H56" i="5"/>
  <c r="I56" i="5"/>
  <c r="J56" i="5"/>
  <c r="K56" i="5"/>
  <c r="L56" i="5"/>
  <c r="M56" i="5"/>
  <c r="D56" i="5"/>
  <c r="F20" i="5"/>
  <c r="G20" i="5"/>
  <c r="H20" i="5"/>
  <c r="I20" i="5"/>
  <c r="K20" i="5"/>
  <c r="L20" i="5"/>
  <c r="M20" i="5"/>
  <c r="D27" i="5" l="1"/>
  <c r="D34" i="5" s="1"/>
  <c r="D35" i="5" s="1"/>
  <c r="E27" i="5"/>
  <c r="E34" i="5" s="1"/>
  <c r="E35" i="5" s="1"/>
  <c r="H27" i="5"/>
  <c r="H34" i="5" s="1"/>
  <c r="H35" i="5" s="1"/>
  <c r="G27" i="5"/>
  <c r="G34" i="5" s="1"/>
  <c r="F27" i="5"/>
  <c r="F34" i="5" s="1"/>
  <c r="F35" i="5" s="1"/>
  <c r="M27" i="5"/>
  <c r="M34" i="5" s="1"/>
  <c r="M35" i="5" s="1"/>
  <c r="L27" i="5"/>
  <c r="L34" i="5" s="1"/>
  <c r="J27" i="5"/>
  <c r="J34" i="5" s="1"/>
  <c r="K27" i="5"/>
  <c r="K34" i="5" s="1"/>
  <c r="K35" i="5" s="1"/>
  <c r="I27" i="5"/>
  <c r="I34" i="5" s="1"/>
  <c r="I35" i="5" s="1"/>
  <c r="I82" i="5" l="1"/>
  <c r="J35" i="5"/>
  <c r="L35" i="5"/>
  <c r="G35" i="5"/>
  <c r="M36" i="5" l="1"/>
</calcChain>
</file>

<file path=xl/sharedStrings.xml><?xml version="1.0" encoding="utf-8"?>
<sst xmlns="http://schemas.openxmlformats.org/spreadsheetml/2006/main" count="485" uniqueCount="349">
  <si>
    <t>PROPONENTE
TOMADOR</t>
  </si>
  <si>
    <t>PREFEITURA MUNICIPAL DE SANTANA DO PARAÍSO / MG</t>
  </si>
  <si>
    <t>OBRA: 
MUNICIPIO / UF:</t>
  </si>
  <si>
    <r>
      <rPr>
        <b/>
        <sz val="8"/>
        <rFont val="Arial Nova"/>
        <family val="2"/>
      </rPr>
      <t>LOCAL:</t>
    </r>
    <r>
      <rPr>
        <sz val="8"/>
        <rFont val="Arial Nova"/>
        <family val="2"/>
      </rPr>
      <t xml:space="preserve"> </t>
    </r>
  </si>
  <si>
    <t>ITEM</t>
  </si>
  <si>
    <t>FONTE</t>
  </si>
  <si>
    <t>CÓDIGO</t>
  </si>
  <si>
    <t>DESCRIÇÃO</t>
  </si>
  <si>
    <t>UNIDADE</t>
  </si>
  <si>
    <t>QUANTIDADE</t>
  </si>
  <si>
    <t>C</t>
  </si>
  <si>
    <t>D</t>
  </si>
  <si>
    <t>E</t>
  </si>
  <si>
    <t>F</t>
  </si>
  <si>
    <t>G</t>
  </si>
  <si>
    <t>QUILOMETRAGEM PERCORRIDA / MÊS</t>
  </si>
  <si>
    <t>CAMINHÃO CARROCERIA COM GUINDASTE (MUNCK)</t>
  </si>
  <si>
    <t>CAMINHÃO CARROCERIA</t>
  </si>
  <si>
    <t>CAMINHÃO PIPA</t>
  </si>
  <si>
    <t>VEÍCULO LEVE</t>
  </si>
  <si>
    <t>VEÍCULO PICKUP</t>
  </si>
  <si>
    <t>CARRETA REBOQUE</t>
  </si>
  <si>
    <t>CÓD.</t>
  </si>
  <si>
    <t>DIVISÃO</t>
  </si>
  <si>
    <t>A</t>
  </si>
  <si>
    <t>B</t>
  </si>
  <si>
    <t>SUBTOTAL</t>
  </si>
  <si>
    <t>H</t>
  </si>
  <si>
    <t>I</t>
  </si>
  <si>
    <t>J</t>
  </si>
  <si>
    <t>CONSUMO DE COMBUSTÍVEL / MÊS</t>
  </si>
  <si>
    <t>K</t>
  </si>
  <si>
    <t>L</t>
  </si>
  <si>
    <t>M</t>
  </si>
  <si>
    <t>MANUTENÇÃO</t>
  </si>
  <si>
    <t>N</t>
  </si>
  <si>
    <t>O</t>
  </si>
  <si>
    <t>P</t>
  </si>
  <si>
    <t>Q</t>
  </si>
  <si>
    <t>R</t>
  </si>
  <si>
    <t>S</t>
  </si>
  <si>
    <t>T</t>
  </si>
  <si>
    <t>U</t>
  </si>
  <si>
    <t>V</t>
  </si>
  <si>
    <t>X</t>
  </si>
  <si>
    <t>Y</t>
  </si>
  <si>
    <t>Z</t>
  </si>
  <si>
    <t xml:space="preserve">PNEUS E CÂMARAS
Troca de cj de pneus e 2 recapagens cada </t>
  </si>
  <si>
    <t>AA</t>
  </si>
  <si>
    <t>AC</t>
  </si>
  <si>
    <t>LUBRIFICAÇÃO
Sistema do motor; hidráulico; de transmissão;
Graxa para lubrificação</t>
  </si>
  <si>
    <t>AD</t>
  </si>
  <si>
    <t>AE</t>
  </si>
  <si>
    <t>AF</t>
  </si>
  <si>
    <t>LAVAGEM</t>
  </si>
  <si>
    <t>AG</t>
  </si>
  <si>
    <t>AH</t>
  </si>
  <si>
    <t>AI</t>
  </si>
  <si>
    <t>AJ</t>
  </si>
  <si>
    <t>AK</t>
  </si>
  <si>
    <t>IPVA
AH = MULT(A;B;AG)</t>
  </si>
  <si>
    <t>LICENCIAMENTO E SEGUROS - SOBRE CHASSIS</t>
  </si>
  <si>
    <t>AL</t>
  </si>
  <si>
    <t>AM</t>
  </si>
  <si>
    <t>AN</t>
  </si>
  <si>
    <t>DEPRECIAÇÃO</t>
  </si>
  <si>
    <t>CUSTO DO CAPITAL</t>
  </si>
  <si>
    <t>AO</t>
  </si>
  <si>
    <t>AP</t>
  </si>
  <si>
    <t>AQ</t>
  </si>
  <si>
    <t>AR</t>
  </si>
  <si>
    <t>AS</t>
  </si>
  <si>
    <t>MONITORAMENTO DOS VEÍCULOS GPS VIA SATÉLITE</t>
  </si>
  <si>
    <t>AT</t>
  </si>
  <si>
    <t>AU</t>
  </si>
  <si>
    <t>AV</t>
  </si>
  <si>
    <t>DESPESA MENSAL TOTAL
=SOMA(J;M;Z;AC;AF;AK;NA;AS;AV)</t>
  </si>
  <si>
    <t>VEÍCULO TRANSPORTE /DIA</t>
  </si>
  <si>
    <t>VIAGEM/VEÍCULO/DIA</t>
  </si>
  <si>
    <t>KM/LITRO</t>
  </si>
  <si>
    <t>R$/LITRO
SÉRIE HISTÓRICO SEMANAL ANP</t>
  </si>
  <si>
    <t>CUSTO DE MANUTENÇÃO DURANTE A VIDA ÚTIL</t>
  </si>
  <si>
    <t>VIDA ÚTIL EM MESES</t>
  </si>
  <si>
    <t>VALOR MENSAL
M=MULT(A;B;K)/L</t>
  </si>
  <si>
    <t>PNEU NOVO</t>
  </si>
  <si>
    <t>VALOR UNITÁRIO PNEU</t>
  </si>
  <si>
    <t>TOTAL POR CICLO PNEU
P = MULT(A;N;O)</t>
  </si>
  <si>
    <t>CÂMARA (1000X20)</t>
  </si>
  <si>
    <t>VALOR UNITÁRIO CÂMARA (1000X20)</t>
  </si>
  <si>
    <t>TOTAL POR CICLO CAMARA
S = MULT(A;Q;R)</t>
  </si>
  <si>
    <t>PROTETOR (1000X20)</t>
  </si>
  <si>
    <t>VALOR UNITÁRIO PROTETOR (1000X20)</t>
  </si>
  <si>
    <t>TOTAL POR CICLO PROTETOR
V = MULT(A;T;U)</t>
  </si>
  <si>
    <t>TOTAL POR CICLO
X = SOMA(P;S;V)</t>
  </si>
  <si>
    <t>KM/CICLO</t>
  </si>
  <si>
    <t>VALOR MENSAL
Z = (X/Y)*G</t>
  </si>
  <si>
    <t>COEFICIENTE DE LUBRIFICAÇÃO MÉDIO</t>
  </si>
  <si>
    <t>CONSUMO DE COMBUSTÍVEL (R$/MÊS):</t>
  </si>
  <si>
    <t>VALOR MENSAL
AC = MULT(AA;J)</t>
  </si>
  <si>
    <t>PREÇO UNITÁRIO POR LAVAGEM</t>
  </si>
  <si>
    <t>QUANTIDADE DE LAVAGEM/VEÍCULO/MÊS</t>
  </si>
  <si>
    <t>VALOR MENSAL
AF = MULT(A;AD;AE)</t>
  </si>
  <si>
    <t>ALIQUOTAS</t>
  </si>
  <si>
    <t>SEGURO E LICENCIAMENTO
AI = MULT(A;141,73)</t>
  </si>
  <si>
    <t>VALOR ANUAL
AJ = MULT(A;SOMA(AH;AI))</t>
  </si>
  <si>
    <t>VALOR MENSAL
AK = AJ / 12</t>
  </si>
  <si>
    <t>VALOR RESIDUAL</t>
  </si>
  <si>
    <t>VALOR MENSAL
NA = MULT(A;B;(1-AL))/AM</t>
  </si>
  <si>
    <t>K = VALOR RESIDUAL</t>
  </si>
  <si>
    <t>N = VIDA ÚTIL EM ANOS</t>
  </si>
  <si>
    <t>J = % DE JUROS (A.A.)</t>
  </si>
  <si>
    <t>C = COEFICIENTE DE REMUNERAÇÃO DO CAPITAL
AR=((2+(AP-1)*(AO+1))/(24*AP)*AQ)</t>
  </si>
  <si>
    <t>VALOR MENSAL
AS = MULT(A;B;AR)</t>
  </si>
  <si>
    <t>MONITORAMENTO, INCLUIDO INSTALAÇÃO E MANUTENÇÃO</t>
  </si>
  <si>
    <t>VALOR MENSAL
AV=MULT(AT:AU)</t>
  </si>
  <si>
    <t>VEICULOS</t>
  </si>
  <si>
    <t>MÊS</t>
  </si>
  <si>
    <t>MULTITAREFA</t>
  </si>
  <si>
    <t>CUSTO ANUAL</t>
  </si>
  <si>
    <t>CUSTO MENSAL S/ BDI</t>
  </si>
  <si>
    <t>ARQUITETO</t>
  </si>
  <si>
    <t>AUXILIAR ADMINISTRATIVO</t>
  </si>
  <si>
    <t>ENCARREGADO</t>
  </si>
  <si>
    <t>ENG. AMBIENTAL</t>
  </si>
  <si>
    <t>JARDINEIRO</t>
  </si>
  <si>
    <t xml:space="preserve">MOTORISTA </t>
  </si>
  <si>
    <t>OPERADOR DE MOTOSSERRA, MOTOPODA</t>
  </si>
  <si>
    <t>TÉC. SEGURANÇA</t>
  </si>
  <si>
    <t>ADMINISTRATIVO</t>
  </si>
  <si>
    <t>VIVEIRO MUNICIPAL</t>
  </si>
  <si>
    <t>IRRIGAÇÃO</t>
  </si>
  <si>
    <t>PODA E CERCA</t>
  </si>
  <si>
    <t>1.1</t>
  </si>
  <si>
    <t>1.2</t>
  </si>
  <si>
    <t>1.3</t>
  </si>
  <si>
    <t>1.3.1</t>
  </si>
  <si>
    <t>PODA LEVE E CERCA</t>
  </si>
  <si>
    <t>PODA PESADA</t>
  </si>
  <si>
    <t>COLETA DE RESIDUOS</t>
  </si>
  <si>
    <t>CONSERVAÇÃO E PAISAGISMO</t>
  </si>
  <si>
    <t>1.4</t>
  </si>
  <si>
    <t>1.4.2</t>
  </si>
  <si>
    <t>1.4.1</t>
  </si>
  <si>
    <t>CONSERVAÇÃO - EQUIPE 01</t>
  </si>
  <si>
    <t>CONSERVAÇÃO - EQUIPE 02</t>
  </si>
  <si>
    <t>OPERADOR DE ROÇADEIRA</t>
  </si>
  <si>
    <t>PAISAGISMO - EQUIPE 01</t>
  </si>
  <si>
    <t>PAISAGISMO - EQUIPE 02</t>
  </si>
  <si>
    <t>UNIFORME, EPI's e EPC's</t>
  </si>
  <si>
    <t>CALÇA EM BRIM</t>
  </si>
  <si>
    <t>CAMISA MANGA CURTA</t>
  </si>
  <si>
    <t>CAMISA MANGA LONGA</t>
  </si>
  <si>
    <t xml:space="preserve">BOTINA </t>
  </si>
  <si>
    <t xml:space="preserve">OCULOS </t>
  </si>
  <si>
    <t xml:space="preserve">PROTEROR FACIAL </t>
  </si>
  <si>
    <t xml:space="preserve">ABAFADOR </t>
  </si>
  <si>
    <t xml:space="preserve">PROTEOR ORICULAR </t>
  </si>
  <si>
    <t>PERNEIRA</t>
  </si>
  <si>
    <t xml:space="preserve">LUVA </t>
  </si>
  <si>
    <t xml:space="preserve">CALÇA OP. MOTO SERRA </t>
  </si>
  <si>
    <t xml:space="preserve">BONE OPERACIONAL </t>
  </si>
  <si>
    <t xml:space="preserve">CAPACETE </t>
  </si>
  <si>
    <t>BONE ADMINISTRATIVO</t>
  </si>
  <si>
    <t>QUADRO DE LOTAÇÃO DE PESSOAL (QLP)</t>
  </si>
  <si>
    <t>TOTAL DE UNIFORME, EPI's e EPC's POR ANO</t>
  </si>
  <si>
    <t>SALARIO MENSAL</t>
  </si>
  <si>
    <t>INSALUBRE?</t>
  </si>
  <si>
    <t>INSALUBRIDADE (40%)</t>
  </si>
  <si>
    <t>ENCARGOS SOCIAIS (80,87%)</t>
  </si>
  <si>
    <t>SÁLARIO COM ENCARGOS</t>
  </si>
  <si>
    <t>PLANO DE SAÚDE</t>
  </si>
  <si>
    <t>SEGURO DE VIDA</t>
  </si>
  <si>
    <t>VALE TRANSPORTE (52,50)</t>
  </si>
  <si>
    <t>SÁLARIO MINIMO 2026</t>
  </si>
  <si>
    <t>INSALUBRIDADE</t>
  </si>
  <si>
    <t>VALE REFEIÇÃO</t>
  </si>
  <si>
    <t>VALE TRANSPORTE</t>
  </si>
  <si>
    <t>SIM</t>
  </si>
  <si>
    <t>NÃO</t>
  </si>
  <si>
    <t>VALE REFEIÇÃO (26,25 DIAS)</t>
  </si>
  <si>
    <t>KIT LANCHE</t>
  </si>
  <si>
    <t>*Ajudante terá 4 meses em atividade insabre, logo, R$ 644,80 * 4 = 2579,20 / 12 = R$ 214,93 / mês</t>
  </si>
  <si>
    <t>*KIT LANCHE 6 contendo: 01 pão francês com presunto e mussarela (embalado em plástico filme separadamente); 1 caixa de suco de 200ml (sabores variados); 01 fruta (maçã) com peso de aproximadamente 100gr</t>
  </si>
  <si>
    <t>ORGANOGRAMA</t>
  </si>
  <si>
    <t>FINANCEIRO</t>
  </si>
  <si>
    <t>BANQUETA</t>
  </si>
  <si>
    <t>BANHEIRO QUIMICO</t>
  </si>
  <si>
    <t>BALDE 12 LITROS</t>
  </si>
  <si>
    <t>BROXA RETANGULAR</t>
  </si>
  <si>
    <t>CARRINHO  DE MÃO</t>
  </si>
  <si>
    <t>CARRINHO CORTADOR DE MÃO</t>
  </si>
  <si>
    <t xml:space="preserve">CARROCINHA </t>
  </si>
  <si>
    <t>CAVADEIRA ARTICULADA 140 CM CABO DE MADEIRA</t>
  </si>
  <si>
    <t xml:space="preserve">CAVADEIRA RETA </t>
  </si>
  <si>
    <t>COLHER DE PEDREIRO 09</t>
  </si>
  <si>
    <t>CONE GRANDE FLEXIVEL 75 CM</t>
  </si>
  <si>
    <t>CORDA COLORIDA 12 MM DE ISOLAMENTO</t>
  </si>
  <si>
    <t xml:space="preserve">ENXADA </t>
  </si>
  <si>
    <t xml:space="preserve">ENXADÃO </t>
  </si>
  <si>
    <t>FACÃO AÇO COM BAINHA 20</t>
  </si>
  <si>
    <t>FOICE</t>
  </si>
  <si>
    <t>GARRAFA TERMINCA 5L</t>
  </si>
  <si>
    <t>GRAFO PARA JARDIM</t>
  </si>
  <si>
    <t>GRAFO PARA LIXO</t>
  </si>
  <si>
    <t>PÁ QUADRADA COM CABO</t>
  </si>
  <si>
    <t>PLACA DE SINALIZAÇÃO</t>
  </si>
  <si>
    <t>PROTETOR ROÇAGEM COM RODINHAS</t>
  </si>
  <si>
    <t xml:space="preserve">RASTELO  ANCINO </t>
  </si>
  <si>
    <t xml:space="preserve">ROÇADEIRA </t>
  </si>
  <si>
    <t xml:space="preserve">SACOLA DE LIXO 200 L - 1KG </t>
  </si>
  <si>
    <t xml:space="preserve">SERROTE DE PODA </t>
  </si>
  <si>
    <t>TELA TAPUME 1,20x50CM</t>
  </si>
  <si>
    <t>TENDA 3X3</t>
  </si>
  <si>
    <t xml:space="preserve">TESOURA DE PODA </t>
  </si>
  <si>
    <t>VASSOURA GARI PIÇAVA 60 CM</t>
  </si>
  <si>
    <t>MS 382 MOTOSSERRA,50CM 20 ,36RS</t>
  </si>
  <si>
    <t>MOTOPODA</t>
  </si>
  <si>
    <t>CINTO PARAQUEDISTA 
COM REGULAGEM</t>
  </si>
  <si>
    <t>CORTADOR DE GRAMA TRATOR GIRO ZERO</t>
  </si>
  <si>
    <t xml:space="preserve">CORTADOR DE GRAMA A GASOLINA </t>
  </si>
  <si>
    <t xml:space="preserve">PERFURADOR DE SOLO MOTOR 4 TEMPO </t>
  </si>
  <si>
    <t xml:space="preserve">SOPRADOR COSTAL </t>
  </si>
  <si>
    <t>CORRENTE PARA MOTO PODA</t>
  </si>
  <si>
    <t xml:space="preserve">CORRENTE PARA MOTO SERRA </t>
  </si>
  <si>
    <t>OLEO PARA MOTO SERRA</t>
  </si>
  <si>
    <t>FIO DE NYLON (M)</t>
  </si>
  <si>
    <t>LAMINA DE AÇO</t>
  </si>
  <si>
    <t>TOTAL DE EQUIPAMENTOS POR EQUIPE</t>
  </si>
  <si>
    <t>ADMINISTRAÇÃO LOCAL</t>
  </si>
  <si>
    <t>MG003645/2025</t>
  </si>
  <si>
    <t>MG000186/2026</t>
  </si>
  <si>
    <t xml:space="preserve">	MG003645/2025</t>
  </si>
  <si>
    <t>MG000222/2025</t>
  </si>
  <si>
    <t>SINTROCELL - MG002565/2025</t>
  </si>
  <si>
    <t>SINTEST-MG</t>
  </si>
  <si>
    <t>QLP</t>
  </si>
  <si>
    <t>CUSTO TOTAL DE CONTRATAÇÃO</t>
  </si>
  <si>
    <t>CTC</t>
  </si>
  <si>
    <t>CPT</t>
  </si>
  <si>
    <r>
      <t xml:space="preserve">CUSTO POR POSTO DE TRABALHO
</t>
    </r>
    <r>
      <rPr>
        <sz val="8"/>
        <color theme="1"/>
        <rFont val="Arial Nova"/>
        <family val="2"/>
      </rPr>
      <t>=MULT(QLP;CTC)</t>
    </r>
  </si>
  <si>
    <r>
      <t xml:space="preserve">AJUDANTE </t>
    </r>
    <r>
      <rPr>
        <sz val="8"/>
        <rFont val="Arial Nova"/>
        <family val="2"/>
      </rPr>
      <t>(Servente)</t>
    </r>
    <r>
      <rPr>
        <b/>
        <sz val="8"/>
        <rFont val="Arial Nova"/>
        <family val="2"/>
      </rPr>
      <t>*</t>
    </r>
  </si>
  <si>
    <t>** KIT LANCHE 6
T = 26,25 * 14,09 = R$ 369,86</t>
  </si>
  <si>
    <t>** KIT LANCHE 6 contendo: 01 pão francês com presunto e mussarela (embalado em plástico filme separadamente); 1 caixa de suco de 200ml (sabores variados); 01 fruta (maçã) com peso de aproximadamente 100gr</t>
  </si>
  <si>
    <r>
      <t xml:space="preserve">MASSA SALARIAL BRUTA MENSAL </t>
    </r>
    <r>
      <rPr>
        <sz val="6"/>
        <color theme="1"/>
        <rFont val="Arial"/>
        <family val="2"/>
      </rPr>
      <t>SOMA(CPT)</t>
    </r>
  </si>
  <si>
    <t>UNID</t>
  </si>
  <si>
    <t>KG</t>
  </si>
  <si>
    <r>
      <t>VEÍCULO TIPO VAN (</t>
    </r>
    <r>
      <rPr>
        <sz val="8"/>
        <rFont val="Arial Nova"/>
        <family val="2"/>
      </rPr>
      <t>PARA 15 PASSAGEIRO + 01 MOTORISTA)</t>
    </r>
  </si>
  <si>
    <t>VALOR UNITÁRIO DOS BENS (Conforme Cotação)</t>
  </si>
  <si>
    <t>INS-001</t>
  </si>
  <si>
    <t>INS-002</t>
  </si>
  <si>
    <t>INS-003</t>
  </si>
  <si>
    <t>INS-004</t>
  </si>
  <si>
    <t>INS-005</t>
  </si>
  <si>
    <t>INS-006</t>
  </si>
  <si>
    <t>INS-007</t>
  </si>
  <si>
    <t>INS-008</t>
  </si>
  <si>
    <t>INS-009</t>
  </si>
  <si>
    <t>INS-010</t>
  </si>
  <si>
    <t>INS-011</t>
  </si>
  <si>
    <t>INS-012</t>
  </si>
  <si>
    <t>INS-013</t>
  </si>
  <si>
    <t>INS-014</t>
  </si>
  <si>
    <t>INS-015</t>
  </si>
  <si>
    <t>INS-016</t>
  </si>
  <si>
    <t>INS-017</t>
  </si>
  <si>
    <t>INS-018</t>
  </si>
  <si>
    <t>INS-019</t>
  </si>
  <si>
    <t>INS-020</t>
  </si>
  <si>
    <t>INS-021</t>
  </si>
  <si>
    <t>INS-022</t>
  </si>
  <si>
    <t>INS-023</t>
  </si>
  <si>
    <t>INS-024</t>
  </si>
  <si>
    <t>INS-025</t>
  </si>
  <si>
    <t>INS-026</t>
  </si>
  <si>
    <t>INS-027</t>
  </si>
  <si>
    <t>INS-028</t>
  </si>
  <si>
    <t>INS-029</t>
  </si>
  <si>
    <t>INS-030</t>
  </si>
  <si>
    <t>INS-031</t>
  </si>
  <si>
    <t>INS-032</t>
  </si>
  <si>
    <t>INS-033</t>
  </si>
  <si>
    <t>INS-034</t>
  </si>
  <si>
    <t>INS-035</t>
  </si>
  <si>
    <t>INS-036</t>
  </si>
  <si>
    <t>INS-037</t>
  </si>
  <si>
    <t>INS-038</t>
  </si>
  <si>
    <t>INS-039</t>
  </si>
  <si>
    <t>INS-040</t>
  </si>
  <si>
    <t>INS-041</t>
  </si>
  <si>
    <t>INS-042</t>
  </si>
  <si>
    <t>INS-043</t>
  </si>
  <si>
    <t>INS-044</t>
  </si>
  <si>
    <t>CHIBANCA</t>
  </si>
  <si>
    <t>INS-045</t>
  </si>
  <si>
    <t>ENGATE PARA REBOQUE</t>
  </si>
  <si>
    <t>INS-046</t>
  </si>
  <si>
    <t>ROÇADEIRA COSTAL</t>
  </si>
  <si>
    <t>INS-047</t>
  </si>
  <si>
    <t>TESOURA PARA JARDINAGEM</t>
  </si>
  <si>
    <t>INS-048</t>
  </si>
  <si>
    <t>VASSOURA DE AÇO</t>
  </si>
  <si>
    <t xml:space="preserve">OBRA: </t>
  </si>
  <si>
    <r>
      <rPr>
        <b/>
        <sz val="10"/>
        <rFont val="Arial Nova"/>
        <family val="2"/>
      </rPr>
      <t>PO - PLANILHA ORÇAMENTÁRIA</t>
    </r>
    <r>
      <rPr>
        <sz val="10"/>
        <rFont val="Arial Nova"/>
        <family val="2"/>
      </rPr>
      <t xml:space="preserve">
CUSTO OPERACIONAL</t>
    </r>
  </si>
  <si>
    <t>MC - MEMORIA DE CALCULO - MÃO DE OBRA DIRETA</t>
  </si>
  <si>
    <t>MC - MEMORIA DE CALCULO PARA VEICULOS</t>
  </si>
  <si>
    <t>DIAS/MÊS</t>
  </si>
  <si>
    <t>KM/DIA</t>
  </si>
  <si>
    <t>CONSUMO DE COMBUSTÍVEL MENSAL:
J = (G/H)*I</t>
  </si>
  <si>
    <t>KM/MÊS - TOTAL INCLUINDO TODOS OS VEICULOS
G=MULT(A;E;F)</t>
  </si>
  <si>
    <t>CONTRATAÇÃO DE EMPRESA PARA EXECUÇÃO DAS ATIVIDADES DE CONSERVAÇÃO URBANA.</t>
  </si>
  <si>
    <t>SANTANA DO PARAÍSO/MG</t>
  </si>
  <si>
    <t>LEVANTAMENTO DE QUANTITATIVOS</t>
  </si>
  <si>
    <t>EPI</t>
  </si>
  <si>
    <t>UNIFORME E EPI (por mês) | =EPI/12</t>
  </si>
  <si>
    <t>Tec. Segurança</t>
  </si>
  <si>
    <t xml:space="preserve">Auxiliar Admistrativo </t>
  </si>
  <si>
    <t xml:space="preserve">Arquiteto Urbanista </t>
  </si>
  <si>
    <t xml:space="preserve">Engenheiro Ambiental </t>
  </si>
  <si>
    <t xml:space="preserve"> </t>
  </si>
  <si>
    <t>veiculos leves 2</t>
  </si>
  <si>
    <t xml:space="preserve">PAISAGISMO E PODA </t>
  </si>
  <si>
    <t xml:space="preserve">Jardineiro  </t>
  </si>
  <si>
    <t>operador de moto serra</t>
  </si>
  <si>
    <t xml:space="preserve">Ajudantes </t>
  </si>
  <si>
    <t xml:space="preserve">motorista </t>
  </si>
  <si>
    <t>encarregado</t>
  </si>
  <si>
    <t xml:space="preserve">RESIDUOS </t>
  </si>
  <si>
    <t>CONSERVAÇÃO</t>
  </si>
  <si>
    <t xml:space="preserve">Roçador </t>
  </si>
  <si>
    <t>ajudante</t>
  </si>
  <si>
    <t>motorista</t>
  </si>
  <si>
    <t xml:space="preserve">roçador </t>
  </si>
  <si>
    <t>TOTAL</t>
  </si>
  <si>
    <t>PAISAGISMO E PODA</t>
  </si>
  <si>
    <t>CONSERVARÇÃO URBANA 1 E 2</t>
  </si>
  <si>
    <t xml:space="preserve">COLETA DE RESIDUOS </t>
  </si>
  <si>
    <t>LONA PLASTICA PARA CAMINHÃO</t>
  </si>
  <si>
    <t xml:space="preserve">MÊS </t>
  </si>
  <si>
    <t xml:space="preserve">Total mês </t>
  </si>
  <si>
    <t>CUP-001 - ADMINISTRAÇÃO LOCAL</t>
  </si>
  <si>
    <t xml:space="preserve">CUP-002 - PAISAGISMO E PODA </t>
  </si>
  <si>
    <t>CUP-003 - CONSERVAÇÃO</t>
  </si>
  <si>
    <t xml:space="preserve">CUP-004 - RESIDUOS </t>
  </si>
  <si>
    <t>CUP-001</t>
  </si>
  <si>
    <t>CUP-002</t>
  </si>
  <si>
    <t>CUP-003</t>
  </si>
  <si>
    <t>CUP-004</t>
  </si>
  <si>
    <t>COMPOSIÇÃO PROPRIA</t>
  </si>
  <si>
    <t xml:space="preserve">administração local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</si>
</sst>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164" formatCode="0.0000%"/>
    <numFmt numFmtId="165" formatCode="0.000000"/>
    <numFmt numFmtId="166" formatCode="_-* #,##0_-;\-* #,##0_-;_-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ova"/>
      <family val="2"/>
    </font>
    <font>
      <b/>
      <sz val="10"/>
      <name val="Arial Nova"/>
      <family val="2"/>
    </font>
    <font>
      <sz val="8"/>
      <name val="Arial Nova"/>
      <family val="2"/>
    </font>
    <font>
      <b/>
      <sz val="8"/>
      <name val="Arial Nova"/>
      <family val="2"/>
    </font>
    <font>
      <sz val="8"/>
      <color theme="1"/>
      <name val="Arial Nova"/>
      <family val="2"/>
    </font>
    <font>
      <b/>
      <sz val="8"/>
      <color theme="1"/>
      <name val="Arial Nova"/>
      <family val="2"/>
    </font>
    <font>
      <b/>
      <sz val="9"/>
      <color theme="1"/>
      <name val="Arial Nova"/>
      <family val="2"/>
    </font>
    <font>
      <sz val="1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name val="Calibri"/>
      <family val="2"/>
      <scheme val="minor"/>
    </font>
    <font>
      <i/>
      <sz val="8"/>
      <color theme="1"/>
      <name val="Arial Nova"/>
      <family val="2"/>
    </font>
    <font>
      <sz val="6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9" fillId="0" borderId="0"/>
  </cellStyleXfs>
  <cellXfs count="212">
    <xf numFmtId="0" fontId="0" fillId="0" borderId="0" xfId="0"/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44" fontId="6" fillId="0" borderId="14" xfId="0" applyNumberFormat="1" applyFont="1" applyBorder="1" applyAlignment="1">
      <alignment horizontal="center" vertical="center"/>
    </xf>
    <xf numFmtId="0" fontId="6" fillId="0" borderId="14" xfId="0" applyFont="1" applyBorder="1" applyAlignment="1">
      <alignment vertical="center" wrapText="1"/>
    </xf>
    <xf numFmtId="44" fontId="6" fillId="0" borderId="16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2" fontId="6" fillId="0" borderId="14" xfId="0" applyNumberFormat="1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10" fontId="6" fillId="0" borderId="14" xfId="1" applyNumberFormat="1" applyFont="1" applyFill="1" applyBorder="1" applyAlignment="1">
      <alignment horizontal="center" vertical="center"/>
    </xf>
    <xf numFmtId="165" fontId="6" fillId="0" borderId="14" xfId="0" applyNumberFormat="1" applyFont="1" applyBorder="1" applyAlignment="1">
      <alignment horizontal="center" vertical="center"/>
    </xf>
    <xf numFmtId="0" fontId="7" fillId="0" borderId="17" xfId="0" applyFont="1" applyBorder="1" applyAlignment="1">
      <alignment horizontal="right" vertical="center" wrapText="1"/>
    </xf>
    <xf numFmtId="0" fontId="0" fillId="0" borderId="17" xfId="0" applyBorder="1" applyAlignment="1">
      <alignment horizontal="center" vertical="center"/>
    </xf>
    <xf numFmtId="0" fontId="10" fillId="0" borderId="1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14" xfId="0" applyFont="1" applyBorder="1" applyAlignment="1">
      <alignment horizontal="center" vertical="center"/>
    </xf>
    <xf numFmtId="44" fontId="10" fillId="0" borderId="14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7" fillId="0" borderId="14" xfId="0" applyFont="1" applyBorder="1" applyAlignment="1">
      <alignment horizontal="right" vertical="center"/>
    </xf>
    <xf numFmtId="0" fontId="13" fillId="0" borderId="14" xfId="0" applyFont="1" applyBorder="1" applyAlignment="1">
      <alignment horizontal="right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6" borderId="14" xfId="0" applyFont="1" applyFill="1" applyBorder="1" applyAlignment="1">
      <alignment horizontal="center" vertical="center"/>
    </xf>
    <xf numFmtId="44" fontId="4" fillId="2" borderId="7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vertical="center"/>
    </xf>
    <xf numFmtId="0" fontId="5" fillId="0" borderId="9" xfId="0" applyFont="1" applyBorder="1" applyAlignment="1">
      <alignment vertical="center" wrapText="1"/>
    </xf>
    <xf numFmtId="44" fontId="4" fillId="2" borderId="11" xfId="0" applyNumberFormat="1" applyFont="1" applyFill="1" applyBorder="1" applyAlignment="1">
      <alignment horizontal="center" vertical="center"/>
    </xf>
    <xf numFmtId="9" fontId="4" fillId="2" borderId="11" xfId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16" xfId="0" applyFont="1" applyBorder="1" applyAlignment="1">
      <alignment vertical="center"/>
    </xf>
    <xf numFmtId="0" fontId="6" fillId="0" borderId="28" xfId="0" applyFont="1" applyBorder="1" applyAlignment="1">
      <alignment horizontal="center" vertical="center"/>
    </xf>
    <xf numFmtId="0" fontId="6" fillId="0" borderId="28" xfId="0" applyFont="1" applyBorder="1" applyAlignment="1">
      <alignment vertical="center"/>
    </xf>
    <xf numFmtId="44" fontId="6" fillId="0" borderId="28" xfId="0" applyNumberFormat="1" applyFont="1" applyBorder="1" applyAlignment="1">
      <alignment horizontal="center" vertical="center"/>
    </xf>
    <xf numFmtId="44" fontId="7" fillId="6" borderId="14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29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right" vertical="center" wrapText="1"/>
    </xf>
    <xf numFmtId="44" fontId="7" fillId="3" borderId="14" xfId="0" applyNumberFormat="1" applyFont="1" applyFill="1" applyBorder="1" applyAlignment="1">
      <alignment horizontal="center" vertical="center"/>
    </xf>
    <xf numFmtId="44" fontId="6" fillId="0" borderId="29" xfId="0" applyNumberFormat="1" applyFont="1" applyBorder="1" applyAlignment="1">
      <alignment horizontal="center" vertical="center"/>
    </xf>
    <xf numFmtId="44" fontId="6" fillId="0" borderId="31" xfId="0" applyNumberFormat="1" applyFont="1" applyBorder="1" applyAlignment="1">
      <alignment horizontal="center" vertical="center"/>
    </xf>
    <xf numFmtId="44" fontId="6" fillId="0" borderId="32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5" fillId="0" borderId="1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44" fontId="4" fillId="0" borderId="14" xfId="0" applyNumberFormat="1" applyFont="1" applyBorder="1" applyAlignment="1">
      <alignment horizontal="center" vertical="center"/>
    </xf>
    <xf numFmtId="44" fontId="7" fillId="0" borderId="14" xfId="0" applyNumberFormat="1" applyFont="1" applyBorder="1" applyAlignment="1">
      <alignment horizontal="center" vertical="center"/>
    </xf>
    <xf numFmtId="2" fontId="6" fillId="0" borderId="16" xfId="0" applyNumberFormat="1" applyFont="1" applyBorder="1" applyAlignment="1">
      <alignment horizontal="center" vertical="center"/>
    </xf>
    <xf numFmtId="1" fontId="6" fillId="0" borderId="14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0" fillId="0" borderId="22" xfId="0" applyBorder="1"/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7" fillId="6" borderId="19" xfId="0" applyFont="1" applyFill="1" applyBorder="1" applyAlignment="1">
      <alignment horizontal="center" vertical="center"/>
    </xf>
    <xf numFmtId="0" fontId="7" fillId="6" borderId="20" xfId="0" applyFont="1" applyFill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44" fontId="6" fillId="0" borderId="20" xfId="0" applyNumberFormat="1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44" fontId="7" fillId="3" borderId="35" xfId="0" applyNumberFormat="1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6" fillId="0" borderId="0" xfId="0" quotePrefix="1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44" fontId="7" fillId="6" borderId="20" xfId="0" applyNumberFormat="1" applyFont="1" applyFill="1" applyBorder="1" applyAlignment="1">
      <alignment horizontal="center" vertical="center"/>
    </xf>
    <xf numFmtId="0" fontId="10" fillId="0" borderId="0" xfId="0" applyFont="1"/>
    <xf numFmtId="0" fontId="7" fillId="0" borderId="22" xfId="0" applyFont="1" applyBorder="1" applyAlignment="1">
      <alignment horizontal="center" vertical="center"/>
    </xf>
    <xf numFmtId="1" fontId="6" fillId="0" borderId="20" xfId="0" applyNumberFormat="1" applyFont="1" applyBorder="1" applyAlignment="1">
      <alignment horizontal="center" vertical="center"/>
    </xf>
    <xf numFmtId="1" fontId="6" fillId="0" borderId="35" xfId="0" applyNumberFormat="1" applyFont="1" applyBorder="1" applyAlignment="1">
      <alignment horizontal="center" vertical="center"/>
    </xf>
    <xf numFmtId="0" fontId="6" fillId="6" borderId="19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6" xfId="0" applyBorder="1"/>
    <xf numFmtId="0" fontId="0" fillId="0" borderId="27" xfId="0" applyBorder="1"/>
    <xf numFmtId="0" fontId="5" fillId="0" borderId="36" xfId="0" applyFont="1" applyBorder="1" applyAlignment="1">
      <alignment horizontal="center" vertical="center" wrapText="1"/>
    </xf>
    <xf numFmtId="164" fontId="4" fillId="0" borderId="22" xfId="1" applyNumberFormat="1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1" fillId="5" borderId="16" xfId="0" applyFont="1" applyFill="1" applyBorder="1" applyAlignment="1">
      <alignment horizontal="center" vertical="center"/>
    </xf>
    <xf numFmtId="0" fontId="11" fillId="5" borderId="16" xfId="0" applyFont="1" applyFill="1" applyBorder="1" applyAlignment="1">
      <alignment vertical="center" wrapText="1"/>
    </xf>
    <xf numFmtId="44" fontId="11" fillId="5" borderId="16" xfId="0" applyNumberFormat="1" applyFont="1" applyFill="1" applyBorder="1" applyAlignment="1">
      <alignment horizontal="center" vertical="center"/>
    </xf>
    <xf numFmtId="4" fontId="5" fillId="0" borderId="11" xfId="0" applyNumberFormat="1" applyFont="1" applyBorder="1" applyAlignment="1">
      <alignment horizontal="center" vertical="center" wrapText="1"/>
    </xf>
    <xf numFmtId="44" fontId="5" fillId="0" borderId="12" xfId="0" applyNumberFormat="1" applyFont="1" applyBorder="1" applyAlignment="1">
      <alignment horizontal="right" vertical="center" wrapText="1"/>
    </xf>
    <xf numFmtId="0" fontId="11" fillId="5" borderId="34" xfId="0" applyFont="1" applyFill="1" applyBorder="1" applyAlignment="1">
      <alignment horizontal="center" vertical="center"/>
    </xf>
    <xf numFmtId="44" fontId="11" fillId="5" borderId="35" xfId="0" applyNumberFormat="1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44" fontId="10" fillId="0" borderId="20" xfId="0" applyNumberFormat="1" applyFont="1" applyBorder="1" applyAlignment="1">
      <alignment horizontal="center" vertical="center"/>
    </xf>
    <xf numFmtId="0" fontId="0" fillId="0" borderId="21" xfId="0" applyBorder="1"/>
    <xf numFmtId="0" fontId="0" fillId="0" borderId="25" xfId="0" applyBorder="1"/>
    <xf numFmtId="0" fontId="5" fillId="0" borderId="7" xfId="0" applyFont="1" applyBorder="1" applyAlignment="1">
      <alignment horizontal="center" vertical="center" wrapText="1"/>
    </xf>
    <xf numFmtId="44" fontId="4" fillId="0" borderId="28" xfId="0" applyNumberFormat="1" applyFont="1" applyBorder="1" applyAlignment="1">
      <alignment horizontal="center" vertical="center"/>
    </xf>
    <xf numFmtId="0" fontId="6" fillId="0" borderId="28" xfId="0" applyFont="1" applyBorder="1" applyAlignment="1">
      <alignment vertical="center" wrapText="1"/>
    </xf>
    <xf numFmtId="10" fontId="6" fillId="0" borderId="16" xfId="1" applyNumberFormat="1" applyFont="1" applyFill="1" applyBorder="1" applyAlignment="1">
      <alignment horizontal="center" vertical="center"/>
    </xf>
    <xf numFmtId="0" fontId="7" fillId="4" borderId="28" xfId="0" applyFont="1" applyFill="1" applyBorder="1" applyAlignment="1">
      <alignment horizontal="right" vertical="center" wrapText="1"/>
    </xf>
    <xf numFmtId="44" fontId="7" fillId="4" borderId="28" xfId="0" applyNumberFormat="1" applyFont="1" applyFill="1" applyBorder="1" applyAlignment="1">
      <alignment horizontal="center" vertical="center"/>
    </xf>
    <xf numFmtId="9" fontId="6" fillId="0" borderId="16" xfId="1" applyFont="1" applyFill="1" applyBorder="1" applyAlignment="1">
      <alignment horizontal="center" vertical="center"/>
    </xf>
    <xf numFmtId="0" fontId="6" fillId="0" borderId="37" xfId="0" applyFont="1" applyBorder="1" applyAlignment="1">
      <alignment vertical="center"/>
    </xf>
    <xf numFmtId="10" fontId="6" fillId="0" borderId="37" xfId="1" applyNumberFormat="1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6" xfId="0" applyFont="1" applyBorder="1" applyAlignment="1">
      <alignment horizontal="right" vertical="center" wrapText="1"/>
    </xf>
    <xf numFmtId="44" fontId="6" fillId="0" borderId="37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2" fontId="4" fillId="0" borderId="10" xfId="0" applyNumberFormat="1" applyFont="1" applyBorder="1" applyAlignment="1">
      <alignment horizontal="center" vertical="center"/>
    </xf>
    <xf numFmtId="164" fontId="4" fillId="0" borderId="10" xfId="1" applyNumberFormat="1" applyFont="1" applyFill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44" fontId="6" fillId="0" borderId="38" xfId="0" applyNumberFormat="1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7" fillId="4" borderId="33" xfId="0" applyFont="1" applyFill="1" applyBorder="1" applyAlignment="1">
      <alignment horizontal="center" vertical="center"/>
    </xf>
    <xf numFmtId="44" fontId="7" fillId="4" borderId="38" xfId="0" applyNumberFormat="1" applyFont="1" applyFill="1" applyBorder="1" applyAlignment="1">
      <alignment horizontal="center" vertical="center"/>
    </xf>
    <xf numFmtId="44" fontId="6" fillId="0" borderId="35" xfId="0" applyNumberFormat="1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44" fontId="6" fillId="0" borderId="40" xfId="0" applyNumberFormat="1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44" fontId="8" fillId="2" borderId="35" xfId="0" applyNumberFormat="1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6" fillId="7" borderId="20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7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44" fontId="6" fillId="0" borderId="43" xfId="0" applyNumberFormat="1" applyFont="1" applyBorder="1" applyAlignment="1">
      <alignment horizontal="center" vertical="center"/>
    </xf>
    <xf numFmtId="44" fontId="4" fillId="2" borderId="9" xfId="0" applyNumberFormat="1" applyFont="1" applyFill="1" applyBorder="1" applyAlignment="1">
      <alignment horizontal="center" vertical="center"/>
    </xf>
    <xf numFmtId="0" fontId="5" fillId="0" borderId="4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0" fillId="0" borderId="0" xfId="0" applyAlignment="1">
      <alignment horizontal="center" vertical="center" wrapText="1"/>
    </xf>
    <xf numFmtId="44" fontId="0" fillId="0" borderId="0" xfId="0" applyNumberFormat="1"/>
    <xf numFmtId="0" fontId="0" fillId="0" borderId="0" xfId="0" applyAlignment="1">
      <alignment wrapText="1"/>
    </xf>
    <xf numFmtId="166" fontId="0" fillId="0" borderId="0" xfId="0" applyNumberFormat="1"/>
    <xf numFmtId="44" fontId="0" fillId="6" borderId="0" xfId="0" applyNumberFormat="1" applyFill="1"/>
    <xf numFmtId="44" fontId="0" fillId="6" borderId="0" xfId="0" applyNumberFormat="1" applyFill="1" applyAlignment="1">
      <alignment horizontal="center" vertical="center"/>
    </xf>
    <xf numFmtId="44" fontId="0" fillId="0" borderId="22" xfId="0" applyNumberFormat="1" applyBorder="1"/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44" fontId="0" fillId="0" borderId="4" xfId="0" applyNumberFormat="1" applyBorder="1" applyAlignment="1">
      <alignment horizontal="center" vertical="center"/>
    </xf>
    <xf numFmtId="44" fontId="0" fillId="0" borderId="48" xfId="0" applyNumberForma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7" borderId="42" xfId="0" applyFont="1" applyFill="1" applyBorder="1" applyAlignment="1">
      <alignment horizontal="center" vertical="center" wrapText="1"/>
    </xf>
    <xf numFmtId="0" fontId="5" fillId="7" borderId="36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</cellXfs>
  <cellStyles count="3">
    <cellStyle name="Normal" xfId="0" builtinId="0"/>
    <cellStyle name="Normal 2" xfId="2" xr:uid="{F28C31AB-8FAD-4368-AFC7-C5B3B2C0713E}"/>
    <cellStyle name="Porcentagem" xfId="1" builtinId="5"/>
  </cellStyles>
  <dxfs count="5"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SMO_Projetos\LICITA&#199;&#195;O%20SEC.%20OBRAS\2025\33%20-%20RUA%20TOPAZIO,%20ESMERALDA,%20TURMALINA,%20HORT&#202;NCIA%20E%20TREVO\EDITAVEIS\PO%20-%20TOPAZIO,%20ESMERALDA,%20TURMALINA,%20HORTENCIA%20E%20TREV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SENG+\1%20-%20ENGENHARIA\1%20-%20PROJETOS%20EM%20ANDAMENTO\PMSP%20-%20RUA%20TOPAZIO,%20ESMERALDA,%20TURMALINA,%20HORT&#202;NCIA%20E%20TREVO\0%20-%20DOCUMENTOS\0%20-%20DOCS.%20LICITA&#199;&#195;O\7%20-%20PLANILHA%20MuLTIPLA%20V3.0.5%20TOPAZIO%20HORTENCIA%20E%20TURMALINA_NAO%20APAGAR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jetos\Meus%20documentos\Planilhas\OR&#199;AMENTO%202.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Orcamentária"/>
      <sheetName val="Memória de Cálculo"/>
      <sheetName val="BDI"/>
      <sheetName val="PLANILHA RESUMO"/>
      <sheetName val="EVENTOS"/>
      <sheetName val="CPU"/>
      <sheetName val="SINAPI"/>
      <sheetName val="Cronograma"/>
      <sheetName val="Cronograma (3)"/>
      <sheetName val="RESUMO"/>
    </sheetNames>
    <sheetDataSet>
      <sheetData sheetId="0"/>
      <sheetData sheetId="1">
        <row r="11">
          <cell r="K11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/>
      <sheetData sheetId="1">
        <row r="5">
          <cell r="F5" t="str">
            <v>PREFEITURA MUNICIPAL</v>
          </cell>
        </row>
        <row r="6">
          <cell r="F6" t="str">
            <v>SANTANA DO PARAÍSO/MG</v>
          </cell>
        </row>
        <row r="7">
          <cell r="F7" t="str">
            <v>1091482-62</v>
          </cell>
        </row>
        <row r="8">
          <cell r="F8" t="str">
            <v>952998/2023</v>
          </cell>
        </row>
        <row r="16">
          <cell r="F16" t="str">
            <v>DRENAGEM PLUVIAL, PAVIMENTAÇÃO DAS RUAS TOPÁZIO, ESMERALDA, HORTENCIA, TREVO E TURMALINA, MUNICÍPIO DE SANTANA DO PARAÍSO/MG</v>
          </cell>
        </row>
        <row r="17">
          <cell r="F17" t="str">
            <v>EXECUÇÃO DE OBRAS COM INTERVENÇÕES DE QUALIFICAÇÃO VIÁRIA - PAVIMENTAÇÃO E DRENAGEM DE RUAS NO PERÍMETRO URBANO DO MUNICÍPIO DE SANTANA DO PARAISO, MG.</v>
          </cell>
        </row>
        <row r="18">
          <cell r="F18" t="str">
            <v>DESONERADO</v>
          </cell>
        </row>
        <row r="22">
          <cell r="F22" t="str">
            <v>RAFAEL ELIENAI ELIDIO</v>
          </cell>
        </row>
        <row r="23">
          <cell r="F23" t="str">
            <v>243.423/D</v>
          </cell>
        </row>
        <row r="24">
          <cell r="F24" t="str">
            <v>MG20243428357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COMPOS."/>
      <sheetName val="ORÇAMENTO"/>
      <sheetName val="CONCRETO FUNDAÇÃO"/>
      <sheetName val="CONCRETO ESTRUTURA"/>
      <sheetName val="PARETO  |  ABC"/>
      <sheetName val="GRÁFICO"/>
    </sheetNames>
    <sheetDataSet>
      <sheetData sheetId="0">
        <row r="8">
          <cell r="G8">
            <v>2.89</v>
          </cell>
        </row>
        <row r="11">
          <cell r="B11" t="str">
            <v xml:space="preserve">  Pedreiro de acabamento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8EAFD-B258-42B0-A4B2-63FA4F0C4A2D}">
  <sheetPr>
    <pageSetUpPr fitToPage="1"/>
  </sheetPr>
  <dimension ref="A1:H25"/>
  <sheetViews>
    <sheetView showGridLines="0" zoomScaleNormal="100" workbookViewId="0">
      <selection activeCell="E9" sqref="E9"/>
    </sheetView>
  </sheetViews>
  <sheetFormatPr defaultRowHeight="15" x14ac:dyDescent="0.25"/>
  <cols>
    <col min="1" max="3" width="11.7109375" customWidth="1"/>
    <col min="4" max="4" width="59.28515625" customWidth="1"/>
    <col min="5" max="6" width="11.7109375" customWidth="1"/>
    <col min="7" max="7" width="12.5703125" customWidth="1"/>
    <col min="8" max="8" width="13.28515625" customWidth="1"/>
  </cols>
  <sheetData>
    <row r="1" spans="1:8" ht="39" customHeight="1" x14ac:dyDescent="0.25">
      <c r="A1" s="174" t="s">
        <v>302</v>
      </c>
      <c r="B1" s="175"/>
      <c r="C1" s="175"/>
      <c r="D1" s="175"/>
      <c r="E1" s="175"/>
      <c r="F1" s="175"/>
      <c r="G1" s="175"/>
      <c r="H1" s="176"/>
    </row>
    <row r="2" spans="1:8" x14ac:dyDescent="0.25">
      <c r="A2" s="1"/>
      <c r="B2" s="2"/>
      <c r="C2" s="3"/>
      <c r="D2" s="2"/>
      <c r="E2" s="4"/>
      <c r="F2" s="2"/>
      <c r="G2" s="5"/>
      <c r="H2" s="64"/>
    </row>
    <row r="3" spans="1:8" ht="33.75" customHeight="1" x14ac:dyDescent="0.25">
      <c r="A3" s="180" t="s">
        <v>0</v>
      </c>
      <c r="B3" s="182"/>
      <c r="C3" s="183" t="s">
        <v>1</v>
      </c>
      <c r="D3" s="183"/>
      <c r="E3" s="183"/>
      <c r="F3" s="183"/>
      <c r="G3" s="183"/>
      <c r="H3" s="184"/>
    </row>
    <row r="4" spans="1:8" ht="24" customHeight="1" x14ac:dyDescent="0.25">
      <c r="A4" s="180" t="s">
        <v>2</v>
      </c>
      <c r="B4" s="181"/>
      <c r="C4" s="178" t="s">
        <v>309</v>
      </c>
      <c r="D4" s="178"/>
      <c r="E4" s="178"/>
      <c r="F4" s="178"/>
      <c r="G4" s="178"/>
      <c r="H4" s="179"/>
    </row>
    <row r="5" spans="1:8" ht="24" customHeight="1" x14ac:dyDescent="0.25">
      <c r="A5" s="177" t="s">
        <v>3</v>
      </c>
      <c r="B5" s="178"/>
      <c r="C5" s="178" t="s">
        <v>310</v>
      </c>
      <c r="D5" s="178"/>
      <c r="E5" s="178"/>
      <c r="F5" s="178"/>
      <c r="G5" s="178"/>
      <c r="H5" s="179"/>
    </row>
    <row r="6" spans="1:8" ht="22.5" x14ac:dyDescent="0.25">
      <c r="A6" s="73" t="s">
        <v>4</v>
      </c>
      <c r="B6" s="61" t="s">
        <v>5</v>
      </c>
      <c r="C6" s="61" t="s">
        <v>6</v>
      </c>
      <c r="D6" s="61" t="s">
        <v>7</v>
      </c>
      <c r="E6" s="61" t="s">
        <v>8</v>
      </c>
      <c r="F6" s="61" t="s">
        <v>9</v>
      </c>
      <c r="G6" s="109" t="s">
        <v>119</v>
      </c>
      <c r="H6" s="110" t="s">
        <v>118</v>
      </c>
    </row>
    <row r="7" spans="1:8" s="29" customFormat="1" ht="11.25" x14ac:dyDescent="0.25">
      <c r="A7" s="111"/>
      <c r="B7" s="106"/>
      <c r="C7" s="106"/>
      <c r="D7" s="107" t="s">
        <v>117</v>
      </c>
      <c r="E7" s="106"/>
      <c r="F7" s="106"/>
      <c r="G7" s="108"/>
      <c r="H7" s="112"/>
    </row>
    <row r="8" spans="1:8" s="24" customFormat="1" ht="22.5" x14ac:dyDescent="0.25">
      <c r="A8" s="113">
        <v>1</v>
      </c>
      <c r="B8" s="130" t="s">
        <v>347</v>
      </c>
      <c r="C8" s="130" t="s">
        <v>343</v>
      </c>
      <c r="D8" s="23" t="s">
        <v>228</v>
      </c>
      <c r="E8" s="25" t="s">
        <v>116</v>
      </c>
      <c r="F8" s="25">
        <v>12</v>
      </c>
      <c r="G8" s="26"/>
      <c r="H8" s="114"/>
    </row>
    <row r="9" spans="1:8" s="24" customFormat="1" ht="22.5" x14ac:dyDescent="0.25">
      <c r="A9" s="113">
        <v>2</v>
      </c>
      <c r="B9" s="130" t="s">
        <v>347</v>
      </c>
      <c r="C9" s="130" t="s">
        <v>344</v>
      </c>
      <c r="D9" s="23" t="s">
        <v>334</v>
      </c>
      <c r="E9" s="25" t="s">
        <v>337</v>
      </c>
      <c r="F9" s="25">
        <v>12</v>
      </c>
      <c r="G9" s="26"/>
      <c r="H9" s="114"/>
    </row>
    <row r="10" spans="1:8" s="24" customFormat="1" ht="22.5" x14ac:dyDescent="0.25">
      <c r="A10" s="113">
        <v>3</v>
      </c>
      <c r="B10" s="130" t="s">
        <v>347</v>
      </c>
      <c r="C10" s="130" t="s">
        <v>345</v>
      </c>
      <c r="D10" s="23" t="s">
        <v>333</v>
      </c>
      <c r="E10" s="25" t="s">
        <v>116</v>
      </c>
      <c r="F10" s="25">
        <v>12</v>
      </c>
      <c r="G10" s="26"/>
      <c r="H10" s="114"/>
    </row>
    <row r="11" spans="1:8" s="24" customFormat="1" ht="22.5" x14ac:dyDescent="0.25">
      <c r="A11" s="113">
        <v>4</v>
      </c>
      <c r="B11" s="130" t="s">
        <v>347</v>
      </c>
      <c r="C11" s="130" t="s">
        <v>346</v>
      </c>
      <c r="D11" s="23" t="s">
        <v>335</v>
      </c>
      <c r="E11" s="25" t="s">
        <v>116</v>
      </c>
      <c r="F11" s="25">
        <v>12</v>
      </c>
      <c r="G11" s="26"/>
      <c r="H11" s="114"/>
    </row>
    <row r="12" spans="1:8" x14ac:dyDescent="0.25">
      <c r="A12" s="115"/>
      <c r="H12" s="74"/>
    </row>
    <row r="13" spans="1:8" x14ac:dyDescent="0.25">
      <c r="A13" s="115"/>
      <c r="H13" s="74"/>
    </row>
    <row r="14" spans="1:8" x14ac:dyDescent="0.25">
      <c r="A14" s="115"/>
      <c r="H14" s="74"/>
    </row>
    <row r="15" spans="1:8" x14ac:dyDescent="0.25">
      <c r="A15" s="115"/>
      <c r="H15" s="74"/>
    </row>
    <row r="16" spans="1:8" x14ac:dyDescent="0.25">
      <c r="A16" s="115"/>
      <c r="H16" s="74"/>
    </row>
    <row r="17" spans="1:8" x14ac:dyDescent="0.25">
      <c r="A17" s="115"/>
      <c r="H17" s="74"/>
    </row>
    <row r="18" spans="1:8" x14ac:dyDescent="0.25">
      <c r="A18" s="115"/>
      <c r="H18" s="74"/>
    </row>
    <row r="19" spans="1:8" x14ac:dyDescent="0.25">
      <c r="A19" s="115"/>
      <c r="H19" s="74"/>
    </row>
    <row r="20" spans="1:8" x14ac:dyDescent="0.25">
      <c r="A20" s="115"/>
      <c r="H20" s="74"/>
    </row>
    <row r="21" spans="1:8" x14ac:dyDescent="0.25">
      <c r="A21" s="115"/>
      <c r="H21" s="74"/>
    </row>
    <row r="22" spans="1:8" x14ac:dyDescent="0.25">
      <c r="A22" s="115"/>
      <c r="H22" s="74"/>
    </row>
    <row r="23" spans="1:8" x14ac:dyDescent="0.25">
      <c r="A23" s="115"/>
      <c r="H23" s="74"/>
    </row>
    <row r="24" spans="1:8" x14ac:dyDescent="0.25">
      <c r="A24" s="115"/>
      <c r="H24" s="74"/>
    </row>
    <row r="25" spans="1:8" ht="15.75" thickBot="1" x14ac:dyDescent="0.3">
      <c r="A25" s="116"/>
      <c r="B25" s="101"/>
      <c r="C25" s="101"/>
      <c r="D25" s="101"/>
      <c r="E25" s="101"/>
      <c r="F25" s="101"/>
      <c r="G25" s="101"/>
      <c r="H25" s="102"/>
    </row>
  </sheetData>
  <mergeCells count="7">
    <mergeCell ref="A1:H1"/>
    <mergeCell ref="A5:B5"/>
    <mergeCell ref="C5:H5"/>
    <mergeCell ref="A4:B4"/>
    <mergeCell ref="A3:B3"/>
    <mergeCell ref="C3:H3"/>
    <mergeCell ref="C4:H4"/>
  </mergeCells>
  <pageMargins left="0.511811024" right="0.511811024" top="0.78740157499999996" bottom="0.78740157499999996" header="0.31496062000000002" footer="0.31496062000000002"/>
  <pageSetup paperSize="9" scale="64" fitToHeight="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B2E70-3033-4E43-B659-ACC0852F03EA}">
  <sheetPr>
    <pageSetUpPr fitToPage="1"/>
  </sheetPr>
  <dimension ref="A1:P92"/>
  <sheetViews>
    <sheetView showGridLines="0" zoomScale="85" zoomScaleNormal="85" zoomScaleSheetLayoutView="100" workbookViewId="0">
      <pane xSplit="7" ySplit="6" topLeftCell="H70" activePane="bottomRight" state="frozen"/>
      <selection pane="topRight" activeCell="H1" sqref="H1"/>
      <selection pane="bottomLeft" activeCell="A7" sqref="A7"/>
      <selection pane="bottomRight" activeCell="O91" sqref="O91"/>
    </sheetView>
  </sheetViews>
  <sheetFormatPr defaultRowHeight="15" x14ac:dyDescent="0.25"/>
  <cols>
    <col min="1" max="1" width="11.7109375" style="10" customWidth="1"/>
    <col min="2" max="2" width="14.140625" style="10" hidden="1" customWidth="1"/>
    <col min="3" max="3" width="40.85546875" customWidth="1"/>
    <col min="4" max="4" width="15" style="10" bestFit="1" customWidth="1"/>
    <col min="5" max="5" width="13.85546875" style="10" customWidth="1"/>
    <col min="6" max="6" width="16.42578125" style="10" customWidth="1"/>
    <col min="7" max="7" width="14.85546875" style="10" customWidth="1"/>
    <col min="8" max="8" width="13.7109375" style="10" customWidth="1"/>
    <col min="9" max="9" width="16.28515625" style="10" customWidth="1"/>
    <col min="10" max="10" width="13.7109375" style="10" customWidth="1"/>
    <col min="11" max="11" width="13.7109375" style="10" bestFit="1" customWidth="1"/>
    <col min="12" max="12" width="13.7109375" customWidth="1"/>
    <col min="13" max="13" width="16.140625" customWidth="1"/>
  </cols>
  <sheetData>
    <row r="1" spans="1:14" ht="39" customHeight="1" x14ac:dyDescent="0.25">
      <c r="A1" s="188" t="s">
        <v>303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6"/>
    </row>
    <row r="2" spans="1:14" x14ac:dyDescent="0.25">
      <c r="A2" s="11"/>
      <c r="B2" s="63"/>
      <c r="C2" s="3"/>
      <c r="D2" s="5"/>
      <c r="E2" s="63"/>
      <c r="F2" s="63"/>
      <c r="G2" s="8"/>
      <c r="H2" s="63"/>
      <c r="I2" s="5"/>
      <c r="J2" s="190"/>
      <c r="K2" s="190"/>
      <c r="M2" s="74"/>
    </row>
    <row r="3" spans="1:14" ht="22.5" x14ac:dyDescent="0.25">
      <c r="A3" s="180" t="s">
        <v>0</v>
      </c>
      <c r="B3" s="182"/>
      <c r="C3" s="183" t="s">
        <v>1</v>
      </c>
      <c r="D3" s="183"/>
      <c r="E3" s="183"/>
      <c r="F3" s="6"/>
      <c r="G3" s="9"/>
      <c r="H3" s="62" t="s">
        <v>173</v>
      </c>
      <c r="I3" s="39"/>
      <c r="J3" s="62" t="s">
        <v>176</v>
      </c>
      <c r="K3" s="39"/>
      <c r="L3" s="38" t="s">
        <v>170</v>
      </c>
      <c r="M3" s="155"/>
      <c r="N3" s="115"/>
    </row>
    <row r="4" spans="1:14" ht="24" customHeight="1" x14ac:dyDescent="0.25">
      <c r="A4" s="180" t="s">
        <v>301</v>
      </c>
      <c r="B4" s="181"/>
      <c r="C4" s="178" t="s">
        <v>309</v>
      </c>
      <c r="D4" s="178"/>
      <c r="E4" s="178"/>
      <c r="F4" s="178"/>
      <c r="G4" s="189"/>
      <c r="H4" s="63" t="s">
        <v>174</v>
      </c>
      <c r="I4" s="40"/>
      <c r="J4" s="41" t="s">
        <v>171</v>
      </c>
      <c r="K4" s="39"/>
      <c r="L4" s="27"/>
      <c r="M4" s="104"/>
    </row>
    <row r="5" spans="1:14" ht="24" customHeight="1" x14ac:dyDescent="0.25">
      <c r="A5" s="177" t="s">
        <v>3</v>
      </c>
      <c r="B5" s="178"/>
      <c r="C5" s="178" t="s">
        <v>310</v>
      </c>
      <c r="D5" s="178"/>
      <c r="E5" s="178"/>
      <c r="F5" s="178"/>
      <c r="G5" s="189"/>
      <c r="H5" s="37" t="s">
        <v>175</v>
      </c>
      <c r="I5" s="36"/>
      <c r="J5" s="37" t="s">
        <v>180</v>
      </c>
      <c r="K5" s="39"/>
      <c r="L5" s="156"/>
      <c r="M5" s="157"/>
    </row>
    <row r="6" spans="1:14" ht="33.75" x14ac:dyDescent="0.25">
      <c r="A6" s="73" t="s">
        <v>22</v>
      </c>
      <c r="B6" s="61" t="s">
        <v>23</v>
      </c>
      <c r="C6" s="61" t="s">
        <v>7</v>
      </c>
      <c r="D6" s="66" t="s">
        <v>240</v>
      </c>
      <c r="E6" s="66" t="s">
        <v>120</v>
      </c>
      <c r="F6" s="66" t="s">
        <v>121</v>
      </c>
      <c r="G6" s="66" t="s">
        <v>122</v>
      </c>
      <c r="H6" s="66" t="s">
        <v>123</v>
      </c>
      <c r="I6" s="66" t="s">
        <v>124</v>
      </c>
      <c r="J6" s="66" t="s">
        <v>125</v>
      </c>
      <c r="K6" s="66" t="s">
        <v>126</v>
      </c>
      <c r="L6" s="67" t="s">
        <v>145</v>
      </c>
      <c r="M6" s="103" t="s">
        <v>127</v>
      </c>
    </row>
    <row r="7" spans="1:14" x14ac:dyDescent="0.25">
      <c r="A7" s="75"/>
      <c r="B7" s="27"/>
      <c r="C7" s="49" t="s">
        <v>183</v>
      </c>
      <c r="D7" s="28"/>
      <c r="E7" s="28"/>
      <c r="F7" s="28"/>
      <c r="G7" s="28"/>
      <c r="H7" s="28"/>
      <c r="I7" s="28"/>
      <c r="J7" s="28"/>
      <c r="K7" s="28"/>
      <c r="L7" s="28"/>
      <c r="M7" s="76"/>
    </row>
    <row r="8" spans="1:14" s="7" customFormat="1" ht="15" customHeight="1" x14ac:dyDescent="0.25">
      <c r="A8" s="77"/>
      <c r="B8" s="65"/>
      <c r="C8" s="12" t="s">
        <v>128</v>
      </c>
      <c r="D8" s="65"/>
      <c r="E8" s="65">
        <v>1</v>
      </c>
      <c r="F8" s="65">
        <v>2</v>
      </c>
      <c r="G8" s="65"/>
      <c r="H8" s="65">
        <v>1</v>
      </c>
      <c r="I8" s="65"/>
      <c r="J8" s="65"/>
      <c r="K8" s="65"/>
      <c r="L8" s="65"/>
      <c r="M8" s="78">
        <v>1</v>
      </c>
    </row>
    <row r="9" spans="1:14" s="7" customFormat="1" ht="15" customHeight="1" x14ac:dyDescent="0.25">
      <c r="A9" s="77" t="s">
        <v>132</v>
      </c>
      <c r="B9" s="65"/>
      <c r="C9" s="12" t="s">
        <v>129</v>
      </c>
      <c r="D9" s="65">
        <v>1</v>
      </c>
      <c r="E9" s="65"/>
      <c r="F9" s="65"/>
      <c r="G9" s="65"/>
      <c r="H9" s="65"/>
      <c r="I9" s="65">
        <v>1</v>
      </c>
      <c r="J9" s="65"/>
      <c r="K9" s="65"/>
      <c r="L9" s="65"/>
      <c r="M9" s="78"/>
    </row>
    <row r="10" spans="1:14" s="7" customFormat="1" ht="15" customHeight="1" x14ac:dyDescent="0.25">
      <c r="A10" s="77" t="s">
        <v>133</v>
      </c>
      <c r="B10" s="65"/>
      <c r="C10" s="12" t="s">
        <v>130</v>
      </c>
      <c r="D10" s="65">
        <v>2</v>
      </c>
      <c r="E10" s="65"/>
      <c r="F10" s="65"/>
      <c r="G10" s="65"/>
      <c r="H10" s="65"/>
      <c r="I10" s="65"/>
      <c r="J10" s="65">
        <v>2</v>
      </c>
      <c r="K10" s="65"/>
      <c r="L10" s="65"/>
      <c r="M10" s="78"/>
    </row>
    <row r="11" spans="1:14" s="7" customFormat="1" ht="15" customHeight="1" x14ac:dyDescent="0.25">
      <c r="A11" s="77" t="s">
        <v>134</v>
      </c>
      <c r="B11" s="65"/>
      <c r="C11" s="12" t="s">
        <v>131</v>
      </c>
      <c r="D11" s="65"/>
      <c r="E11" s="65"/>
      <c r="F11" s="65"/>
      <c r="G11" s="65">
        <v>1</v>
      </c>
      <c r="H11" s="65"/>
      <c r="I11" s="65"/>
      <c r="J11" s="65"/>
      <c r="K11" s="65"/>
      <c r="L11" s="65"/>
      <c r="M11" s="78"/>
    </row>
    <row r="12" spans="1:14" s="7" customFormat="1" ht="15" customHeight="1" x14ac:dyDescent="0.25">
      <c r="A12" s="77" t="s">
        <v>135</v>
      </c>
      <c r="B12" s="65"/>
      <c r="C12" s="31" t="s">
        <v>136</v>
      </c>
      <c r="D12" s="65">
        <v>2</v>
      </c>
      <c r="E12" s="65"/>
      <c r="F12" s="65"/>
      <c r="G12" s="65"/>
      <c r="H12" s="65"/>
      <c r="I12" s="65"/>
      <c r="J12" s="65"/>
      <c r="K12" s="65">
        <v>1</v>
      </c>
      <c r="L12" s="65"/>
      <c r="M12" s="78"/>
    </row>
    <row r="13" spans="1:14" s="7" customFormat="1" ht="15" customHeight="1" x14ac:dyDescent="0.25">
      <c r="A13" s="77" t="s">
        <v>135</v>
      </c>
      <c r="B13" s="65"/>
      <c r="C13" s="31" t="s">
        <v>137</v>
      </c>
      <c r="D13" s="65">
        <v>1</v>
      </c>
      <c r="E13" s="65"/>
      <c r="F13" s="65"/>
      <c r="G13" s="65"/>
      <c r="H13" s="65"/>
      <c r="I13" s="65"/>
      <c r="J13" s="65">
        <v>1</v>
      </c>
      <c r="K13" s="65">
        <v>1</v>
      </c>
      <c r="L13" s="65"/>
      <c r="M13" s="78"/>
    </row>
    <row r="14" spans="1:14" s="7" customFormat="1" ht="15" customHeight="1" x14ac:dyDescent="0.25">
      <c r="A14" s="77"/>
      <c r="B14" s="65"/>
      <c r="C14" s="12" t="s">
        <v>138</v>
      </c>
      <c r="D14" s="65">
        <v>4</v>
      </c>
      <c r="E14" s="65"/>
      <c r="F14" s="65"/>
      <c r="G14" s="65"/>
      <c r="H14" s="65"/>
      <c r="I14" s="65"/>
      <c r="J14" s="65">
        <v>2</v>
      </c>
      <c r="K14" s="65"/>
      <c r="L14" s="65"/>
      <c r="M14" s="78"/>
    </row>
    <row r="15" spans="1:14" s="7" customFormat="1" ht="15" customHeight="1" x14ac:dyDescent="0.25">
      <c r="A15" s="77" t="s">
        <v>140</v>
      </c>
      <c r="B15" s="65"/>
      <c r="C15" s="12" t="s">
        <v>139</v>
      </c>
      <c r="D15" s="65"/>
      <c r="E15" s="65"/>
      <c r="F15" s="65"/>
      <c r="G15" s="65">
        <v>1</v>
      </c>
      <c r="H15" s="65"/>
      <c r="I15" s="65"/>
      <c r="J15" s="65">
        <v>2</v>
      </c>
      <c r="K15" s="65"/>
      <c r="L15" s="65"/>
      <c r="M15" s="78"/>
    </row>
    <row r="16" spans="1:14" s="7" customFormat="1" ht="15" customHeight="1" x14ac:dyDescent="0.25">
      <c r="A16" s="77" t="s">
        <v>141</v>
      </c>
      <c r="B16" s="65"/>
      <c r="C16" s="31" t="s">
        <v>143</v>
      </c>
      <c r="D16" s="65">
        <v>9</v>
      </c>
      <c r="E16" s="65"/>
      <c r="F16" s="65"/>
      <c r="G16" s="65"/>
      <c r="H16" s="65"/>
      <c r="I16" s="65"/>
      <c r="J16" s="65"/>
      <c r="K16" s="65"/>
      <c r="L16" s="65">
        <v>2</v>
      </c>
      <c r="M16" s="78"/>
    </row>
    <row r="17" spans="1:13" s="7" customFormat="1" ht="15" customHeight="1" x14ac:dyDescent="0.25">
      <c r="A17" s="77" t="s">
        <v>141</v>
      </c>
      <c r="B17" s="65"/>
      <c r="C17" s="31" t="s">
        <v>144</v>
      </c>
      <c r="D17" s="65">
        <v>9</v>
      </c>
      <c r="E17" s="65"/>
      <c r="F17" s="65"/>
      <c r="G17" s="65"/>
      <c r="H17" s="65"/>
      <c r="I17" s="65"/>
      <c r="J17" s="65"/>
      <c r="K17" s="65"/>
      <c r="L17" s="65">
        <v>2</v>
      </c>
      <c r="M17" s="78"/>
    </row>
    <row r="18" spans="1:13" s="7" customFormat="1" ht="15" customHeight="1" x14ac:dyDescent="0.25">
      <c r="A18" s="77" t="s">
        <v>142</v>
      </c>
      <c r="B18" s="65"/>
      <c r="C18" s="31" t="s">
        <v>146</v>
      </c>
      <c r="D18" s="65">
        <v>2</v>
      </c>
      <c r="E18" s="65"/>
      <c r="F18" s="65"/>
      <c r="G18" s="65"/>
      <c r="H18" s="65"/>
      <c r="I18" s="65">
        <v>2</v>
      </c>
      <c r="J18" s="65"/>
      <c r="K18" s="65"/>
      <c r="L18" s="65"/>
      <c r="M18" s="78"/>
    </row>
    <row r="19" spans="1:13" s="7" customFormat="1" ht="15" customHeight="1" x14ac:dyDescent="0.25">
      <c r="A19" s="77" t="s">
        <v>142</v>
      </c>
      <c r="B19" s="65"/>
      <c r="C19" s="31" t="s">
        <v>147</v>
      </c>
      <c r="D19" s="65">
        <v>2</v>
      </c>
      <c r="E19" s="65"/>
      <c r="F19" s="65"/>
      <c r="G19" s="65"/>
      <c r="H19" s="65"/>
      <c r="I19" s="65">
        <v>2</v>
      </c>
      <c r="J19" s="65"/>
      <c r="K19" s="65"/>
      <c r="L19" s="65"/>
      <c r="M19" s="78"/>
    </row>
    <row r="20" spans="1:13" s="7" customFormat="1" ht="15" customHeight="1" x14ac:dyDescent="0.25">
      <c r="A20" s="79" t="s">
        <v>235</v>
      </c>
      <c r="B20" s="32"/>
      <c r="C20" s="33" t="s">
        <v>163</v>
      </c>
      <c r="D20" s="32">
        <f>SUM(D8:D19)</f>
        <v>32</v>
      </c>
      <c r="E20" s="32">
        <f>SUM(E8:E19)</f>
        <v>1</v>
      </c>
      <c r="F20" s="32">
        <f t="shared" ref="F20:M20" si="0">SUM(F8:F19)</f>
        <v>2</v>
      </c>
      <c r="G20" s="32">
        <f t="shared" si="0"/>
        <v>2</v>
      </c>
      <c r="H20" s="32">
        <f t="shared" si="0"/>
        <v>1</v>
      </c>
      <c r="I20" s="32">
        <f t="shared" si="0"/>
        <v>5</v>
      </c>
      <c r="J20" s="32">
        <f>SUM(J8:J19)</f>
        <v>7</v>
      </c>
      <c r="K20" s="32">
        <f t="shared" si="0"/>
        <v>2</v>
      </c>
      <c r="L20" s="32">
        <f t="shared" si="0"/>
        <v>4</v>
      </c>
      <c r="M20" s="80">
        <f t="shared" si="0"/>
        <v>1</v>
      </c>
    </row>
    <row r="21" spans="1:13" s="7" customFormat="1" ht="15" customHeight="1" x14ac:dyDescent="0.25">
      <c r="A21" s="81"/>
      <c r="B21" s="34"/>
      <c r="D21" s="34"/>
      <c r="E21" s="34"/>
      <c r="F21" s="34"/>
      <c r="G21" s="34"/>
      <c r="H21" s="34"/>
      <c r="I21" s="34"/>
      <c r="J21" s="34"/>
      <c r="K21" s="34"/>
      <c r="L21" s="34"/>
      <c r="M21" s="82"/>
    </row>
    <row r="22" spans="1:13" s="16" customFormat="1" ht="22.5" x14ac:dyDescent="0.25">
      <c r="A22" s="83"/>
      <c r="B22" s="48"/>
      <c r="C22" s="16" t="s">
        <v>184</v>
      </c>
      <c r="D22" s="34" t="s">
        <v>229</v>
      </c>
      <c r="E22" s="34"/>
      <c r="F22" s="34" t="s">
        <v>230</v>
      </c>
      <c r="G22" s="34" t="s">
        <v>230</v>
      </c>
      <c r="H22" s="34" t="s">
        <v>231</v>
      </c>
      <c r="I22" s="34" t="s">
        <v>232</v>
      </c>
      <c r="J22" s="51" t="s">
        <v>233</v>
      </c>
      <c r="K22" s="34" t="s">
        <v>232</v>
      </c>
      <c r="L22" s="34" t="s">
        <v>232</v>
      </c>
      <c r="M22" s="82" t="s">
        <v>234</v>
      </c>
    </row>
    <row r="23" spans="1:13" s="7" customFormat="1" ht="15" customHeight="1" x14ac:dyDescent="0.25">
      <c r="A23" s="77"/>
      <c r="B23" s="65"/>
      <c r="C23" s="12" t="s">
        <v>165</v>
      </c>
      <c r="D23" s="13">
        <v>1663.53</v>
      </c>
      <c r="E23" s="69">
        <v>3459.9</v>
      </c>
      <c r="F23" s="13">
        <v>1810.91</v>
      </c>
      <c r="G23" s="13">
        <v>2435.61</v>
      </c>
      <c r="H23" s="13">
        <v>10860.6</v>
      </c>
      <c r="I23" s="13">
        <v>1547.47</v>
      </c>
      <c r="J23" s="13">
        <v>2245.0300000000002</v>
      </c>
      <c r="K23" s="13">
        <v>1518</v>
      </c>
      <c r="L23" s="55">
        <v>1547.47</v>
      </c>
      <c r="M23" s="84">
        <v>2991.9</v>
      </c>
    </row>
    <row r="24" spans="1:13" s="7" customFormat="1" ht="15" customHeight="1" x14ac:dyDescent="0.25">
      <c r="A24" s="77"/>
      <c r="B24" s="65"/>
      <c r="C24" s="12" t="s">
        <v>166</v>
      </c>
      <c r="D24" s="65" t="s">
        <v>177</v>
      </c>
      <c r="E24" s="65" t="s">
        <v>178</v>
      </c>
      <c r="F24" s="65" t="s">
        <v>178</v>
      </c>
      <c r="G24" s="65" t="s">
        <v>178</v>
      </c>
      <c r="H24" s="65" t="s">
        <v>178</v>
      </c>
      <c r="I24" s="65" t="s">
        <v>178</v>
      </c>
      <c r="J24" s="65" t="s">
        <v>178</v>
      </c>
      <c r="K24" s="65" t="s">
        <v>177</v>
      </c>
      <c r="L24" s="50" t="s">
        <v>178</v>
      </c>
      <c r="M24" s="78" t="s">
        <v>178</v>
      </c>
    </row>
    <row r="25" spans="1:13" s="7" customFormat="1" ht="15" customHeight="1" x14ac:dyDescent="0.25">
      <c r="A25" s="77"/>
      <c r="B25" s="65"/>
      <c r="C25" s="12" t="s">
        <v>167</v>
      </c>
      <c r="D25" s="13">
        <f>IF(D24="SIM",ROUND(PRODUCT($I$3,$I$4,4)/12,2),"-")</f>
        <v>0.33</v>
      </c>
      <c r="E25" s="13" t="str">
        <f>IF(E24="SIM",ROUND(PRODUCT($I$3,$I$4),2),"-")</f>
        <v>-</v>
      </c>
      <c r="F25" s="13" t="str">
        <f t="shared" ref="F25:M25" si="1">IF(F24="SIM",ROUND(PRODUCT($I$3,$I$4),2),"-")</f>
        <v>-</v>
      </c>
      <c r="G25" s="13" t="str">
        <f t="shared" si="1"/>
        <v>-</v>
      </c>
      <c r="H25" s="13" t="str">
        <f t="shared" si="1"/>
        <v>-</v>
      </c>
      <c r="I25" s="13" t="str">
        <f t="shared" si="1"/>
        <v>-</v>
      </c>
      <c r="J25" s="13" t="str">
        <f t="shared" si="1"/>
        <v>-</v>
      </c>
      <c r="K25" s="13">
        <f t="shared" si="1"/>
        <v>0</v>
      </c>
      <c r="L25" s="55" t="str">
        <f t="shared" si="1"/>
        <v>-</v>
      </c>
      <c r="M25" s="84" t="str">
        <f t="shared" si="1"/>
        <v>-</v>
      </c>
    </row>
    <row r="26" spans="1:13" s="7" customFormat="1" ht="15" customHeight="1" x14ac:dyDescent="0.25">
      <c r="A26" s="85"/>
      <c r="B26" s="44"/>
      <c r="C26" s="45" t="s">
        <v>168</v>
      </c>
      <c r="D26" s="46">
        <f t="shared" ref="D26:M26" si="2">TRUNC(PRODUCT(0.8087,D$23),2)</f>
        <v>1345.29</v>
      </c>
      <c r="E26" s="46">
        <f t="shared" si="2"/>
        <v>2798.02</v>
      </c>
      <c r="F26" s="46">
        <f t="shared" si="2"/>
        <v>1464.48</v>
      </c>
      <c r="G26" s="46">
        <f t="shared" si="2"/>
        <v>1969.67</v>
      </c>
      <c r="H26" s="46">
        <f t="shared" si="2"/>
        <v>8782.9599999999991</v>
      </c>
      <c r="I26" s="46">
        <f t="shared" si="2"/>
        <v>1251.43</v>
      </c>
      <c r="J26" s="46">
        <f t="shared" si="2"/>
        <v>1815.55</v>
      </c>
      <c r="K26" s="46">
        <f t="shared" si="2"/>
        <v>1227.5999999999999</v>
      </c>
      <c r="L26" s="56">
        <f t="shared" si="2"/>
        <v>1251.43</v>
      </c>
      <c r="M26" s="154">
        <f t="shared" si="2"/>
        <v>2419.54</v>
      </c>
    </row>
    <row r="27" spans="1:13" s="7" customFormat="1" ht="15" customHeight="1" x14ac:dyDescent="0.25">
      <c r="A27" s="86"/>
      <c r="B27" s="42"/>
      <c r="C27" s="43" t="s">
        <v>169</v>
      </c>
      <c r="D27" s="15">
        <f t="shared" ref="D27:M27" si="3">SUM(D$23:D$26)</f>
        <v>3009.1499999999996</v>
      </c>
      <c r="E27" s="15">
        <f t="shared" si="3"/>
        <v>6257.92</v>
      </c>
      <c r="F27" s="15">
        <f t="shared" si="3"/>
        <v>3275.3900000000003</v>
      </c>
      <c r="G27" s="15">
        <f t="shared" si="3"/>
        <v>4405.2800000000007</v>
      </c>
      <c r="H27" s="15">
        <f t="shared" si="3"/>
        <v>19643.559999999998</v>
      </c>
      <c r="I27" s="15">
        <f t="shared" si="3"/>
        <v>2798.9</v>
      </c>
      <c r="J27" s="15">
        <f t="shared" si="3"/>
        <v>4060.58</v>
      </c>
      <c r="K27" s="15">
        <f t="shared" si="3"/>
        <v>2745.6</v>
      </c>
      <c r="L27" s="57">
        <f t="shared" si="3"/>
        <v>2798.9</v>
      </c>
      <c r="M27" s="140">
        <f t="shared" si="3"/>
        <v>5411.4400000000005</v>
      </c>
    </row>
    <row r="28" spans="1:13" s="7" customFormat="1" ht="15" customHeight="1" x14ac:dyDescent="0.25">
      <c r="A28" s="77"/>
      <c r="B28" s="65"/>
      <c r="C28" s="12" t="s">
        <v>179</v>
      </c>
      <c r="D28" s="13">
        <f>TRUNC(PRODUCT(26.25,$I$5),2)</f>
        <v>26.25</v>
      </c>
      <c r="E28" s="13">
        <f t="shared" ref="E28:M28" si="4">TRUNC(PRODUCT(26.25,$I$5),2)</f>
        <v>26.25</v>
      </c>
      <c r="F28" s="13">
        <f t="shared" si="4"/>
        <v>26.25</v>
      </c>
      <c r="G28" s="13">
        <f t="shared" si="4"/>
        <v>26.25</v>
      </c>
      <c r="H28" s="13">
        <f t="shared" si="4"/>
        <v>26.25</v>
      </c>
      <c r="I28" s="13">
        <f t="shared" si="4"/>
        <v>26.25</v>
      </c>
      <c r="J28" s="13">
        <f t="shared" si="4"/>
        <v>26.25</v>
      </c>
      <c r="K28" s="13">
        <f t="shared" si="4"/>
        <v>26.25</v>
      </c>
      <c r="L28" s="55">
        <f t="shared" si="4"/>
        <v>26.25</v>
      </c>
      <c r="M28" s="84">
        <f t="shared" si="4"/>
        <v>26.25</v>
      </c>
    </row>
    <row r="29" spans="1:13" s="7" customFormat="1" ht="15" customHeight="1" x14ac:dyDescent="0.25">
      <c r="A29" s="77"/>
      <c r="B29" s="65"/>
      <c r="C29" s="12" t="s">
        <v>170</v>
      </c>
      <c r="D29" s="13">
        <f t="shared" ref="D29:M29" si="5">$M$3</f>
        <v>0</v>
      </c>
      <c r="E29" s="13">
        <f t="shared" si="5"/>
        <v>0</v>
      </c>
      <c r="F29" s="13">
        <f t="shared" si="5"/>
        <v>0</v>
      </c>
      <c r="G29" s="13">
        <f t="shared" si="5"/>
        <v>0</v>
      </c>
      <c r="H29" s="13">
        <f t="shared" si="5"/>
        <v>0</v>
      </c>
      <c r="I29" s="13">
        <f t="shared" si="5"/>
        <v>0</v>
      </c>
      <c r="J29" s="13">
        <f t="shared" si="5"/>
        <v>0</v>
      </c>
      <c r="K29" s="13">
        <f t="shared" si="5"/>
        <v>0</v>
      </c>
      <c r="L29" s="55">
        <f t="shared" si="5"/>
        <v>0</v>
      </c>
      <c r="M29" s="84">
        <f t="shared" si="5"/>
        <v>0</v>
      </c>
    </row>
    <row r="30" spans="1:13" s="7" customFormat="1" ht="15" customHeight="1" x14ac:dyDescent="0.25">
      <c r="A30" s="77"/>
      <c r="B30" s="65"/>
      <c r="C30" s="12" t="s">
        <v>171</v>
      </c>
      <c r="D30" s="13">
        <f>$K$4</f>
        <v>0</v>
      </c>
      <c r="E30" s="13">
        <f t="shared" ref="E30:M30" si="6">$K$4</f>
        <v>0</v>
      </c>
      <c r="F30" s="13">
        <f t="shared" si="6"/>
        <v>0</v>
      </c>
      <c r="G30" s="13">
        <f t="shared" si="6"/>
        <v>0</v>
      </c>
      <c r="H30" s="13">
        <f t="shared" si="6"/>
        <v>0</v>
      </c>
      <c r="I30" s="13">
        <f t="shared" si="6"/>
        <v>0</v>
      </c>
      <c r="J30" s="13">
        <f t="shared" si="6"/>
        <v>0</v>
      </c>
      <c r="K30" s="13">
        <f t="shared" si="6"/>
        <v>0</v>
      </c>
      <c r="L30" s="55">
        <f t="shared" si="6"/>
        <v>0</v>
      </c>
      <c r="M30" s="84">
        <f t="shared" si="6"/>
        <v>0</v>
      </c>
    </row>
    <row r="31" spans="1:13" s="7" customFormat="1" ht="15" customHeight="1" x14ac:dyDescent="0.25">
      <c r="A31" s="77"/>
      <c r="B31" s="65"/>
      <c r="C31" s="12" t="s">
        <v>172</v>
      </c>
      <c r="D31" s="13" t="str">
        <f t="shared" ref="D31:M31" si="7">IF(ROUND((PRODUCT(52.5,$K$3))-(PRODUCT(D$23,0.06)),2)&lt;0,"-",ROUND((PRODUCT(52.5,$K$3))-(PRODUCT(D$23,0.06)),2))</f>
        <v>-</v>
      </c>
      <c r="E31" s="13" t="str">
        <f t="shared" si="7"/>
        <v>-</v>
      </c>
      <c r="F31" s="13" t="str">
        <f t="shared" si="7"/>
        <v>-</v>
      </c>
      <c r="G31" s="13" t="str">
        <f t="shared" si="7"/>
        <v>-</v>
      </c>
      <c r="H31" s="13" t="str">
        <f t="shared" si="7"/>
        <v>-</v>
      </c>
      <c r="I31" s="13" t="str">
        <f t="shared" si="7"/>
        <v>-</v>
      </c>
      <c r="J31" s="13" t="str">
        <f t="shared" si="7"/>
        <v>-</v>
      </c>
      <c r="K31" s="13" t="str">
        <f t="shared" si="7"/>
        <v>-</v>
      </c>
      <c r="L31" s="55" t="str">
        <f t="shared" si="7"/>
        <v>-</v>
      </c>
      <c r="M31" s="84" t="str">
        <f t="shared" si="7"/>
        <v>-</v>
      </c>
    </row>
    <row r="32" spans="1:13" s="7" customFormat="1" ht="15" customHeight="1" x14ac:dyDescent="0.25">
      <c r="A32" s="77"/>
      <c r="B32" s="65"/>
      <c r="C32" s="12" t="s">
        <v>313</v>
      </c>
      <c r="D32" s="13">
        <f>TRUNC(D73/12,2)</f>
        <v>0</v>
      </c>
      <c r="E32" s="13">
        <f t="shared" ref="E32:M32" si="8">TRUNC(E73/12,2)</f>
        <v>0</v>
      </c>
      <c r="F32" s="13">
        <f t="shared" si="8"/>
        <v>0</v>
      </c>
      <c r="G32" s="13">
        <f t="shared" si="8"/>
        <v>0</v>
      </c>
      <c r="H32" s="13">
        <f>TRUNC(H73/12,2)</f>
        <v>0</v>
      </c>
      <c r="I32" s="13">
        <f t="shared" si="8"/>
        <v>0</v>
      </c>
      <c r="J32" s="13">
        <f t="shared" si="8"/>
        <v>0</v>
      </c>
      <c r="K32" s="13">
        <f t="shared" si="8"/>
        <v>0</v>
      </c>
      <c r="L32" s="13">
        <f t="shared" si="8"/>
        <v>0</v>
      </c>
      <c r="M32" s="84">
        <f t="shared" si="8"/>
        <v>0</v>
      </c>
    </row>
    <row r="33" spans="1:13" s="7" customFormat="1" ht="22.5" x14ac:dyDescent="0.25">
      <c r="A33" s="77"/>
      <c r="B33" s="65"/>
      <c r="C33" s="14" t="s">
        <v>241</v>
      </c>
      <c r="D33" s="13">
        <f>TRUNC(PRODUCT(26.25,$K$5),2)</f>
        <v>26.25</v>
      </c>
      <c r="E33" s="13">
        <f t="shared" ref="E33:M33" si="9">TRUNC(PRODUCT(26.25,$K$5),2)</f>
        <v>26.25</v>
      </c>
      <c r="F33" s="13">
        <f t="shared" si="9"/>
        <v>26.25</v>
      </c>
      <c r="G33" s="13">
        <f t="shared" si="9"/>
        <v>26.25</v>
      </c>
      <c r="H33" s="13">
        <f>TRUNC(PRODUCT(26.25,$K$5),2)</f>
        <v>26.25</v>
      </c>
      <c r="I33" s="13">
        <f t="shared" si="9"/>
        <v>26.25</v>
      </c>
      <c r="J33" s="13">
        <f t="shared" si="9"/>
        <v>26.25</v>
      </c>
      <c r="K33" s="13">
        <f t="shared" si="9"/>
        <v>26.25</v>
      </c>
      <c r="L33" s="55">
        <f t="shared" si="9"/>
        <v>26.25</v>
      </c>
      <c r="M33" s="84">
        <f t="shared" si="9"/>
        <v>26.25</v>
      </c>
    </row>
    <row r="34" spans="1:13" s="7" customFormat="1" ht="15" customHeight="1" x14ac:dyDescent="0.25">
      <c r="A34" s="87" t="s">
        <v>237</v>
      </c>
      <c r="B34" s="18"/>
      <c r="C34" s="30" t="s">
        <v>236</v>
      </c>
      <c r="D34" s="13">
        <f>SUM(D27:D33)</f>
        <v>3061.6499999999996</v>
      </c>
      <c r="E34" s="13">
        <f>SUM(E27:E33)</f>
        <v>6310.42</v>
      </c>
      <c r="F34" s="13">
        <f t="shared" ref="F34:M34" si="10">SUM(F27:F33)</f>
        <v>3327.8900000000003</v>
      </c>
      <c r="G34" s="13">
        <f t="shared" si="10"/>
        <v>4457.7800000000007</v>
      </c>
      <c r="H34" s="13">
        <f t="shared" si="10"/>
        <v>19696.059999999998</v>
      </c>
      <c r="I34" s="13">
        <f t="shared" si="10"/>
        <v>2851.4</v>
      </c>
      <c r="J34" s="13">
        <f t="shared" si="10"/>
        <v>4113.08</v>
      </c>
      <c r="K34" s="13">
        <f t="shared" si="10"/>
        <v>2798.1</v>
      </c>
      <c r="L34" s="55">
        <f t="shared" si="10"/>
        <v>2851.4</v>
      </c>
      <c r="M34" s="84">
        <f t="shared" si="10"/>
        <v>5463.9400000000005</v>
      </c>
    </row>
    <row r="35" spans="1:13" s="7" customFormat="1" ht="22.5" x14ac:dyDescent="0.25">
      <c r="A35" s="88" t="s">
        <v>238</v>
      </c>
      <c r="B35" s="52"/>
      <c r="C35" s="53" t="s">
        <v>239</v>
      </c>
      <c r="D35" s="54">
        <f>TRUNC(PRODUCT(D$34,D$20),2)</f>
        <v>97972.800000000003</v>
      </c>
      <c r="E35" s="54">
        <f t="shared" ref="E35:M35" si="11">TRUNC(PRODUCT(E$34,E$20),2)</f>
        <v>6310.42</v>
      </c>
      <c r="F35" s="54">
        <f t="shared" si="11"/>
        <v>6655.78</v>
      </c>
      <c r="G35" s="54">
        <f t="shared" si="11"/>
        <v>8915.56</v>
      </c>
      <c r="H35" s="54">
        <f t="shared" si="11"/>
        <v>19696.060000000001</v>
      </c>
      <c r="I35" s="54">
        <f t="shared" si="11"/>
        <v>14257</v>
      </c>
      <c r="J35" s="54">
        <f t="shared" si="11"/>
        <v>28791.56</v>
      </c>
      <c r="K35" s="54">
        <f t="shared" si="11"/>
        <v>5596.2</v>
      </c>
      <c r="L35" s="54">
        <f t="shared" si="11"/>
        <v>11405.6</v>
      </c>
      <c r="M35" s="89">
        <f t="shared" si="11"/>
        <v>5463.94</v>
      </c>
    </row>
    <row r="36" spans="1:13" x14ac:dyDescent="0.25">
      <c r="A36" s="90"/>
      <c r="B36" s="91" t="s">
        <v>181</v>
      </c>
      <c r="L36" s="92" t="s">
        <v>243</v>
      </c>
      <c r="M36" s="93">
        <f>SUM(D35:M35)</f>
        <v>205064.92</v>
      </c>
    </row>
    <row r="37" spans="1:13" x14ac:dyDescent="0.25">
      <c r="A37" s="90"/>
      <c r="B37" s="91" t="s">
        <v>182</v>
      </c>
      <c r="M37" s="74"/>
    </row>
    <row r="38" spans="1:13" x14ac:dyDescent="0.25">
      <c r="A38" s="90"/>
      <c r="B38" s="91"/>
      <c r="C38" s="94" t="s">
        <v>181</v>
      </c>
      <c r="M38" s="74"/>
    </row>
    <row r="39" spans="1:13" x14ac:dyDescent="0.25">
      <c r="A39" s="90"/>
      <c r="B39" s="91"/>
      <c r="C39" s="94" t="s">
        <v>242</v>
      </c>
      <c r="M39" s="74"/>
    </row>
    <row r="40" spans="1:13" x14ac:dyDescent="0.25">
      <c r="A40" s="90"/>
      <c r="B40" s="91"/>
      <c r="M40" s="74"/>
    </row>
    <row r="41" spans="1:13" s="16" customFormat="1" ht="15" customHeight="1" x14ac:dyDescent="0.25">
      <c r="A41" s="83"/>
      <c r="B41" s="48"/>
      <c r="C41" s="16" t="s">
        <v>148</v>
      </c>
      <c r="D41" s="48"/>
      <c r="E41" s="48"/>
      <c r="F41" s="48"/>
      <c r="G41" s="48"/>
      <c r="H41" s="48"/>
      <c r="I41" s="48"/>
      <c r="J41" s="48"/>
      <c r="K41" s="48"/>
      <c r="L41" s="48"/>
      <c r="M41" s="95"/>
    </row>
    <row r="42" spans="1:13" s="7" customFormat="1" ht="15" customHeight="1" x14ac:dyDescent="0.25">
      <c r="A42" s="77"/>
      <c r="B42" s="65"/>
      <c r="C42" s="12" t="s">
        <v>149</v>
      </c>
      <c r="D42" s="71">
        <v>6</v>
      </c>
      <c r="E42" s="71">
        <v>3</v>
      </c>
      <c r="F42" s="71">
        <v>3</v>
      </c>
      <c r="G42" s="71">
        <v>5</v>
      </c>
      <c r="H42" s="71">
        <v>3</v>
      </c>
      <c r="I42" s="71">
        <v>6</v>
      </c>
      <c r="J42" s="71">
        <v>5</v>
      </c>
      <c r="K42" s="71">
        <v>0</v>
      </c>
      <c r="L42" s="71">
        <v>0</v>
      </c>
      <c r="M42" s="96">
        <v>3</v>
      </c>
    </row>
    <row r="43" spans="1:13" s="7" customFormat="1" ht="15" customHeight="1" x14ac:dyDescent="0.25">
      <c r="A43" s="86"/>
      <c r="B43" s="42"/>
      <c r="C43" s="43" t="s">
        <v>150</v>
      </c>
      <c r="D43" s="72">
        <v>6</v>
      </c>
      <c r="E43" s="72">
        <v>3</v>
      </c>
      <c r="F43" s="72">
        <v>3</v>
      </c>
      <c r="G43" s="72">
        <v>5</v>
      </c>
      <c r="H43" s="72">
        <v>3</v>
      </c>
      <c r="I43" s="72">
        <v>6</v>
      </c>
      <c r="J43" s="72">
        <v>5</v>
      </c>
      <c r="K43" s="72">
        <v>6</v>
      </c>
      <c r="L43" s="72"/>
      <c r="M43" s="97">
        <v>3</v>
      </c>
    </row>
    <row r="44" spans="1:13" s="7" customFormat="1" ht="15" customHeight="1" x14ac:dyDescent="0.25">
      <c r="A44" s="77"/>
      <c r="B44" s="65"/>
      <c r="C44" s="12" t="s">
        <v>151</v>
      </c>
      <c r="D44" s="71">
        <v>6</v>
      </c>
      <c r="E44" s="71">
        <v>3</v>
      </c>
      <c r="F44" s="71">
        <v>3</v>
      </c>
      <c r="G44" s="71">
        <v>5</v>
      </c>
      <c r="H44" s="71">
        <v>3</v>
      </c>
      <c r="I44" s="71">
        <v>6</v>
      </c>
      <c r="J44" s="71">
        <v>5</v>
      </c>
      <c r="K44" s="71">
        <v>6</v>
      </c>
      <c r="L44" s="71">
        <v>6</v>
      </c>
      <c r="M44" s="96">
        <v>3</v>
      </c>
    </row>
    <row r="45" spans="1:13" s="7" customFormat="1" ht="15" customHeight="1" x14ac:dyDescent="0.25">
      <c r="A45" s="77"/>
      <c r="B45" s="65"/>
      <c r="C45" s="12" t="s">
        <v>152</v>
      </c>
      <c r="D45" s="71">
        <v>2</v>
      </c>
      <c r="E45" s="71">
        <v>1</v>
      </c>
      <c r="F45" s="71">
        <v>1</v>
      </c>
      <c r="G45" s="71">
        <v>2</v>
      </c>
      <c r="H45" s="71">
        <v>1</v>
      </c>
      <c r="I45" s="71">
        <v>2</v>
      </c>
      <c r="J45" s="71">
        <v>2</v>
      </c>
      <c r="K45" s="71">
        <v>2</v>
      </c>
      <c r="L45" s="71">
        <v>2</v>
      </c>
      <c r="M45" s="96">
        <v>1</v>
      </c>
    </row>
    <row r="46" spans="1:13" s="7" customFormat="1" ht="15" customHeight="1" x14ac:dyDescent="0.25">
      <c r="A46" s="77"/>
      <c r="B46" s="65"/>
      <c r="C46" s="12" t="s">
        <v>153</v>
      </c>
      <c r="D46" s="71">
        <v>2</v>
      </c>
      <c r="E46" s="71">
        <v>0</v>
      </c>
      <c r="F46" s="71">
        <v>0</v>
      </c>
      <c r="G46" s="71">
        <v>0</v>
      </c>
      <c r="H46" s="71">
        <v>0</v>
      </c>
      <c r="I46" s="71">
        <v>0</v>
      </c>
      <c r="J46" s="71">
        <v>1</v>
      </c>
      <c r="K46" s="71">
        <v>2</v>
      </c>
      <c r="L46" s="71">
        <v>2</v>
      </c>
      <c r="M46" s="96">
        <v>1</v>
      </c>
    </row>
    <row r="47" spans="1:13" s="7" customFormat="1" ht="15" customHeight="1" x14ac:dyDescent="0.25">
      <c r="A47" s="77"/>
      <c r="B47" s="65"/>
      <c r="C47" s="12" t="s">
        <v>154</v>
      </c>
      <c r="D47" s="71">
        <v>2</v>
      </c>
      <c r="E47" s="71">
        <v>0</v>
      </c>
      <c r="F47" s="71">
        <v>0</v>
      </c>
      <c r="G47" s="71">
        <v>0</v>
      </c>
      <c r="H47" s="71">
        <v>0</v>
      </c>
      <c r="I47" s="71">
        <v>0</v>
      </c>
      <c r="J47" s="71">
        <v>0</v>
      </c>
      <c r="K47" s="71">
        <v>2</v>
      </c>
      <c r="L47" s="71">
        <v>2</v>
      </c>
      <c r="M47" s="96">
        <v>0</v>
      </c>
    </row>
    <row r="48" spans="1:13" s="7" customFormat="1" ht="15" customHeight="1" x14ac:dyDescent="0.25">
      <c r="A48" s="77"/>
      <c r="B48" s="65"/>
      <c r="C48" s="12" t="s">
        <v>155</v>
      </c>
      <c r="D48" s="71">
        <v>2</v>
      </c>
      <c r="E48" s="71">
        <v>0</v>
      </c>
      <c r="F48" s="71">
        <v>0</v>
      </c>
      <c r="G48" s="71">
        <v>0</v>
      </c>
      <c r="H48" s="71">
        <v>0</v>
      </c>
      <c r="I48" s="71">
        <v>0</v>
      </c>
      <c r="J48" s="71">
        <v>0</v>
      </c>
      <c r="K48" s="71">
        <v>2</v>
      </c>
      <c r="L48" s="71">
        <v>2</v>
      </c>
      <c r="M48" s="96">
        <v>0</v>
      </c>
    </row>
    <row r="49" spans="1:13" s="7" customFormat="1" ht="15" customHeight="1" x14ac:dyDescent="0.25">
      <c r="A49" s="77"/>
      <c r="B49" s="65"/>
      <c r="C49" s="12" t="s">
        <v>156</v>
      </c>
      <c r="D49" s="71">
        <v>2</v>
      </c>
      <c r="E49" s="71">
        <v>0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2</v>
      </c>
      <c r="L49" s="71">
        <v>2</v>
      </c>
      <c r="M49" s="96">
        <v>0</v>
      </c>
    </row>
    <row r="50" spans="1:13" s="7" customFormat="1" ht="15" customHeight="1" x14ac:dyDescent="0.25">
      <c r="A50" s="77"/>
      <c r="B50" s="65"/>
      <c r="C50" s="12" t="s">
        <v>157</v>
      </c>
      <c r="D50" s="71">
        <v>1</v>
      </c>
      <c r="E50" s="71">
        <v>1</v>
      </c>
      <c r="F50" s="71">
        <v>0</v>
      </c>
      <c r="G50" s="71">
        <v>0</v>
      </c>
      <c r="H50" s="71">
        <v>0</v>
      </c>
      <c r="I50" s="71">
        <v>0</v>
      </c>
      <c r="J50" s="71">
        <v>0</v>
      </c>
      <c r="K50" s="71">
        <v>1</v>
      </c>
      <c r="L50" s="71">
        <v>2</v>
      </c>
      <c r="M50" s="96">
        <v>1</v>
      </c>
    </row>
    <row r="51" spans="1:13" s="7" customFormat="1" ht="15" customHeight="1" x14ac:dyDescent="0.25">
      <c r="A51" s="77"/>
      <c r="B51" s="65"/>
      <c r="C51" s="12" t="s">
        <v>158</v>
      </c>
      <c r="D51" s="71">
        <v>2</v>
      </c>
      <c r="E51" s="71">
        <v>0</v>
      </c>
      <c r="F51" s="71">
        <v>0</v>
      </c>
      <c r="G51" s="71">
        <v>0</v>
      </c>
      <c r="H51" s="71">
        <v>0</v>
      </c>
      <c r="I51" s="71">
        <v>0</v>
      </c>
      <c r="J51" s="71">
        <v>0</v>
      </c>
      <c r="K51" s="71">
        <v>2</v>
      </c>
      <c r="L51" s="71">
        <v>2</v>
      </c>
      <c r="M51" s="96">
        <v>0</v>
      </c>
    </row>
    <row r="52" spans="1:13" s="7" customFormat="1" ht="15" customHeight="1" x14ac:dyDescent="0.25">
      <c r="A52" s="77"/>
      <c r="B52" s="65"/>
      <c r="C52" s="12" t="s">
        <v>159</v>
      </c>
      <c r="D52" s="71">
        <v>0</v>
      </c>
      <c r="E52" s="71">
        <v>0</v>
      </c>
      <c r="F52" s="71">
        <v>0</v>
      </c>
      <c r="G52" s="71">
        <v>0</v>
      </c>
      <c r="H52" s="71">
        <v>0</v>
      </c>
      <c r="I52" s="71">
        <v>0</v>
      </c>
      <c r="J52" s="71">
        <v>0</v>
      </c>
      <c r="K52" s="71">
        <v>6</v>
      </c>
      <c r="L52" s="71">
        <v>6</v>
      </c>
      <c r="M52" s="96">
        <v>0</v>
      </c>
    </row>
    <row r="53" spans="1:13" s="7" customFormat="1" ht="15" customHeight="1" x14ac:dyDescent="0.25">
      <c r="A53" s="77"/>
      <c r="B53" s="65"/>
      <c r="C53" s="12" t="s">
        <v>160</v>
      </c>
      <c r="D53" s="71">
        <v>2</v>
      </c>
      <c r="E53" s="71">
        <v>0</v>
      </c>
      <c r="F53" s="71">
        <v>0</v>
      </c>
      <c r="G53" s="71">
        <v>1</v>
      </c>
      <c r="H53" s="71">
        <v>0</v>
      </c>
      <c r="I53" s="71">
        <v>2</v>
      </c>
      <c r="J53" s="71">
        <v>1</v>
      </c>
      <c r="K53" s="71">
        <v>2</v>
      </c>
      <c r="L53" s="71">
        <v>2</v>
      </c>
      <c r="M53" s="96">
        <v>0</v>
      </c>
    </row>
    <row r="54" spans="1:13" s="7" customFormat="1" ht="15" customHeight="1" x14ac:dyDescent="0.25">
      <c r="A54" s="77"/>
      <c r="B54" s="65"/>
      <c r="C54" s="12" t="s">
        <v>161</v>
      </c>
      <c r="D54" s="71">
        <v>0</v>
      </c>
      <c r="E54" s="71">
        <v>0</v>
      </c>
      <c r="F54" s="71">
        <v>0</v>
      </c>
      <c r="G54" s="71">
        <v>0</v>
      </c>
      <c r="H54" s="71">
        <v>0</v>
      </c>
      <c r="I54" s="71">
        <v>0</v>
      </c>
      <c r="J54" s="71">
        <v>0</v>
      </c>
      <c r="K54" s="71">
        <v>1</v>
      </c>
      <c r="L54" s="71">
        <v>0</v>
      </c>
      <c r="M54" s="96">
        <v>0</v>
      </c>
    </row>
    <row r="55" spans="1:13" s="7" customFormat="1" ht="15" customHeight="1" x14ac:dyDescent="0.25">
      <c r="A55" s="77"/>
      <c r="B55" s="65"/>
      <c r="C55" s="12" t="s">
        <v>162</v>
      </c>
      <c r="D55" s="71">
        <v>0</v>
      </c>
      <c r="E55" s="71">
        <v>1</v>
      </c>
      <c r="F55" s="71">
        <v>1</v>
      </c>
      <c r="G55" s="71">
        <v>1</v>
      </c>
      <c r="H55" s="71">
        <v>1</v>
      </c>
      <c r="I55" s="71">
        <v>0</v>
      </c>
      <c r="J55" s="71">
        <v>0</v>
      </c>
      <c r="K55" s="71">
        <v>0</v>
      </c>
      <c r="L55" s="71">
        <v>0</v>
      </c>
      <c r="M55" s="96">
        <v>1</v>
      </c>
    </row>
    <row r="56" spans="1:13" s="7" customFormat="1" ht="15" customHeight="1" x14ac:dyDescent="0.25">
      <c r="A56" s="98"/>
      <c r="B56" s="35"/>
      <c r="C56" s="33" t="s">
        <v>164</v>
      </c>
      <c r="D56" s="32">
        <f>SUM(D42:D55)</f>
        <v>33</v>
      </c>
      <c r="E56" s="32">
        <f t="shared" ref="E56:M56" si="12">SUM(E42:E55)</f>
        <v>12</v>
      </c>
      <c r="F56" s="32">
        <f t="shared" si="12"/>
        <v>11</v>
      </c>
      <c r="G56" s="32">
        <f t="shared" si="12"/>
        <v>19</v>
      </c>
      <c r="H56" s="32">
        <f t="shared" si="12"/>
        <v>11</v>
      </c>
      <c r="I56" s="32">
        <f t="shared" si="12"/>
        <v>22</v>
      </c>
      <c r="J56" s="32">
        <f t="shared" si="12"/>
        <v>19</v>
      </c>
      <c r="K56" s="32">
        <f t="shared" si="12"/>
        <v>34</v>
      </c>
      <c r="L56" s="32">
        <f t="shared" si="12"/>
        <v>28</v>
      </c>
      <c r="M56" s="80">
        <f t="shared" si="12"/>
        <v>13</v>
      </c>
    </row>
    <row r="57" spans="1:13" x14ac:dyDescent="0.25">
      <c r="A57" s="90"/>
      <c r="M57" s="74"/>
    </row>
    <row r="58" spans="1:13" x14ac:dyDescent="0.25">
      <c r="A58" s="83"/>
      <c r="B58" s="48"/>
      <c r="C58" s="16" t="s">
        <v>148</v>
      </c>
      <c r="D58" s="48"/>
      <c r="E58" s="48"/>
      <c r="F58" s="48"/>
      <c r="G58" s="48"/>
      <c r="H58" s="48"/>
      <c r="I58" s="48"/>
      <c r="J58" s="48"/>
      <c r="K58" s="48"/>
      <c r="L58" s="48"/>
      <c r="M58" s="95"/>
    </row>
    <row r="59" spans="1:13" x14ac:dyDescent="0.25">
      <c r="A59" s="77"/>
      <c r="B59" s="65"/>
      <c r="C59" s="12" t="s">
        <v>149</v>
      </c>
      <c r="D59" s="13" t="e">
        <f>TRUNC(PRODUCT(D42,VLOOKUP($C59,#REF!,5,FALSE)),2)</f>
        <v>#REF!</v>
      </c>
      <c r="E59" s="13" t="e">
        <f>TRUNC(PRODUCT(E42,VLOOKUP($C59,#REF!,5,FALSE)),2)</f>
        <v>#REF!</v>
      </c>
      <c r="F59" s="13" t="e">
        <f>TRUNC(PRODUCT(F42,VLOOKUP($C59,#REF!,5,FALSE)),2)</f>
        <v>#REF!</v>
      </c>
      <c r="G59" s="13" t="e">
        <f>TRUNC(PRODUCT(G42,VLOOKUP($C59,#REF!,5,FALSE)),2)</f>
        <v>#REF!</v>
      </c>
      <c r="H59" s="13" t="e">
        <f>TRUNC(PRODUCT(H42,VLOOKUP($C59,#REF!,5,FALSE)),2)</f>
        <v>#REF!</v>
      </c>
      <c r="I59" s="13" t="e">
        <f>TRUNC(PRODUCT(I42,VLOOKUP($C59,#REF!,5,FALSE)),2)</f>
        <v>#REF!</v>
      </c>
      <c r="J59" s="13" t="e">
        <f>TRUNC(PRODUCT(J42,VLOOKUP($C59,#REF!,5,FALSE)),2)</f>
        <v>#REF!</v>
      </c>
      <c r="K59" s="13" t="e">
        <f>TRUNC(PRODUCT(K42,VLOOKUP($C59,#REF!,5,FALSE)),2)</f>
        <v>#REF!</v>
      </c>
      <c r="L59" s="13" t="e">
        <f>TRUNC(PRODUCT(L42,VLOOKUP($C59,#REF!,5,FALSE)),2)</f>
        <v>#REF!</v>
      </c>
      <c r="M59" s="84" t="e">
        <f>TRUNC(PRODUCT(M42,VLOOKUP($C59,#REF!,5,FALSE)),2)</f>
        <v>#REF!</v>
      </c>
    </row>
    <row r="60" spans="1:13" x14ac:dyDescent="0.25">
      <c r="A60" s="86"/>
      <c r="B60" s="42"/>
      <c r="C60" s="43" t="s">
        <v>150</v>
      </c>
      <c r="D60" s="13" t="e">
        <f>TRUNC(PRODUCT(D43,VLOOKUP($C60,#REF!,5,FALSE)),2)</f>
        <v>#REF!</v>
      </c>
      <c r="E60" s="13" t="e">
        <f>TRUNC(PRODUCT(E43,VLOOKUP($C60,#REF!,5,FALSE)),2)</f>
        <v>#REF!</v>
      </c>
      <c r="F60" s="13" t="e">
        <f>TRUNC(PRODUCT(F43,VLOOKUP($C60,#REF!,5,FALSE)),2)</f>
        <v>#REF!</v>
      </c>
      <c r="G60" s="13" t="e">
        <f>TRUNC(PRODUCT(G43,VLOOKUP($C60,#REF!,5,FALSE)),2)</f>
        <v>#REF!</v>
      </c>
      <c r="H60" s="13" t="e">
        <f>TRUNC(PRODUCT(H43,VLOOKUP($C60,#REF!,5,FALSE)),2)</f>
        <v>#REF!</v>
      </c>
      <c r="I60" s="13" t="e">
        <f>TRUNC(PRODUCT(I43,VLOOKUP($C60,#REF!,5,FALSE)),2)</f>
        <v>#REF!</v>
      </c>
      <c r="J60" s="13" t="e">
        <f>TRUNC(PRODUCT(J43,VLOOKUP($C60,#REF!,5,FALSE)),2)</f>
        <v>#REF!</v>
      </c>
      <c r="K60" s="13" t="e">
        <f>TRUNC(PRODUCT(K43,VLOOKUP($C60,#REF!,5,FALSE)),2)</f>
        <v>#REF!</v>
      </c>
      <c r="L60" s="13" t="e">
        <f>TRUNC(PRODUCT(L43,VLOOKUP($C60,#REF!,5,FALSE)),2)</f>
        <v>#REF!</v>
      </c>
      <c r="M60" s="84" t="e">
        <f>TRUNC(PRODUCT(M43,VLOOKUP($C60,#REF!,5,FALSE)),2)</f>
        <v>#REF!</v>
      </c>
    </row>
    <row r="61" spans="1:13" x14ac:dyDescent="0.25">
      <c r="A61" s="77"/>
      <c r="B61" s="65"/>
      <c r="C61" s="12" t="s">
        <v>151</v>
      </c>
      <c r="D61" s="13" t="e">
        <f>TRUNC(PRODUCT(D44,VLOOKUP($C61,#REF!,5,FALSE)),2)</f>
        <v>#REF!</v>
      </c>
      <c r="E61" s="13" t="e">
        <f>TRUNC(PRODUCT(E44,VLOOKUP($C61,#REF!,5,FALSE)),2)</f>
        <v>#REF!</v>
      </c>
      <c r="F61" s="13" t="e">
        <f>TRUNC(PRODUCT(F44,VLOOKUP($C61,#REF!,5,FALSE)),2)</f>
        <v>#REF!</v>
      </c>
      <c r="G61" s="13" t="e">
        <f>TRUNC(PRODUCT(G44,VLOOKUP($C61,#REF!,5,FALSE)),2)</f>
        <v>#REF!</v>
      </c>
      <c r="H61" s="13" t="e">
        <f>TRUNC(PRODUCT(H44,VLOOKUP($C61,#REF!,5,FALSE)),2)</f>
        <v>#REF!</v>
      </c>
      <c r="I61" s="13" t="e">
        <f>TRUNC(PRODUCT(I44,VLOOKUP($C61,#REF!,5,FALSE)),2)</f>
        <v>#REF!</v>
      </c>
      <c r="J61" s="13" t="e">
        <f>TRUNC(PRODUCT(J44,VLOOKUP($C61,#REF!,5,FALSE)),2)</f>
        <v>#REF!</v>
      </c>
      <c r="K61" s="13" t="e">
        <f>TRUNC(PRODUCT(K44,VLOOKUP($C61,#REF!,5,FALSE)),2)</f>
        <v>#REF!</v>
      </c>
      <c r="L61" s="13" t="e">
        <f>TRUNC(PRODUCT(L44,VLOOKUP($C61,#REF!,5,FALSE)),2)</f>
        <v>#REF!</v>
      </c>
      <c r="M61" s="84" t="e">
        <f>TRUNC(PRODUCT(M44,VLOOKUP($C61,#REF!,5,FALSE)),2)</f>
        <v>#REF!</v>
      </c>
    </row>
    <row r="62" spans="1:13" x14ac:dyDescent="0.25">
      <c r="A62" s="77"/>
      <c r="B62" s="65"/>
      <c r="C62" s="12" t="s">
        <v>152</v>
      </c>
      <c r="D62" s="13" t="e">
        <f>TRUNC(PRODUCT(D45,VLOOKUP($C62,#REF!,5,FALSE)),2)</f>
        <v>#REF!</v>
      </c>
      <c r="E62" s="13" t="e">
        <f>TRUNC(PRODUCT(E45,VLOOKUP($C62,#REF!,5,FALSE)),2)</f>
        <v>#REF!</v>
      </c>
      <c r="F62" s="13" t="e">
        <f>TRUNC(PRODUCT(F45,VLOOKUP($C62,#REF!,5,FALSE)),2)</f>
        <v>#REF!</v>
      </c>
      <c r="G62" s="13" t="e">
        <f>TRUNC(PRODUCT(G45,VLOOKUP($C62,#REF!,5,FALSE)),2)</f>
        <v>#REF!</v>
      </c>
      <c r="H62" s="13" t="e">
        <f>TRUNC(PRODUCT(H45,VLOOKUP($C62,#REF!,5,FALSE)),2)</f>
        <v>#REF!</v>
      </c>
      <c r="I62" s="13" t="e">
        <f>TRUNC(PRODUCT(I45,VLOOKUP($C62,#REF!,5,FALSE)),2)</f>
        <v>#REF!</v>
      </c>
      <c r="J62" s="13" t="e">
        <f>TRUNC(PRODUCT(J45,VLOOKUP($C62,#REF!,5,FALSE)),2)</f>
        <v>#REF!</v>
      </c>
      <c r="K62" s="13" t="e">
        <f>TRUNC(PRODUCT(K45,VLOOKUP($C62,#REF!,5,FALSE)),2)</f>
        <v>#REF!</v>
      </c>
      <c r="L62" s="13" t="e">
        <f>TRUNC(PRODUCT(L45,VLOOKUP($C62,#REF!,5,FALSE)),2)</f>
        <v>#REF!</v>
      </c>
      <c r="M62" s="84" t="e">
        <f>TRUNC(PRODUCT(M45,VLOOKUP($C62,#REF!,5,FALSE)),2)</f>
        <v>#REF!</v>
      </c>
    </row>
    <row r="63" spans="1:13" x14ac:dyDescent="0.25">
      <c r="A63" s="77"/>
      <c r="B63" s="65"/>
      <c r="C63" s="12" t="s">
        <v>153</v>
      </c>
      <c r="D63" s="13" t="e">
        <f>TRUNC(PRODUCT(D46,VLOOKUP($C63,#REF!,5,FALSE)),2)</f>
        <v>#REF!</v>
      </c>
      <c r="E63" s="13" t="e">
        <f>TRUNC(PRODUCT(E46,VLOOKUP($C63,#REF!,5,FALSE)),2)</f>
        <v>#REF!</v>
      </c>
      <c r="F63" s="13" t="e">
        <f>TRUNC(PRODUCT(F46,VLOOKUP($C63,#REF!,5,FALSE)),2)</f>
        <v>#REF!</v>
      </c>
      <c r="G63" s="13" t="e">
        <f>TRUNC(PRODUCT(G46,VLOOKUP($C63,#REF!,5,FALSE)),2)</f>
        <v>#REF!</v>
      </c>
      <c r="H63" s="13" t="e">
        <f>TRUNC(PRODUCT(H46,VLOOKUP($C63,#REF!,5,FALSE)),2)</f>
        <v>#REF!</v>
      </c>
      <c r="I63" s="13" t="e">
        <f>TRUNC(PRODUCT(I46,VLOOKUP($C63,#REF!,5,FALSE)),2)</f>
        <v>#REF!</v>
      </c>
      <c r="J63" s="13" t="e">
        <f>TRUNC(PRODUCT(J46,VLOOKUP($C63,#REF!,5,FALSE)),2)</f>
        <v>#REF!</v>
      </c>
      <c r="K63" s="13" t="e">
        <f>TRUNC(PRODUCT(K46,VLOOKUP($C63,#REF!,5,FALSE)),2)</f>
        <v>#REF!</v>
      </c>
      <c r="L63" s="13" t="e">
        <f>TRUNC(PRODUCT(L46,VLOOKUP($C63,#REF!,5,FALSE)),2)</f>
        <v>#REF!</v>
      </c>
      <c r="M63" s="84" t="e">
        <f>TRUNC(PRODUCT(M46,VLOOKUP($C63,#REF!,5,FALSE)),2)</f>
        <v>#REF!</v>
      </c>
    </row>
    <row r="64" spans="1:13" x14ac:dyDescent="0.25">
      <c r="A64" s="77"/>
      <c r="B64" s="65"/>
      <c r="C64" s="12" t="s">
        <v>154</v>
      </c>
      <c r="D64" s="13" t="e">
        <f>TRUNC(PRODUCT(D47,VLOOKUP($C64,#REF!,5,FALSE)),2)</f>
        <v>#REF!</v>
      </c>
      <c r="E64" s="13" t="e">
        <f>TRUNC(PRODUCT(E47,VLOOKUP($C64,#REF!,5,FALSE)),2)</f>
        <v>#REF!</v>
      </c>
      <c r="F64" s="13" t="e">
        <f>TRUNC(PRODUCT(F47,VLOOKUP($C64,#REF!,5,FALSE)),2)</f>
        <v>#REF!</v>
      </c>
      <c r="G64" s="13" t="e">
        <f>TRUNC(PRODUCT(G47,VLOOKUP($C64,#REF!,5,FALSE)),2)</f>
        <v>#REF!</v>
      </c>
      <c r="H64" s="13" t="e">
        <f>TRUNC(PRODUCT(H47,VLOOKUP($C64,#REF!,5,FALSE)),2)</f>
        <v>#REF!</v>
      </c>
      <c r="I64" s="13" t="e">
        <f>TRUNC(PRODUCT(I47,VLOOKUP($C64,#REF!,5,FALSE)),2)</f>
        <v>#REF!</v>
      </c>
      <c r="J64" s="13" t="e">
        <f>TRUNC(PRODUCT(J47,VLOOKUP($C64,#REF!,5,FALSE)),2)</f>
        <v>#REF!</v>
      </c>
      <c r="K64" s="13" t="e">
        <f>TRUNC(PRODUCT(K47,VLOOKUP($C64,#REF!,5,FALSE)),2)</f>
        <v>#REF!</v>
      </c>
      <c r="L64" s="13" t="e">
        <f>TRUNC(PRODUCT(L47,VLOOKUP($C64,#REF!,5,FALSE)),2)</f>
        <v>#REF!</v>
      </c>
      <c r="M64" s="84" t="e">
        <f>TRUNC(PRODUCT(M47,VLOOKUP($C64,#REF!,5,FALSE)),2)</f>
        <v>#REF!</v>
      </c>
    </row>
    <row r="65" spans="1:13" x14ac:dyDescent="0.25">
      <c r="A65" s="77"/>
      <c r="B65" s="65"/>
      <c r="C65" s="12" t="s">
        <v>155</v>
      </c>
      <c r="D65" s="13" t="e">
        <f>TRUNC(PRODUCT(D48,VLOOKUP($C65,#REF!,5,FALSE)),2)</f>
        <v>#REF!</v>
      </c>
      <c r="E65" s="13" t="e">
        <f>TRUNC(PRODUCT(E48,VLOOKUP($C65,#REF!,5,FALSE)),2)</f>
        <v>#REF!</v>
      </c>
      <c r="F65" s="13" t="e">
        <f>TRUNC(PRODUCT(F48,VLOOKUP($C65,#REF!,5,FALSE)),2)</f>
        <v>#REF!</v>
      </c>
      <c r="G65" s="13" t="e">
        <f>TRUNC(PRODUCT(G48,VLOOKUP($C65,#REF!,5,FALSE)),2)</f>
        <v>#REF!</v>
      </c>
      <c r="H65" s="13" t="e">
        <f>TRUNC(PRODUCT(H48,VLOOKUP($C65,#REF!,5,FALSE)),2)</f>
        <v>#REF!</v>
      </c>
      <c r="I65" s="13" t="e">
        <f>TRUNC(PRODUCT(I48,VLOOKUP($C65,#REF!,5,FALSE)),2)</f>
        <v>#REF!</v>
      </c>
      <c r="J65" s="13" t="e">
        <f>TRUNC(PRODUCT(J48,VLOOKUP($C65,#REF!,5,FALSE)),2)</f>
        <v>#REF!</v>
      </c>
      <c r="K65" s="13" t="e">
        <f>TRUNC(PRODUCT(K48,VLOOKUP($C65,#REF!,5,FALSE)),2)</f>
        <v>#REF!</v>
      </c>
      <c r="L65" s="13" t="e">
        <f>TRUNC(PRODUCT(L48,VLOOKUP($C65,#REF!,5,FALSE)),2)</f>
        <v>#REF!</v>
      </c>
      <c r="M65" s="84" t="e">
        <f>TRUNC(PRODUCT(M48,VLOOKUP($C65,#REF!,5,FALSE)),2)</f>
        <v>#REF!</v>
      </c>
    </row>
    <row r="66" spans="1:13" x14ac:dyDescent="0.25">
      <c r="A66" s="77"/>
      <c r="B66" s="65"/>
      <c r="C66" s="12" t="s">
        <v>156</v>
      </c>
      <c r="D66" s="13" t="e">
        <f>TRUNC(PRODUCT(D49,VLOOKUP($C66,#REF!,5,FALSE)),2)</f>
        <v>#REF!</v>
      </c>
      <c r="E66" s="13" t="e">
        <f>TRUNC(PRODUCT(E49,VLOOKUP($C66,#REF!,5,FALSE)),2)</f>
        <v>#REF!</v>
      </c>
      <c r="F66" s="13" t="e">
        <f>TRUNC(PRODUCT(F49,VLOOKUP($C66,#REF!,5,FALSE)),2)</f>
        <v>#REF!</v>
      </c>
      <c r="G66" s="13" t="e">
        <f>TRUNC(PRODUCT(G49,VLOOKUP($C66,#REF!,5,FALSE)),2)</f>
        <v>#REF!</v>
      </c>
      <c r="H66" s="13" t="e">
        <f>TRUNC(PRODUCT(H49,VLOOKUP($C66,#REF!,5,FALSE)),2)</f>
        <v>#REF!</v>
      </c>
      <c r="I66" s="13" t="e">
        <f>TRUNC(PRODUCT(I49,VLOOKUP($C66,#REF!,5,FALSE)),2)</f>
        <v>#REF!</v>
      </c>
      <c r="J66" s="13" t="e">
        <f>TRUNC(PRODUCT(J49,VLOOKUP($C66,#REF!,5,FALSE)),2)</f>
        <v>#REF!</v>
      </c>
      <c r="K66" s="13" t="e">
        <f>TRUNC(PRODUCT(K49,VLOOKUP($C66,#REF!,5,FALSE)),2)</f>
        <v>#REF!</v>
      </c>
      <c r="L66" s="13" t="e">
        <f>TRUNC(PRODUCT(L49,VLOOKUP($C66,#REF!,5,FALSE)),2)</f>
        <v>#REF!</v>
      </c>
      <c r="M66" s="84" t="e">
        <f>TRUNC(PRODUCT(M49,VLOOKUP($C66,#REF!,5,FALSE)),2)</f>
        <v>#REF!</v>
      </c>
    </row>
    <row r="67" spans="1:13" x14ac:dyDescent="0.25">
      <c r="A67" s="77"/>
      <c r="B67" s="65"/>
      <c r="C67" s="12" t="s">
        <v>157</v>
      </c>
      <c r="D67" s="13"/>
      <c r="E67" s="13"/>
      <c r="F67" s="13"/>
      <c r="G67" s="13"/>
      <c r="H67" s="13"/>
      <c r="I67" s="13"/>
      <c r="J67" s="13"/>
      <c r="K67" s="13"/>
      <c r="L67" s="13"/>
      <c r="M67" s="84"/>
    </row>
    <row r="68" spans="1:13" x14ac:dyDescent="0.25">
      <c r="A68" s="77"/>
      <c r="B68" s="65"/>
      <c r="C68" s="12" t="s">
        <v>158</v>
      </c>
      <c r="D68" s="13"/>
      <c r="E68" s="13"/>
      <c r="F68" s="13"/>
      <c r="G68" s="13"/>
      <c r="H68" s="13"/>
      <c r="I68" s="13"/>
      <c r="J68" s="13"/>
      <c r="K68" s="13"/>
      <c r="L68" s="13"/>
      <c r="M68" s="84"/>
    </row>
    <row r="69" spans="1:13" x14ac:dyDescent="0.25">
      <c r="A69" s="77"/>
      <c r="B69" s="65"/>
      <c r="C69" s="12" t="s">
        <v>159</v>
      </c>
      <c r="D69" s="13"/>
      <c r="E69" s="13"/>
      <c r="F69" s="13"/>
      <c r="G69" s="13"/>
      <c r="H69" s="13"/>
      <c r="I69" s="13"/>
      <c r="J69" s="13"/>
      <c r="K69" s="13"/>
      <c r="L69" s="13"/>
      <c r="M69" s="84"/>
    </row>
    <row r="70" spans="1:13" x14ac:dyDescent="0.25">
      <c r="A70" s="77"/>
      <c r="B70" s="65"/>
      <c r="C70" s="12" t="s">
        <v>160</v>
      </c>
      <c r="D70" s="13"/>
      <c r="E70" s="13"/>
      <c r="F70" s="13"/>
      <c r="G70" s="13"/>
      <c r="H70" s="13"/>
      <c r="I70" s="13"/>
      <c r="J70" s="13"/>
      <c r="K70" s="13"/>
      <c r="L70" s="13"/>
      <c r="M70" s="84"/>
    </row>
    <row r="71" spans="1:13" x14ac:dyDescent="0.25">
      <c r="A71" s="77"/>
      <c r="B71" s="65"/>
      <c r="C71" s="12" t="s">
        <v>161</v>
      </c>
      <c r="D71" s="13"/>
      <c r="E71" s="13"/>
      <c r="F71" s="13"/>
      <c r="G71" s="13"/>
      <c r="H71" s="13"/>
      <c r="I71" s="13"/>
      <c r="J71" s="13"/>
      <c r="K71" s="13"/>
      <c r="L71" s="13"/>
      <c r="M71" s="84"/>
    </row>
    <row r="72" spans="1:13" x14ac:dyDescent="0.25">
      <c r="A72" s="77"/>
      <c r="B72" s="65"/>
      <c r="C72" s="12" t="s">
        <v>162</v>
      </c>
      <c r="D72" s="13"/>
      <c r="E72" s="13"/>
      <c r="F72" s="13"/>
      <c r="G72" s="13"/>
      <c r="H72" s="13"/>
      <c r="I72" s="13"/>
      <c r="J72" s="13"/>
      <c r="K72" s="13"/>
      <c r="L72" s="13"/>
      <c r="M72" s="84"/>
    </row>
    <row r="73" spans="1:13" x14ac:dyDescent="0.25">
      <c r="A73" s="79" t="s">
        <v>312</v>
      </c>
      <c r="B73" s="35"/>
      <c r="C73" s="33" t="s">
        <v>164</v>
      </c>
      <c r="D73" s="47"/>
      <c r="E73" s="47"/>
      <c r="F73" s="47"/>
      <c r="G73" s="47"/>
      <c r="H73" s="47"/>
      <c r="I73" s="47"/>
      <c r="J73" s="47"/>
      <c r="K73" s="47"/>
      <c r="L73" s="47"/>
      <c r="M73" s="93"/>
    </row>
    <row r="74" spans="1:13" x14ac:dyDescent="0.25">
      <c r="A74" s="90"/>
      <c r="M74" s="74"/>
    </row>
    <row r="75" spans="1:13" x14ac:dyDescent="0.25">
      <c r="A75" s="90"/>
      <c r="M75" s="164"/>
    </row>
    <row r="76" spans="1:13" x14ac:dyDescent="0.25">
      <c r="A76" s="90"/>
      <c r="M76" s="164"/>
    </row>
    <row r="77" spans="1:13" x14ac:dyDescent="0.25">
      <c r="A77" s="90"/>
      <c r="M77" s="74"/>
    </row>
    <row r="78" spans="1:13" x14ac:dyDescent="0.25">
      <c r="A78" s="90"/>
      <c r="M78" s="74"/>
    </row>
    <row r="79" spans="1:13" ht="15.75" thickBot="1" x14ac:dyDescent="0.3">
      <c r="A79" s="99"/>
      <c r="B79" s="100"/>
      <c r="C79" s="166"/>
      <c r="D79" s="165"/>
      <c r="E79" s="165"/>
      <c r="F79" s="165"/>
      <c r="G79" s="165"/>
      <c r="H79" s="165"/>
      <c r="I79" s="165"/>
      <c r="J79" s="100"/>
      <c r="K79" s="100"/>
      <c r="L79" s="101"/>
      <c r="M79" s="102"/>
    </row>
    <row r="80" spans="1:13" ht="30" x14ac:dyDescent="0.25">
      <c r="C80" s="185" t="s">
        <v>339</v>
      </c>
      <c r="D80" s="168" t="s">
        <v>317</v>
      </c>
      <c r="E80" s="169" t="s">
        <v>314</v>
      </c>
      <c r="F80" s="168" t="s">
        <v>315</v>
      </c>
      <c r="G80" s="168" t="s">
        <v>316</v>
      </c>
      <c r="H80" s="169"/>
      <c r="I80" s="170" t="s">
        <v>338</v>
      </c>
    </row>
    <row r="81" spans="3:16" x14ac:dyDescent="0.25">
      <c r="C81" s="186"/>
      <c r="D81" s="167">
        <v>1</v>
      </c>
      <c r="E81" s="165">
        <v>1</v>
      </c>
      <c r="F81" s="167">
        <v>2</v>
      </c>
      <c r="G81" s="167">
        <v>1</v>
      </c>
      <c r="H81" s="165"/>
      <c r="I81" s="173"/>
    </row>
    <row r="82" spans="3:16" x14ac:dyDescent="0.25">
      <c r="C82" s="187"/>
      <c r="D82" s="171"/>
      <c r="E82" s="171"/>
      <c r="F82" s="171"/>
      <c r="G82" s="171"/>
      <c r="H82" s="150"/>
      <c r="I82" s="172">
        <f>D82+E82+F82+G82</f>
        <v>0</v>
      </c>
    </row>
    <row r="83" spans="3:16" ht="30" x14ac:dyDescent="0.25">
      <c r="C83" s="185" t="s">
        <v>340</v>
      </c>
      <c r="D83" s="169" t="s">
        <v>321</v>
      </c>
      <c r="E83" s="168" t="s">
        <v>322</v>
      </c>
      <c r="F83" s="169" t="s">
        <v>323</v>
      </c>
      <c r="G83" s="169" t="s">
        <v>324</v>
      </c>
      <c r="H83" s="169" t="s">
        <v>325</v>
      </c>
      <c r="I83" s="170" t="s">
        <v>338</v>
      </c>
    </row>
    <row r="84" spans="3:16" x14ac:dyDescent="0.25">
      <c r="C84" s="186"/>
      <c r="D84" s="165">
        <v>5</v>
      </c>
      <c r="E84" s="165">
        <v>2</v>
      </c>
      <c r="F84" s="165">
        <f>D9+D10+D12+D13+D18+D19</f>
        <v>10</v>
      </c>
      <c r="G84" s="165">
        <f>J10+J13</f>
        <v>3</v>
      </c>
      <c r="H84" s="165">
        <f>G11</f>
        <v>1</v>
      </c>
      <c r="I84" s="173"/>
    </row>
    <row r="85" spans="3:16" x14ac:dyDescent="0.25">
      <c r="C85" s="187"/>
      <c r="D85" s="171"/>
      <c r="E85" s="171"/>
      <c r="F85" s="171"/>
      <c r="G85" s="171"/>
      <c r="H85" s="171"/>
      <c r="I85" s="172"/>
      <c r="L85" s="161"/>
      <c r="O85" s="161">
        <f>F84+F87+F90</f>
        <v>32</v>
      </c>
      <c r="P85" t="s">
        <v>329</v>
      </c>
    </row>
    <row r="86" spans="3:16" x14ac:dyDescent="0.25">
      <c r="C86" s="185" t="s">
        <v>341</v>
      </c>
      <c r="D86" s="169"/>
      <c r="E86" s="169" t="s">
        <v>328</v>
      </c>
      <c r="F86" s="169" t="s">
        <v>323</v>
      </c>
      <c r="G86" s="169" t="s">
        <v>324</v>
      </c>
      <c r="H86" s="169" t="s">
        <v>325</v>
      </c>
      <c r="I86" s="170" t="s">
        <v>338</v>
      </c>
      <c r="O86">
        <f>G87+G90+G84</f>
        <v>7</v>
      </c>
      <c r="P86" t="s">
        <v>330</v>
      </c>
    </row>
    <row r="87" spans="3:16" x14ac:dyDescent="0.25">
      <c r="C87" s="186"/>
      <c r="D87" s="165"/>
      <c r="E87" s="165">
        <f>L16+L17</f>
        <v>4</v>
      </c>
      <c r="F87" s="165">
        <f>D15+D16+D17</f>
        <v>18</v>
      </c>
      <c r="G87" s="165">
        <f>J15</f>
        <v>2</v>
      </c>
      <c r="H87" s="165">
        <f>G15</f>
        <v>1</v>
      </c>
      <c r="I87" s="173"/>
      <c r="O87">
        <f>H84+H87</f>
        <v>2</v>
      </c>
      <c r="P87" t="s">
        <v>325</v>
      </c>
    </row>
    <row r="88" spans="3:16" x14ac:dyDescent="0.25">
      <c r="C88" s="187"/>
      <c r="D88" s="150"/>
      <c r="E88" s="171"/>
      <c r="F88" s="171"/>
      <c r="G88" s="171"/>
      <c r="H88" s="171"/>
      <c r="I88" s="172"/>
      <c r="O88">
        <f>E87</f>
        <v>4</v>
      </c>
      <c r="P88" t="s">
        <v>331</v>
      </c>
    </row>
    <row r="89" spans="3:16" x14ac:dyDescent="0.25">
      <c r="C89" s="185" t="s">
        <v>342</v>
      </c>
      <c r="D89" s="169"/>
      <c r="E89" s="169"/>
      <c r="F89" s="169" t="s">
        <v>323</v>
      </c>
      <c r="G89" s="169" t="s">
        <v>324</v>
      </c>
      <c r="H89" s="169"/>
      <c r="I89" s="170" t="s">
        <v>338</v>
      </c>
    </row>
    <row r="90" spans="3:16" x14ac:dyDescent="0.25">
      <c r="C90" s="186"/>
      <c r="D90" s="165"/>
      <c r="E90" s="165"/>
      <c r="F90" s="165">
        <f>D14</f>
        <v>4</v>
      </c>
      <c r="G90" s="165">
        <f>J14</f>
        <v>2</v>
      </c>
      <c r="H90" s="165"/>
      <c r="I90" s="173"/>
    </row>
    <row r="91" spans="3:16" x14ac:dyDescent="0.25">
      <c r="C91" s="187"/>
      <c r="D91" s="150"/>
      <c r="E91" s="150"/>
      <c r="F91" s="171"/>
      <c r="G91" s="171"/>
      <c r="H91" s="150"/>
      <c r="I91" s="172"/>
    </row>
    <row r="92" spans="3:16" x14ac:dyDescent="0.25">
      <c r="H92" s="10" t="s">
        <v>332</v>
      </c>
      <c r="I92" s="163"/>
    </row>
  </sheetData>
  <mergeCells count="12">
    <mergeCell ref="C80:C82"/>
    <mergeCell ref="C83:C85"/>
    <mergeCell ref="C86:C88"/>
    <mergeCell ref="C89:C91"/>
    <mergeCell ref="A1:M1"/>
    <mergeCell ref="A5:B5"/>
    <mergeCell ref="C5:G5"/>
    <mergeCell ref="J2:K2"/>
    <mergeCell ref="A3:B3"/>
    <mergeCell ref="C3:E3"/>
    <mergeCell ref="A4:B4"/>
    <mergeCell ref="C4:G4"/>
  </mergeCells>
  <phoneticPr fontId="12" type="noConversion"/>
  <conditionalFormatting sqref="C2:C81 C83 C86 C92:C1048576 C89">
    <cfRule type="containsText" dxfId="4" priority="1" operator="containsText" text="mensal">
      <formula>NOT(ISERROR(SEARCH("mensal",C2)))</formula>
    </cfRule>
  </conditionalFormatting>
  <dataValidations disablePrompts="1" count="1">
    <dataValidation type="list" allowBlank="1" showInputMessage="1" showErrorMessage="1" sqref="D24:M24" xr:uid="{229ABD47-6E9C-49AB-BD95-9C8435F285EB}">
      <formula1>"SIM,NÃO"</formula1>
    </dataValidation>
  </dataValidations>
  <pageMargins left="0.23622047244094491" right="0.23622047244094491" top="0.23622047244094491" bottom="0.23622047244094491" header="0.31496062992125984" footer="0.31496062992125984"/>
  <pageSetup paperSize="9" scale="76" fitToHeight="0" orientation="landscape" horizontalDpi="0" verticalDpi="0" r:id="rId1"/>
  <headerFooter>
    <oddFooter>Página &amp;P de &amp;N</oddFooter>
  </headerFooter>
  <rowBreaks count="1" manualBreakCount="1">
    <brk id="3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C8E61-1669-489B-AD31-12CD2AAC5DF8}">
  <sheetPr>
    <pageSetUpPr fitToPage="1"/>
  </sheetPr>
  <dimension ref="A1:K65"/>
  <sheetViews>
    <sheetView showGridLines="0" topLeftCell="A47" zoomScale="115" zoomScaleNormal="115" workbookViewId="0">
      <selection activeCell="C61" sqref="C61"/>
    </sheetView>
  </sheetViews>
  <sheetFormatPr defaultRowHeight="15" x14ac:dyDescent="0.25"/>
  <cols>
    <col min="1" max="1" width="11.7109375" style="10" customWidth="1"/>
    <col min="2" max="2" width="14.140625" style="10" customWidth="1"/>
    <col min="3" max="3" width="40.85546875" customWidth="1"/>
    <col min="4" max="7" width="12.140625" style="10" bestFit="1" customWidth="1"/>
    <col min="8" max="8" width="11.7109375" style="10" customWidth="1"/>
    <col min="9" max="9" width="12.140625" style="10" bestFit="1" customWidth="1"/>
    <col min="10" max="10" width="11.7109375" style="10" customWidth="1"/>
    <col min="11" max="11" width="13.5703125" style="10" bestFit="1" customWidth="1"/>
  </cols>
  <sheetData>
    <row r="1" spans="1:11" ht="39" customHeight="1" x14ac:dyDescent="0.25">
      <c r="A1" s="188" t="s">
        <v>304</v>
      </c>
      <c r="B1" s="175"/>
      <c r="C1" s="175"/>
      <c r="D1" s="175"/>
      <c r="E1" s="175"/>
      <c r="F1" s="175"/>
      <c r="G1" s="175"/>
      <c r="H1" s="175"/>
      <c r="I1" s="175"/>
      <c r="J1" s="175"/>
      <c r="K1" s="176"/>
    </row>
    <row r="2" spans="1:11" x14ac:dyDescent="0.25">
      <c r="A2" s="11"/>
      <c r="B2" s="63"/>
      <c r="C2" s="3"/>
      <c r="D2" s="5"/>
      <c r="E2" s="63"/>
      <c r="F2" s="63"/>
      <c r="G2" s="8"/>
      <c r="H2" s="63"/>
      <c r="I2" s="5"/>
      <c r="J2" s="190"/>
      <c r="K2" s="191"/>
    </row>
    <row r="3" spans="1:11" ht="24" customHeight="1" x14ac:dyDescent="0.25">
      <c r="A3" s="180" t="s">
        <v>0</v>
      </c>
      <c r="B3" s="182"/>
      <c r="C3" s="183" t="s">
        <v>1</v>
      </c>
      <c r="D3" s="183"/>
      <c r="E3" s="183"/>
      <c r="F3" s="6"/>
      <c r="G3" s="63"/>
      <c r="H3" s="117"/>
      <c r="I3" s="105"/>
      <c r="J3" s="129"/>
      <c r="K3" s="131"/>
    </row>
    <row r="4" spans="1:11" ht="24" customHeight="1" x14ac:dyDescent="0.25">
      <c r="A4" s="180" t="s">
        <v>2</v>
      </c>
      <c r="B4" s="181"/>
      <c r="C4" s="178" t="s">
        <v>309</v>
      </c>
      <c r="D4" s="178"/>
      <c r="E4" s="178"/>
      <c r="F4" s="178"/>
      <c r="G4" s="178"/>
      <c r="H4" s="129"/>
      <c r="I4" s="105"/>
      <c r="J4" s="129"/>
      <c r="K4" s="132"/>
    </row>
    <row r="5" spans="1:11" ht="24" customHeight="1" x14ac:dyDescent="0.25">
      <c r="A5" s="177" t="s">
        <v>3</v>
      </c>
      <c r="B5" s="178"/>
      <c r="C5" s="192" t="s">
        <v>310</v>
      </c>
      <c r="D5" s="192"/>
      <c r="E5" s="192"/>
      <c r="F5" s="192"/>
      <c r="G5" s="192"/>
      <c r="H5" s="193"/>
      <c r="I5" s="193"/>
      <c r="J5" s="193"/>
      <c r="K5" s="194"/>
    </row>
    <row r="6" spans="1:11" ht="56.25" x14ac:dyDescent="0.25">
      <c r="A6" s="73" t="s">
        <v>22</v>
      </c>
      <c r="B6" s="61" t="s">
        <v>23</v>
      </c>
      <c r="C6" s="61" t="s">
        <v>7</v>
      </c>
      <c r="D6" s="66" t="s">
        <v>246</v>
      </c>
      <c r="E6" s="66" t="s">
        <v>16</v>
      </c>
      <c r="F6" s="66" t="s">
        <v>17</v>
      </c>
      <c r="G6" s="66" t="s">
        <v>18</v>
      </c>
      <c r="H6" s="67" t="s">
        <v>19</v>
      </c>
      <c r="I6" s="67" t="s">
        <v>20</v>
      </c>
      <c r="J6" s="67" t="s">
        <v>21</v>
      </c>
      <c r="K6" s="103" t="s">
        <v>26</v>
      </c>
    </row>
    <row r="7" spans="1:11" s="7" customFormat="1" ht="30" customHeight="1" x14ac:dyDescent="0.25">
      <c r="A7" s="86" t="s">
        <v>24</v>
      </c>
      <c r="B7" s="42" t="s">
        <v>115</v>
      </c>
      <c r="C7" s="43" t="s">
        <v>9</v>
      </c>
      <c r="D7" s="42"/>
      <c r="E7" s="42"/>
      <c r="F7" s="42"/>
      <c r="G7" s="42"/>
      <c r="H7" s="42"/>
      <c r="I7" s="42"/>
      <c r="J7" s="42"/>
      <c r="K7" s="133"/>
    </row>
    <row r="8" spans="1:11" s="7" customFormat="1" ht="30" customHeight="1" x14ac:dyDescent="0.25">
      <c r="A8" s="85" t="s">
        <v>25</v>
      </c>
      <c r="B8" s="44" t="s">
        <v>115</v>
      </c>
      <c r="C8" s="45" t="s">
        <v>247</v>
      </c>
      <c r="D8" s="46"/>
      <c r="E8" s="118"/>
      <c r="F8" s="118"/>
      <c r="G8" s="46"/>
      <c r="H8" s="46"/>
      <c r="I8" s="46"/>
      <c r="J8" s="46"/>
      <c r="K8" s="134"/>
    </row>
    <row r="9" spans="1:11" s="7" customFormat="1" ht="30" customHeight="1" x14ac:dyDescent="0.25">
      <c r="A9" s="86" t="s">
        <v>10</v>
      </c>
      <c r="B9" s="201" t="s">
        <v>15</v>
      </c>
      <c r="C9" s="43" t="s">
        <v>77</v>
      </c>
      <c r="D9" s="42"/>
      <c r="E9" s="42"/>
      <c r="F9" s="42"/>
      <c r="G9" s="42"/>
      <c r="H9" s="42"/>
      <c r="I9" s="42"/>
      <c r="J9" s="42"/>
      <c r="K9" s="133"/>
    </row>
    <row r="10" spans="1:11" s="7" customFormat="1" ht="30" customHeight="1" x14ac:dyDescent="0.25">
      <c r="A10" s="77" t="s">
        <v>11</v>
      </c>
      <c r="B10" s="196"/>
      <c r="C10" s="12" t="s">
        <v>78</v>
      </c>
      <c r="D10" s="65"/>
      <c r="E10" s="65"/>
      <c r="F10" s="65"/>
      <c r="G10" s="65"/>
      <c r="H10" s="65"/>
      <c r="I10" s="65"/>
      <c r="J10" s="65"/>
      <c r="K10" s="78"/>
    </row>
    <row r="11" spans="1:11" s="7" customFormat="1" ht="30" customHeight="1" x14ac:dyDescent="0.25">
      <c r="A11" s="77" t="s">
        <v>12</v>
      </c>
      <c r="B11" s="196"/>
      <c r="C11" s="14" t="s">
        <v>305</v>
      </c>
      <c r="D11" s="65"/>
      <c r="E11" s="65"/>
      <c r="F11" s="65"/>
      <c r="G11" s="65"/>
      <c r="H11" s="65"/>
      <c r="I11" s="65"/>
      <c r="J11" s="65"/>
      <c r="K11" s="78"/>
    </row>
    <row r="12" spans="1:11" s="7" customFormat="1" ht="30" customHeight="1" x14ac:dyDescent="0.25">
      <c r="A12" s="77" t="s">
        <v>13</v>
      </c>
      <c r="B12" s="196"/>
      <c r="C12" s="14" t="s">
        <v>306</v>
      </c>
      <c r="D12" s="65"/>
      <c r="E12" s="65"/>
      <c r="F12" s="65"/>
      <c r="G12" s="65"/>
      <c r="H12" s="65"/>
      <c r="I12" s="65"/>
      <c r="J12" s="65"/>
      <c r="K12" s="78"/>
    </row>
    <row r="13" spans="1:11" s="7" customFormat="1" ht="30" customHeight="1" x14ac:dyDescent="0.25">
      <c r="A13" s="85" t="s">
        <v>14</v>
      </c>
      <c r="B13" s="197"/>
      <c r="C13" s="119" t="s">
        <v>308</v>
      </c>
      <c r="D13" s="44"/>
      <c r="E13" s="44"/>
      <c r="F13" s="44"/>
      <c r="G13" s="44"/>
      <c r="H13" s="44"/>
      <c r="I13" s="44"/>
      <c r="J13" s="44"/>
      <c r="K13" s="135"/>
    </row>
    <row r="14" spans="1:11" s="7" customFormat="1" ht="30" customHeight="1" x14ac:dyDescent="0.25">
      <c r="A14" s="86" t="s">
        <v>27</v>
      </c>
      <c r="B14" s="201" t="s">
        <v>30</v>
      </c>
      <c r="C14" s="43" t="s">
        <v>79</v>
      </c>
      <c r="D14" s="70"/>
      <c r="E14" s="70"/>
      <c r="F14" s="70"/>
      <c r="G14" s="70"/>
      <c r="H14" s="70"/>
      <c r="I14" s="70"/>
      <c r="J14" s="15"/>
      <c r="K14" s="133"/>
    </row>
    <row r="15" spans="1:11" s="7" customFormat="1" ht="30" customHeight="1" x14ac:dyDescent="0.25">
      <c r="A15" s="77" t="s">
        <v>28</v>
      </c>
      <c r="B15" s="196"/>
      <c r="C15" s="14" t="s">
        <v>80</v>
      </c>
      <c r="D15" s="68"/>
      <c r="E15" s="68"/>
      <c r="F15" s="68"/>
      <c r="G15" s="68"/>
      <c r="H15" s="68"/>
      <c r="I15" s="68"/>
      <c r="J15" s="68"/>
      <c r="K15" s="84"/>
    </row>
    <row r="16" spans="1:11" s="16" customFormat="1" ht="30" customHeight="1" x14ac:dyDescent="0.25">
      <c r="A16" s="136" t="s">
        <v>29</v>
      </c>
      <c r="B16" s="197"/>
      <c r="C16" s="121" t="s">
        <v>307</v>
      </c>
      <c r="D16" s="122"/>
      <c r="E16" s="122"/>
      <c r="F16" s="122"/>
      <c r="G16" s="122"/>
      <c r="H16" s="122"/>
      <c r="I16" s="122"/>
      <c r="J16" s="122"/>
      <c r="K16" s="137"/>
    </row>
    <row r="17" spans="1:11" s="7" customFormat="1" ht="30" customHeight="1" x14ac:dyDescent="0.25">
      <c r="A17" s="86" t="s">
        <v>31</v>
      </c>
      <c r="B17" s="198" t="s">
        <v>34</v>
      </c>
      <c r="C17" s="43" t="s">
        <v>81</v>
      </c>
      <c r="D17" s="120"/>
      <c r="E17" s="120"/>
      <c r="F17" s="120"/>
      <c r="G17" s="120"/>
      <c r="H17" s="120"/>
      <c r="I17" s="120"/>
      <c r="J17" s="120"/>
      <c r="K17" s="138"/>
    </row>
    <row r="18" spans="1:11" s="7" customFormat="1" ht="30" customHeight="1" x14ac:dyDescent="0.25">
      <c r="A18" s="77" t="s">
        <v>32</v>
      </c>
      <c r="B18" s="199"/>
      <c r="C18" s="12" t="s">
        <v>82</v>
      </c>
      <c r="D18" s="65"/>
      <c r="E18" s="65"/>
      <c r="F18" s="65"/>
      <c r="G18" s="65"/>
      <c r="H18" s="65"/>
      <c r="I18" s="65"/>
      <c r="J18" s="65"/>
      <c r="K18" s="78"/>
    </row>
    <row r="19" spans="1:11" s="16" customFormat="1" ht="30" customHeight="1" x14ac:dyDescent="0.25">
      <c r="A19" s="136" t="s">
        <v>33</v>
      </c>
      <c r="B19" s="200"/>
      <c r="C19" s="121" t="s">
        <v>83</v>
      </c>
      <c r="D19" s="122"/>
      <c r="E19" s="122"/>
      <c r="F19" s="122"/>
      <c r="G19" s="122"/>
      <c r="H19" s="122"/>
      <c r="I19" s="122"/>
      <c r="J19" s="122"/>
      <c r="K19" s="137"/>
    </row>
    <row r="20" spans="1:11" s="7" customFormat="1" ht="30" customHeight="1" x14ac:dyDescent="0.25">
      <c r="A20" s="86" t="s">
        <v>35</v>
      </c>
      <c r="B20" s="201" t="s">
        <v>47</v>
      </c>
      <c r="C20" s="43" t="s">
        <v>84</v>
      </c>
      <c r="D20" s="42"/>
      <c r="E20" s="42"/>
      <c r="F20" s="42"/>
      <c r="G20" s="42"/>
      <c r="H20" s="42"/>
      <c r="I20" s="42"/>
      <c r="J20" s="42"/>
      <c r="K20" s="133"/>
    </row>
    <row r="21" spans="1:11" s="7" customFormat="1" ht="30" customHeight="1" x14ac:dyDescent="0.25">
      <c r="A21" s="77" t="s">
        <v>36</v>
      </c>
      <c r="B21" s="199"/>
      <c r="C21" s="12" t="s">
        <v>85</v>
      </c>
      <c r="D21" s="13"/>
      <c r="E21" s="13"/>
      <c r="F21" s="13"/>
      <c r="G21" s="13"/>
      <c r="H21" s="13"/>
      <c r="I21" s="13"/>
      <c r="J21" s="13"/>
      <c r="K21" s="78"/>
    </row>
    <row r="22" spans="1:11" s="7" customFormat="1" ht="30" customHeight="1" x14ac:dyDescent="0.25">
      <c r="A22" s="77" t="s">
        <v>37</v>
      </c>
      <c r="B22" s="199"/>
      <c r="C22" s="14" t="s">
        <v>86</v>
      </c>
      <c r="D22" s="13"/>
      <c r="E22" s="13"/>
      <c r="F22" s="13"/>
      <c r="G22" s="13"/>
      <c r="H22" s="13"/>
      <c r="I22" s="13"/>
      <c r="J22" s="13"/>
      <c r="K22" s="78"/>
    </row>
    <row r="23" spans="1:11" s="7" customFormat="1" ht="30" customHeight="1" x14ac:dyDescent="0.25">
      <c r="A23" s="77" t="s">
        <v>38</v>
      </c>
      <c r="B23" s="199"/>
      <c r="C23" s="12" t="s">
        <v>87</v>
      </c>
      <c r="D23" s="65"/>
      <c r="E23" s="65"/>
      <c r="F23" s="65"/>
      <c r="G23" s="65"/>
      <c r="H23" s="65"/>
      <c r="I23" s="65"/>
      <c r="J23" s="65"/>
      <c r="K23" s="78"/>
    </row>
    <row r="24" spans="1:11" s="7" customFormat="1" ht="30" customHeight="1" x14ac:dyDescent="0.25">
      <c r="A24" s="77" t="s">
        <v>39</v>
      </c>
      <c r="B24" s="199"/>
      <c r="C24" s="12" t="s">
        <v>88</v>
      </c>
      <c r="D24" s="13"/>
      <c r="E24" s="13"/>
      <c r="F24" s="13"/>
      <c r="G24" s="13"/>
      <c r="H24" s="13"/>
      <c r="I24" s="13"/>
      <c r="J24" s="13"/>
      <c r="K24" s="78"/>
    </row>
    <row r="25" spans="1:11" s="7" customFormat="1" ht="30" customHeight="1" x14ac:dyDescent="0.25">
      <c r="A25" s="77" t="s">
        <v>40</v>
      </c>
      <c r="B25" s="199"/>
      <c r="C25" s="14" t="s">
        <v>89</v>
      </c>
      <c r="D25" s="13"/>
      <c r="E25" s="13"/>
      <c r="F25" s="13"/>
      <c r="G25" s="13"/>
      <c r="H25" s="13"/>
      <c r="I25" s="13"/>
      <c r="J25" s="13"/>
      <c r="K25" s="78"/>
    </row>
    <row r="26" spans="1:11" s="7" customFormat="1" ht="30" customHeight="1" x14ac:dyDescent="0.25">
      <c r="A26" s="77" t="s">
        <v>41</v>
      </c>
      <c r="B26" s="199"/>
      <c r="C26" s="12" t="s">
        <v>90</v>
      </c>
      <c r="D26" s="65"/>
      <c r="E26" s="65"/>
      <c r="F26" s="65"/>
      <c r="G26" s="65"/>
      <c r="H26" s="65"/>
      <c r="I26" s="65"/>
      <c r="J26" s="65"/>
      <c r="K26" s="78"/>
    </row>
    <row r="27" spans="1:11" s="7" customFormat="1" ht="30" customHeight="1" x14ac:dyDescent="0.25">
      <c r="A27" s="77" t="s">
        <v>42</v>
      </c>
      <c r="B27" s="199"/>
      <c r="C27" s="12" t="s">
        <v>91</v>
      </c>
      <c r="D27" s="13"/>
      <c r="E27" s="13"/>
      <c r="F27" s="13"/>
      <c r="G27" s="13"/>
      <c r="H27" s="13"/>
      <c r="I27" s="13"/>
      <c r="J27" s="13"/>
      <c r="K27" s="78"/>
    </row>
    <row r="28" spans="1:11" s="7" customFormat="1" ht="30" customHeight="1" x14ac:dyDescent="0.25">
      <c r="A28" s="77" t="s">
        <v>43</v>
      </c>
      <c r="B28" s="199"/>
      <c r="C28" s="14" t="s">
        <v>92</v>
      </c>
      <c r="D28" s="13"/>
      <c r="E28" s="13"/>
      <c r="F28" s="13"/>
      <c r="G28" s="13"/>
      <c r="H28" s="13"/>
      <c r="I28" s="13"/>
      <c r="J28" s="13"/>
      <c r="K28" s="78"/>
    </row>
    <row r="29" spans="1:11" s="7" customFormat="1" ht="30" customHeight="1" x14ac:dyDescent="0.25">
      <c r="A29" s="77" t="s">
        <v>44</v>
      </c>
      <c r="B29" s="199"/>
      <c r="C29" s="14" t="s">
        <v>93</v>
      </c>
      <c r="D29" s="13"/>
      <c r="E29" s="13"/>
      <c r="F29" s="13"/>
      <c r="G29" s="13"/>
      <c r="H29" s="13"/>
      <c r="I29" s="13"/>
      <c r="J29" s="13"/>
      <c r="K29" s="78"/>
    </row>
    <row r="30" spans="1:11" s="7" customFormat="1" ht="30" customHeight="1" x14ac:dyDescent="0.25">
      <c r="A30" s="77" t="s">
        <v>45</v>
      </c>
      <c r="B30" s="199"/>
      <c r="C30" s="12" t="s">
        <v>94</v>
      </c>
      <c r="D30" s="65"/>
      <c r="E30" s="65"/>
      <c r="F30" s="65"/>
      <c r="G30" s="65"/>
      <c r="H30" s="65"/>
      <c r="I30" s="65"/>
      <c r="J30" s="65"/>
      <c r="K30" s="78"/>
    </row>
    <row r="31" spans="1:11" s="16" customFormat="1" ht="30" customHeight="1" x14ac:dyDescent="0.25">
      <c r="A31" s="136" t="s">
        <v>46</v>
      </c>
      <c r="B31" s="200"/>
      <c r="C31" s="121" t="s">
        <v>95</v>
      </c>
      <c r="D31" s="122"/>
      <c r="E31" s="122"/>
      <c r="F31" s="122"/>
      <c r="G31" s="122"/>
      <c r="H31" s="122"/>
      <c r="I31" s="122"/>
      <c r="J31" s="122"/>
      <c r="K31" s="137"/>
    </row>
    <row r="32" spans="1:11" s="7" customFormat="1" ht="30" customHeight="1" x14ac:dyDescent="0.25">
      <c r="A32" s="86" t="s">
        <v>48</v>
      </c>
      <c r="B32" s="201" t="s">
        <v>50</v>
      </c>
      <c r="C32" s="43" t="s">
        <v>96</v>
      </c>
      <c r="D32" s="123"/>
      <c r="E32" s="123"/>
      <c r="F32" s="123"/>
      <c r="G32" s="123"/>
      <c r="H32" s="123"/>
      <c r="I32" s="123"/>
      <c r="J32" s="123"/>
      <c r="K32" s="138"/>
    </row>
    <row r="33" spans="1:11" s="7" customFormat="1" ht="30" customHeight="1" x14ac:dyDescent="0.25">
      <c r="A33" s="77" t="s">
        <v>29</v>
      </c>
      <c r="B33" s="196"/>
      <c r="C33" s="12" t="s">
        <v>97</v>
      </c>
      <c r="D33" s="13"/>
      <c r="E33" s="13"/>
      <c r="F33" s="13"/>
      <c r="G33" s="13"/>
      <c r="H33" s="13"/>
      <c r="I33" s="13"/>
      <c r="J33" s="13"/>
      <c r="K33" s="84"/>
    </row>
    <row r="34" spans="1:11" s="16" customFormat="1" ht="30" customHeight="1" x14ac:dyDescent="0.25">
      <c r="A34" s="136" t="s">
        <v>49</v>
      </c>
      <c r="B34" s="197"/>
      <c r="C34" s="121" t="s">
        <v>98</v>
      </c>
      <c r="D34" s="122"/>
      <c r="E34" s="122"/>
      <c r="F34" s="122"/>
      <c r="G34" s="122"/>
      <c r="H34" s="122"/>
      <c r="I34" s="122"/>
      <c r="J34" s="122"/>
      <c r="K34" s="137"/>
    </row>
    <row r="35" spans="1:11" s="7" customFormat="1" ht="30" customHeight="1" x14ac:dyDescent="0.25">
      <c r="A35" s="86" t="s">
        <v>51</v>
      </c>
      <c r="B35" s="198" t="s">
        <v>54</v>
      </c>
      <c r="C35" s="43" t="s">
        <v>99</v>
      </c>
      <c r="D35" s="15"/>
      <c r="E35" s="15"/>
      <c r="F35" s="15"/>
      <c r="G35" s="15"/>
      <c r="H35" s="15"/>
      <c r="I35" s="15"/>
      <c r="J35" s="15"/>
      <c r="K35" s="138"/>
    </row>
    <row r="36" spans="1:11" s="7" customFormat="1" ht="30" customHeight="1" x14ac:dyDescent="0.25">
      <c r="A36" s="77" t="s">
        <v>52</v>
      </c>
      <c r="B36" s="199"/>
      <c r="C36" s="12" t="s">
        <v>100</v>
      </c>
      <c r="D36" s="17"/>
      <c r="E36" s="17"/>
      <c r="F36" s="17"/>
      <c r="G36" s="17"/>
      <c r="H36" s="17"/>
      <c r="I36" s="17"/>
      <c r="J36" s="17"/>
      <c r="K36" s="84"/>
    </row>
    <row r="37" spans="1:11" s="16" customFormat="1" ht="30" customHeight="1" x14ac:dyDescent="0.25">
      <c r="A37" s="136" t="s">
        <v>53</v>
      </c>
      <c r="B37" s="200"/>
      <c r="C37" s="121" t="s">
        <v>101</v>
      </c>
      <c r="D37" s="122"/>
      <c r="E37" s="122"/>
      <c r="F37" s="122"/>
      <c r="G37" s="122"/>
      <c r="H37" s="122"/>
      <c r="I37" s="122"/>
      <c r="J37" s="122"/>
      <c r="K37" s="137"/>
    </row>
    <row r="38" spans="1:11" s="7" customFormat="1" ht="30" customHeight="1" x14ac:dyDescent="0.25">
      <c r="A38" s="139" t="s">
        <v>55</v>
      </c>
      <c r="B38" s="195" t="s">
        <v>61</v>
      </c>
      <c r="C38" s="124" t="s">
        <v>102</v>
      </c>
      <c r="D38" s="125"/>
      <c r="E38" s="125"/>
      <c r="F38" s="125"/>
      <c r="G38" s="125"/>
      <c r="H38" s="125"/>
      <c r="I38" s="125"/>
      <c r="J38" s="125"/>
      <c r="K38" s="140"/>
    </row>
    <row r="39" spans="1:11" s="7" customFormat="1" ht="30" customHeight="1" x14ac:dyDescent="0.25">
      <c r="A39" s="77" t="s">
        <v>56</v>
      </c>
      <c r="B39" s="196"/>
      <c r="C39" s="14" t="s">
        <v>60</v>
      </c>
      <c r="D39" s="13"/>
      <c r="E39" s="13"/>
      <c r="F39" s="13"/>
      <c r="G39" s="13"/>
      <c r="H39" s="13"/>
      <c r="I39" s="13"/>
      <c r="J39" s="13"/>
      <c r="K39" s="84"/>
    </row>
    <row r="40" spans="1:11" s="7" customFormat="1" ht="30" customHeight="1" x14ac:dyDescent="0.25">
      <c r="A40" s="77" t="s">
        <v>57</v>
      </c>
      <c r="B40" s="196"/>
      <c r="C40" s="14" t="s">
        <v>103</v>
      </c>
      <c r="D40" s="13"/>
      <c r="E40" s="13"/>
      <c r="F40" s="13"/>
      <c r="G40" s="13"/>
      <c r="H40" s="13"/>
      <c r="I40" s="13"/>
      <c r="J40" s="13"/>
      <c r="K40" s="84"/>
    </row>
    <row r="41" spans="1:11" s="7" customFormat="1" ht="30" customHeight="1" x14ac:dyDescent="0.25">
      <c r="A41" s="77" t="s">
        <v>58</v>
      </c>
      <c r="B41" s="196"/>
      <c r="C41" s="14" t="s">
        <v>104</v>
      </c>
      <c r="D41" s="13"/>
      <c r="E41" s="13"/>
      <c r="F41" s="13"/>
      <c r="G41" s="13"/>
      <c r="H41" s="13"/>
      <c r="I41" s="13"/>
      <c r="J41" s="13"/>
      <c r="K41" s="84"/>
    </row>
    <row r="42" spans="1:11" s="16" customFormat="1" ht="30" customHeight="1" x14ac:dyDescent="0.25">
      <c r="A42" s="136" t="s">
        <v>59</v>
      </c>
      <c r="B42" s="197"/>
      <c r="C42" s="121" t="s">
        <v>105</v>
      </c>
      <c r="D42" s="122"/>
      <c r="E42" s="122"/>
      <c r="F42" s="122"/>
      <c r="G42" s="122"/>
      <c r="H42" s="122"/>
      <c r="I42" s="122"/>
      <c r="J42" s="122"/>
      <c r="K42" s="137"/>
    </row>
    <row r="43" spans="1:11" s="7" customFormat="1" ht="30" customHeight="1" x14ac:dyDescent="0.25">
      <c r="A43" s="86" t="s">
        <v>62</v>
      </c>
      <c r="B43" s="198" t="s">
        <v>65</v>
      </c>
      <c r="C43" s="43" t="s">
        <v>106</v>
      </c>
      <c r="D43" s="120"/>
      <c r="E43" s="120"/>
      <c r="F43" s="120"/>
      <c r="G43" s="120"/>
      <c r="H43" s="120"/>
      <c r="I43" s="120"/>
      <c r="J43" s="120"/>
      <c r="K43" s="138"/>
    </row>
    <row r="44" spans="1:11" s="7" customFormat="1" ht="30" customHeight="1" x14ac:dyDescent="0.25">
      <c r="A44" s="77" t="s">
        <v>63</v>
      </c>
      <c r="B44" s="199"/>
      <c r="C44" s="12" t="s">
        <v>82</v>
      </c>
      <c r="D44" s="17"/>
      <c r="E44" s="17"/>
      <c r="F44" s="17"/>
      <c r="G44" s="17"/>
      <c r="H44" s="17"/>
      <c r="I44" s="17"/>
      <c r="J44" s="17"/>
      <c r="K44" s="84"/>
    </row>
    <row r="45" spans="1:11" s="16" customFormat="1" ht="30" customHeight="1" x14ac:dyDescent="0.25">
      <c r="A45" s="136" t="s">
        <v>64</v>
      </c>
      <c r="B45" s="200"/>
      <c r="C45" s="121" t="s">
        <v>107</v>
      </c>
      <c r="D45" s="122"/>
      <c r="E45" s="122"/>
      <c r="F45" s="122"/>
      <c r="G45" s="122"/>
      <c r="H45" s="122"/>
      <c r="I45" s="122"/>
      <c r="J45" s="122"/>
      <c r="K45" s="137"/>
    </row>
    <row r="46" spans="1:11" s="7" customFormat="1" ht="30" customHeight="1" x14ac:dyDescent="0.25">
      <c r="A46" s="139" t="s">
        <v>67</v>
      </c>
      <c r="B46" s="195" t="s">
        <v>66</v>
      </c>
      <c r="C46" s="124" t="s">
        <v>108</v>
      </c>
      <c r="D46" s="125"/>
      <c r="E46" s="125"/>
      <c r="F46" s="125"/>
      <c r="G46" s="125"/>
      <c r="H46" s="125"/>
      <c r="I46" s="125"/>
      <c r="J46" s="125"/>
      <c r="K46" s="140"/>
    </row>
    <row r="47" spans="1:11" s="7" customFormat="1" ht="30" customHeight="1" x14ac:dyDescent="0.25">
      <c r="A47" s="77" t="s">
        <v>68</v>
      </c>
      <c r="B47" s="196"/>
      <c r="C47" s="12" t="s">
        <v>109</v>
      </c>
      <c r="D47" s="17"/>
      <c r="E47" s="17"/>
      <c r="F47" s="17"/>
      <c r="G47" s="17"/>
      <c r="H47" s="17"/>
      <c r="I47" s="17"/>
      <c r="J47" s="17"/>
      <c r="K47" s="84"/>
    </row>
    <row r="48" spans="1:11" s="7" customFormat="1" ht="30" customHeight="1" x14ac:dyDescent="0.25">
      <c r="A48" s="77" t="s">
        <v>69</v>
      </c>
      <c r="B48" s="196"/>
      <c r="C48" s="12" t="s">
        <v>110</v>
      </c>
      <c r="D48" s="19"/>
      <c r="E48" s="19"/>
      <c r="F48" s="19"/>
      <c r="G48" s="19"/>
      <c r="H48" s="19"/>
      <c r="I48" s="19"/>
      <c r="J48" s="19"/>
      <c r="K48" s="84"/>
    </row>
    <row r="49" spans="1:11" s="7" customFormat="1" ht="30" customHeight="1" x14ac:dyDescent="0.25">
      <c r="A49" s="77" t="s">
        <v>70</v>
      </c>
      <c r="B49" s="196"/>
      <c r="C49" s="14" t="s">
        <v>111</v>
      </c>
      <c r="D49" s="20"/>
      <c r="E49" s="20"/>
      <c r="F49" s="20"/>
      <c r="G49" s="20"/>
      <c r="H49" s="20"/>
      <c r="I49" s="20"/>
      <c r="J49" s="20"/>
      <c r="K49" s="84"/>
    </row>
    <row r="50" spans="1:11" s="16" customFormat="1" ht="30" customHeight="1" x14ac:dyDescent="0.25">
      <c r="A50" s="136" t="s">
        <v>71</v>
      </c>
      <c r="B50" s="197"/>
      <c r="C50" s="121" t="s">
        <v>112</v>
      </c>
      <c r="D50" s="122"/>
      <c r="E50" s="122"/>
      <c r="F50" s="122"/>
      <c r="G50" s="122"/>
      <c r="H50" s="122"/>
      <c r="I50" s="122"/>
      <c r="J50" s="122"/>
      <c r="K50" s="137"/>
    </row>
    <row r="51" spans="1:11" s="7" customFormat="1" ht="30" customHeight="1" x14ac:dyDescent="0.25">
      <c r="A51" s="139" t="s">
        <v>73</v>
      </c>
      <c r="B51" s="195" t="s">
        <v>72</v>
      </c>
      <c r="C51" s="124" t="s">
        <v>113</v>
      </c>
      <c r="D51" s="128"/>
      <c r="E51" s="128"/>
      <c r="F51" s="128"/>
      <c r="G51" s="128"/>
      <c r="H51" s="128"/>
      <c r="I51" s="128"/>
      <c r="J51" s="128"/>
      <c r="K51" s="140"/>
    </row>
    <row r="52" spans="1:11" s="7" customFormat="1" ht="30" customHeight="1" x14ac:dyDescent="0.25">
      <c r="A52" s="77" t="s">
        <v>74</v>
      </c>
      <c r="B52" s="196"/>
      <c r="C52" s="12" t="s">
        <v>9</v>
      </c>
      <c r="D52" s="17"/>
      <c r="E52" s="17"/>
      <c r="F52" s="17"/>
      <c r="G52" s="17"/>
      <c r="H52" s="17"/>
      <c r="I52" s="17"/>
      <c r="J52" s="17"/>
      <c r="K52" s="84"/>
    </row>
    <row r="53" spans="1:11" s="16" customFormat="1" ht="30" customHeight="1" x14ac:dyDescent="0.25">
      <c r="A53" s="136" t="s">
        <v>75</v>
      </c>
      <c r="B53" s="197"/>
      <c r="C53" s="121" t="s">
        <v>114</v>
      </c>
      <c r="D53" s="122"/>
      <c r="E53" s="122"/>
      <c r="F53" s="122"/>
      <c r="G53" s="122"/>
      <c r="H53" s="122"/>
      <c r="I53" s="122"/>
      <c r="J53" s="122"/>
      <c r="K53" s="137"/>
    </row>
    <row r="54" spans="1:11" s="16" customFormat="1" ht="30" customHeight="1" x14ac:dyDescent="0.25">
      <c r="A54" s="141"/>
      <c r="B54" s="126"/>
      <c r="C54" s="127" t="s">
        <v>76</v>
      </c>
      <c r="D54" s="15"/>
      <c r="E54" s="15"/>
      <c r="F54" s="15"/>
      <c r="G54" s="15"/>
      <c r="H54" s="15"/>
      <c r="I54" s="15"/>
      <c r="J54" s="15"/>
      <c r="K54" s="142"/>
    </row>
    <row r="55" spans="1:11" x14ac:dyDescent="0.25">
      <c r="A55" s="143"/>
      <c r="C55" s="21" t="s">
        <v>319</v>
      </c>
      <c r="D55" s="22"/>
      <c r="K55" s="144"/>
    </row>
    <row r="56" spans="1:11" x14ac:dyDescent="0.25">
      <c r="A56" s="90"/>
      <c r="K56" s="144"/>
    </row>
    <row r="57" spans="1:11" ht="30" x14ac:dyDescent="0.25">
      <c r="A57" s="90" t="s">
        <v>318</v>
      </c>
      <c r="B57" s="158" t="s">
        <v>348</v>
      </c>
      <c r="C57" s="159"/>
      <c r="K57" s="144"/>
    </row>
    <row r="58" spans="1:11" ht="30" x14ac:dyDescent="0.25">
      <c r="A58" s="90"/>
      <c r="B58" s="160" t="s">
        <v>320</v>
      </c>
      <c r="C58" s="159"/>
      <c r="K58" s="144"/>
    </row>
    <row r="59" spans="1:11" x14ac:dyDescent="0.25">
      <c r="A59" s="90"/>
      <c r="B59" t="s">
        <v>327</v>
      </c>
      <c r="C59" s="159"/>
      <c r="K59" s="144"/>
    </row>
    <row r="60" spans="1:11" x14ac:dyDescent="0.25">
      <c r="A60" s="90"/>
      <c r="B60" t="s">
        <v>326</v>
      </c>
      <c r="C60" s="159"/>
      <c r="K60" s="144"/>
    </row>
    <row r="61" spans="1:11" x14ac:dyDescent="0.25">
      <c r="A61" s="90"/>
      <c r="B61"/>
      <c r="C61" s="162"/>
      <c r="K61" s="144"/>
    </row>
    <row r="62" spans="1:11" x14ac:dyDescent="0.25">
      <c r="A62" s="90"/>
      <c r="B62"/>
      <c r="K62" s="144"/>
    </row>
    <row r="63" spans="1:11" x14ac:dyDescent="0.25">
      <c r="A63" s="90"/>
      <c r="K63" s="144"/>
    </row>
    <row r="64" spans="1:11" ht="15.75" thickBot="1" x14ac:dyDescent="0.3">
      <c r="A64" s="99"/>
      <c r="B64"/>
      <c r="C64" s="101"/>
      <c r="D64" s="100"/>
      <c r="E64" s="100"/>
      <c r="F64" s="100"/>
      <c r="G64" s="100"/>
      <c r="H64" s="100"/>
      <c r="I64" s="100"/>
      <c r="J64" s="100"/>
      <c r="K64" s="145"/>
    </row>
    <row r="65" spans="2:2" x14ac:dyDescent="0.25">
      <c r="B65"/>
    </row>
  </sheetData>
  <mergeCells count="19">
    <mergeCell ref="B38:B42"/>
    <mergeCell ref="B43:B45"/>
    <mergeCell ref="B46:B50"/>
    <mergeCell ref="B51:B53"/>
    <mergeCell ref="B9:B13"/>
    <mergeCell ref="B14:B16"/>
    <mergeCell ref="B17:B19"/>
    <mergeCell ref="B20:B31"/>
    <mergeCell ref="B32:B34"/>
    <mergeCell ref="B35:B37"/>
    <mergeCell ref="J2:K2"/>
    <mergeCell ref="A3:B3"/>
    <mergeCell ref="C3:E3"/>
    <mergeCell ref="A1:K1"/>
    <mergeCell ref="A5:B5"/>
    <mergeCell ref="C5:G5"/>
    <mergeCell ref="H5:K5"/>
    <mergeCell ref="A4:B4"/>
    <mergeCell ref="C4:G4"/>
  </mergeCells>
  <conditionalFormatting sqref="C2:C1048576 B61 B64 B58:B59">
    <cfRule type="containsText" dxfId="3" priority="2" operator="containsText" text="mensal">
      <formula>NOT(ISERROR(SEARCH("mensal",B2)))</formula>
    </cfRule>
  </conditionalFormatting>
  <conditionalFormatting sqref="B60">
    <cfRule type="containsText" dxfId="2" priority="1" operator="containsText" text="mensal">
      <formula>NOT(ISERROR(SEARCH("mensal",B60)))</formula>
    </cfRule>
  </conditionalFormatting>
  <pageMargins left="0.51181102362204722" right="0.51181102362204722" top="0.78740157480314965" bottom="0.78740157480314965" header="0.31496062992125984" footer="0.31496062992125984"/>
  <pageSetup paperSize="9" scale="56" fitToHeight="0" orientation="portrait" horizontalDpi="0" verticalDpi="0" r:id="rId1"/>
  <headerFooter>
    <oddFooter>Página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3B597-1ACA-4B51-8C32-BABD9F565E50}">
  <sheetPr>
    <pageSetUpPr fitToPage="1"/>
  </sheetPr>
  <dimension ref="A1:O59"/>
  <sheetViews>
    <sheetView showGridLines="0" tabSelected="1" zoomScale="85" zoomScaleNormal="85" workbookViewId="0">
      <selection activeCell="U11" sqref="U11"/>
    </sheetView>
  </sheetViews>
  <sheetFormatPr defaultRowHeight="15" x14ac:dyDescent="0.25"/>
  <cols>
    <col min="1" max="1" width="13.140625" style="10" customWidth="1"/>
    <col min="2" max="2" width="14.140625" style="10" hidden="1" customWidth="1"/>
    <col min="3" max="3" width="40.85546875" customWidth="1"/>
    <col min="4" max="4" width="10.7109375" style="60" customWidth="1"/>
    <col min="5" max="5" width="14.28515625" style="10" customWidth="1"/>
    <col min="6" max="7" width="12.140625" style="10" bestFit="1" customWidth="1"/>
    <col min="8" max="9" width="13.7109375" style="10" customWidth="1"/>
    <col min="10" max="10" width="11.7109375" style="10" customWidth="1"/>
    <col min="11" max="11" width="13.7109375" style="10" customWidth="1"/>
    <col min="12" max="14" width="13.7109375" customWidth="1"/>
  </cols>
  <sheetData>
    <row r="1" spans="1:15" ht="39" customHeight="1" x14ac:dyDescent="0.25">
      <c r="A1" s="188" t="s">
        <v>311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4"/>
    </row>
    <row r="2" spans="1:15" x14ac:dyDescent="0.25">
      <c r="A2" s="11"/>
      <c r="B2" s="63"/>
      <c r="C2" s="3"/>
      <c r="D2" s="5"/>
      <c r="E2" s="5"/>
      <c r="F2" s="63"/>
      <c r="G2" s="63"/>
      <c r="H2" s="63"/>
      <c r="I2" s="5"/>
      <c r="J2" s="150"/>
      <c r="K2" s="150"/>
      <c r="N2" s="190"/>
      <c r="O2" s="191"/>
    </row>
    <row r="3" spans="1:15" ht="25.5" customHeight="1" x14ac:dyDescent="0.25">
      <c r="A3" s="180" t="s">
        <v>0</v>
      </c>
      <c r="B3" s="182"/>
      <c r="C3" s="183" t="s">
        <v>1</v>
      </c>
      <c r="D3" s="183"/>
      <c r="E3" s="183"/>
      <c r="F3" s="183"/>
      <c r="G3" s="6"/>
      <c r="H3" s="151"/>
      <c r="I3" s="151"/>
      <c r="J3" s="151"/>
      <c r="K3" s="151"/>
      <c r="L3" s="152"/>
      <c r="M3" s="152"/>
      <c r="N3" s="152"/>
      <c r="O3" s="153"/>
    </row>
    <row r="4" spans="1:15" ht="24" customHeight="1" x14ac:dyDescent="0.25">
      <c r="A4" s="180" t="s">
        <v>2</v>
      </c>
      <c r="B4" s="181"/>
      <c r="C4" s="178" t="s">
        <v>309</v>
      </c>
      <c r="D4" s="178"/>
      <c r="E4" s="178"/>
      <c r="F4" s="178"/>
      <c r="G4" s="178"/>
      <c r="H4" s="151"/>
      <c r="I4" s="151"/>
      <c r="J4" s="151"/>
      <c r="K4" s="151"/>
      <c r="L4" s="152"/>
      <c r="M4" s="152"/>
      <c r="N4" s="152"/>
      <c r="O4" s="153"/>
    </row>
    <row r="5" spans="1:15" ht="24" customHeight="1" x14ac:dyDescent="0.25">
      <c r="A5" s="177" t="s">
        <v>3</v>
      </c>
      <c r="B5" s="178"/>
      <c r="C5" s="178" t="s">
        <v>310</v>
      </c>
      <c r="D5" s="178"/>
      <c r="E5" s="178"/>
      <c r="F5" s="178"/>
      <c r="G5" s="178"/>
      <c r="L5" s="146"/>
      <c r="M5" s="146"/>
      <c r="N5" s="146"/>
      <c r="O5" s="147"/>
    </row>
    <row r="6" spans="1:15" ht="22.5" customHeight="1" x14ac:dyDescent="0.25">
      <c r="A6" s="205" t="s">
        <v>22</v>
      </c>
      <c r="B6" s="207" t="s">
        <v>23</v>
      </c>
      <c r="C6" s="207" t="s">
        <v>7</v>
      </c>
      <c r="D6" s="210" t="s">
        <v>244</v>
      </c>
      <c r="E6" s="202" t="s">
        <v>128</v>
      </c>
      <c r="F6" s="202" t="s">
        <v>129</v>
      </c>
      <c r="G6" s="202" t="s">
        <v>130</v>
      </c>
      <c r="H6" s="202" t="s">
        <v>131</v>
      </c>
      <c r="I6" s="202"/>
      <c r="J6" s="202" t="s">
        <v>138</v>
      </c>
      <c r="K6" s="202" t="s">
        <v>139</v>
      </c>
      <c r="L6" s="202"/>
      <c r="M6" s="202"/>
      <c r="N6" s="202"/>
      <c r="O6" s="208" t="s">
        <v>26</v>
      </c>
    </row>
    <row r="7" spans="1:15" s="7" customFormat="1" ht="30" customHeight="1" x14ac:dyDescent="0.25">
      <c r="A7" s="206"/>
      <c r="B7" s="207"/>
      <c r="C7" s="207"/>
      <c r="D7" s="211"/>
      <c r="E7" s="202"/>
      <c r="F7" s="202"/>
      <c r="G7" s="202"/>
      <c r="H7" s="66" t="s">
        <v>136</v>
      </c>
      <c r="I7" s="66" t="s">
        <v>137</v>
      </c>
      <c r="J7" s="202"/>
      <c r="K7" s="66" t="s">
        <v>143</v>
      </c>
      <c r="L7" s="66" t="s">
        <v>144</v>
      </c>
      <c r="M7" s="66" t="s">
        <v>146</v>
      </c>
      <c r="N7" s="66" t="s">
        <v>147</v>
      </c>
      <c r="O7" s="209"/>
    </row>
    <row r="8" spans="1:15" s="7" customFormat="1" ht="30" customHeight="1" x14ac:dyDescent="0.25">
      <c r="A8" s="139" t="s">
        <v>248</v>
      </c>
      <c r="B8" s="42"/>
      <c r="C8" s="43" t="s">
        <v>185</v>
      </c>
      <c r="D8" s="42" t="s">
        <v>244</v>
      </c>
      <c r="E8" s="42"/>
      <c r="F8" s="42"/>
      <c r="G8" s="42"/>
      <c r="H8" s="42"/>
      <c r="I8" s="42"/>
      <c r="J8" s="42"/>
      <c r="K8" s="42"/>
      <c r="L8" s="42"/>
      <c r="M8" s="42"/>
      <c r="N8" s="42"/>
      <c r="O8" s="148"/>
    </row>
    <row r="9" spans="1:15" s="7" customFormat="1" ht="30" customHeight="1" x14ac:dyDescent="0.25">
      <c r="A9" s="77" t="s">
        <v>249</v>
      </c>
      <c r="B9" s="65"/>
      <c r="C9" s="12" t="s">
        <v>186</v>
      </c>
      <c r="D9" s="65" t="s">
        <v>244</v>
      </c>
      <c r="E9" s="65"/>
      <c r="F9" s="65"/>
      <c r="G9" s="65"/>
      <c r="H9" s="65"/>
      <c r="I9" s="65"/>
      <c r="J9" s="65"/>
      <c r="K9" s="65"/>
      <c r="L9" s="65"/>
      <c r="M9" s="65"/>
      <c r="N9" s="65"/>
      <c r="O9" s="148"/>
    </row>
    <row r="10" spans="1:15" s="7" customFormat="1" ht="30" customHeight="1" x14ac:dyDescent="0.25">
      <c r="A10" s="77" t="s">
        <v>250</v>
      </c>
      <c r="B10" s="65"/>
      <c r="C10" s="12" t="s">
        <v>187</v>
      </c>
      <c r="D10" s="65" t="s">
        <v>244</v>
      </c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148"/>
    </row>
    <row r="11" spans="1:15" s="7" customFormat="1" ht="30" customHeight="1" x14ac:dyDescent="0.25">
      <c r="A11" s="77" t="s">
        <v>251</v>
      </c>
      <c r="B11" s="65"/>
      <c r="C11" s="12" t="s">
        <v>188</v>
      </c>
      <c r="D11" s="65" t="s">
        <v>244</v>
      </c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148"/>
    </row>
    <row r="12" spans="1:15" s="7" customFormat="1" ht="30" customHeight="1" x14ac:dyDescent="0.25">
      <c r="A12" s="77" t="s">
        <v>252</v>
      </c>
      <c r="B12" s="65"/>
      <c r="C12" s="12" t="s">
        <v>189</v>
      </c>
      <c r="D12" s="65" t="s">
        <v>244</v>
      </c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148"/>
    </row>
    <row r="13" spans="1:15" s="7" customFormat="1" ht="30" customHeight="1" x14ac:dyDescent="0.25">
      <c r="A13" s="77" t="s">
        <v>253</v>
      </c>
      <c r="B13" s="65"/>
      <c r="C13" s="12" t="s">
        <v>190</v>
      </c>
      <c r="D13" s="65" t="s">
        <v>244</v>
      </c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148"/>
    </row>
    <row r="14" spans="1:15" s="7" customFormat="1" ht="30" customHeight="1" x14ac:dyDescent="0.25">
      <c r="A14" s="77" t="s">
        <v>254</v>
      </c>
      <c r="B14" s="65"/>
      <c r="C14" s="12" t="s">
        <v>191</v>
      </c>
      <c r="D14" s="65" t="s">
        <v>244</v>
      </c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148"/>
    </row>
    <row r="15" spans="1:15" s="7" customFormat="1" ht="30" customHeight="1" x14ac:dyDescent="0.25">
      <c r="A15" s="77" t="s">
        <v>255</v>
      </c>
      <c r="B15" s="65"/>
      <c r="C15" s="12" t="s">
        <v>192</v>
      </c>
      <c r="D15" s="65" t="s">
        <v>244</v>
      </c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148"/>
    </row>
    <row r="16" spans="1:15" s="7" customFormat="1" ht="30" customHeight="1" x14ac:dyDescent="0.25">
      <c r="A16" s="77" t="s">
        <v>256</v>
      </c>
      <c r="B16" s="65"/>
      <c r="C16" s="12" t="s">
        <v>193</v>
      </c>
      <c r="D16" s="65" t="s">
        <v>244</v>
      </c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148"/>
    </row>
    <row r="17" spans="1:15" s="7" customFormat="1" ht="30" customHeight="1" x14ac:dyDescent="0.25">
      <c r="A17" s="77" t="s">
        <v>257</v>
      </c>
      <c r="B17" s="65"/>
      <c r="C17" s="12" t="s">
        <v>194</v>
      </c>
      <c r="D17" s="65" t="s">
        <v>244</v>
      </c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148"/>
    </row>
    <row r="18" spans="1:15" s="7" customFormat="1" ht="30" customHeight="1" x14ac:dyDescent="0.25">
      <c r="A18" s="77" t="s">
        <v>258</v>
      </c>
      <c r="B18" s="65"/>
      <c r="C18" s="12" t="s">
        <v>195</v>
      </c>
      <c r="D18" s="65" t="s">
        <v>244</v>
      </c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148"/>
    </row>
    <row r="19" spans="1:15" s="7" customFormat="1" ht="30" customHeight="1" x14ac:dyDescent="0.25">
      <c r="A19" s="77" t="s">
        <v>259</v>
      </c>
      <c r="B19" s="65"/>
      <c r="C19" s="12" t="s">
        <v>196</v>
      </c>
      <c r="D19" s="65" t="s">
        <v>244</v>
      </c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148"/>
    </row>
    <row r="20" spans="1:15" s="7" customFormat="1" ht="30" customHeight="1" x14ac:dyDescent="0.25">
      <c r="A20" s="77" t="s">
        <v>260</v>
      </c>
      <c r="B20" s="65"/>
      <c r="C20" s="12" t="s">
        <v>197</v>
      </c>
      <c r="D20" s="65" t="s">
        <v>244</v>
      </c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148"/>
    </row>
    <row r="21" spans="1:15" s="7" customFormat="1" ht="30" customHeight="1" x14ac:dyDescent="0.25">
      <c r="A21" s="77" t="s">
        <v>261</v>
      </c>
      <c r="B21" s="65"/>
      <c r="C21" s="12" t="s">
        <v>198</v>
      </c>
      <c r="D21" s="65" t="s">
        <v>244</v>
      </c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148"/>
    </row>
    <row r="22" spans="1:15" s="7" customFormat="1" ht="30" customHeight="1" x14ac:dyDescent="0.25">
      <c r="A22" s="77" t="s">
        <v>262</v>
      </c>
      <c r="B22" s="65"/>
      <c r="C22" s="12" t="s">
        <v>199</v>
      </c>
      <c r="D22" s="65" t="s">
        <v>244</v>
      </c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148"/>
    </row>
    <row r="23" spans="1:15" s="7" customFormat="1" ht="30" customHeight="1" x14ac:dyDescent="0.25">
      <c r="A23" s="77" t="s">
        <v>263</v>
      </c>
      <c r="B23" s="65"/>
      <c r="C23" s="12" t="s">
        <v>200</v>
      </c>
      <c r="D23" s="65" t="s">
        <v>244</v>
      </c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148"/>
    </row>
    <row r="24" spans="1:15" s="7" customFormat="1" ht="30" customHeight="1" x14ac:dyDescent="0.25">
      <c r="A24" s="77" t="s">
        <v>264</v>
      </c>
      <c r="B24" s="65"/>
      <c r="C24" s="12" t="s">
        <v>201</v>
      </c>
      <c r="D24" s="65" t="s">
        <v>244</v>
      </c>
      <c r="E24" s="65"/>
      <c r="F24" s="65"/>
      <c r="G24" s="65"/>
      <c r="H24" s="65"/>
      <c r="I24" s="65"/>
      <c r="J24" s="65"/>
      <c r="K24" s="65"/>
      <c r="L24" s="65"/>
      <c r="M24" s="65"/>
      <c r="N24" s="65"/>
      <c r="O24" s="148"/>
    </row>
    <row r="25" spans="1:15" s="7" customFormat="1" ht="30" customHeight="1" x14ac:dyDescent="0.25">
      <c r="A25" s="77" t="s">
        <v>265</v>
      </c>
      <c r="B25" s="65"/>
      <c r="C25" s="12" t="s">
        <v>202</v>
      </c>
      <c r="D25" s="65" t="s">
        <v>244</v>
      </c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148"/>
    </row>
    <row r="26" spans="1:15" s="7" customFormat="1" ht="30" customHeight="1" x14ac:dyDescent="0.25">
      <c r="A26" s="77" t="s">
        <v>266</v>
      </c>
      <c r="B26" s="65"/>
      <c r="C26" s="12" t="s">
        <v>203</v>
      </c>
      <c r="D26" s="65" t="s">
        <v>244</v>
      </c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148"/>
    </row>
    <row r="27" spans="1:15" s="7" customFormat="1" ht="30" customHeight="1" x14ac:dyDescent="0.25">
      <c r="A27" s="77" t="s">
        <v>267</v>
      </c>
      <c r="B27" s="65"/>
      <c r="C27" s="12" t="s">
        <v>204</v>
      </c>
      <c r="D27" s="65" t="s">
        <v>244</v>
      </c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148"/>
    </row>
    <row r="28" spans="1:15" s="7" customFormat="1" ht="30" customHeight="1" x14ac:dyDescent="0.25">
      <c r="A28" s="77" t="s">
        <v>268</v>
      </c>
      <c r="B28" s="65"/>
      <c r="C28" s="12" t="s">
        <v>205</v>
      </c>
      <c r="D28" s="65" t="s">
        <v>244</v>
      </c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148"/>
    </row>
    <row r="29" spans="1:15" s="7" customFormat="1" ht="30" customHeight="1" x14ac:dyDescent="0.25">
      <c r="A29" s="77" t="s">
        <v>269</v>
      </c>
      <c r="B29" s="65"/>
      <c r="C29" s="12" t="s">
        <v>206</v>
      </c>
      <c r="D29" s="65" t="s">
        <v>244</v>
      </c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148"/>
    </row>
    <row r="30" spans="1:15" s="7" customFormat="1" ht="30" customHeight="1" x14ac:dyDescent="0.25">
      <c r="A30" s="77" t="s">
        <v>270</v>
      </c>
      <c r="B30" s="65"/>
      <c r="C30" s="12" t="s">
        <v>207</v>
      </c>
      <c r="D30" s="65" t="s">
        <v>244</v>
      </c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148"/>
    </row>
    <row r="31" spans="1:15" s="7" customFormat="1" ht="30" customHeight="1" x14ac:dyDescent="0.25">
      <c r="A31" s="77" t="s">
        <v>271</v>
      </c>
      <c r="B31" s="65"/>
      <c r="C31" s="12" t="s">
        <v>208</v>
      </c>
      <c r="D31" s="65" t="s">
        <v>244</v>
      </c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148"/>
    </row>
    <row r="32" spans="1:15" s="7" customFormat="1" ht="30" customHeight="1" x14ac:dyDescent="0.25">
      <c r="A32" s="77" t="s">
        <v>272</v>
      </c>
      <c r="B32" s="65"/>
      <c r="C32" s="12" t="s">
        <v>209</v>
      </c>
      <c r="D32" s="65" t="s">
        <v>245</v>
      </c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148"/>
    </row>
    <row r="33" spans="1:15" s="7" customFormat="1" ht="30" customHeight="1" x14ac:dyDescent="0.25">
      <c r="A33" s="77" t="s">
        <v>273</v>
      </c>
      <c r="B33" s="65"/>
      <c r="C33" s="12" t="s">
        <v>210</v>
      </c>
      <c r="D33" s="65" t="s">
        <v>244</v>
      </c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148"/>
    </row>
    <row r="34" spans="1:15" s="7" customFormat="1" ht="30" customHeight="1" x14ac:dyDescent="0.25">
      <c r="A34" s="77" t="s">
        <v>274</v>
      </c>
      <c r="B34" s="65"/>
      <c r="C34" s="12" t="s">
        <v>211</v>
      </c>
      <c r="D34" s="65" t="s">
        <v>244</v>
      </c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148"/>
    </row>
    <row r="35" spans="1:15" s="7" customFormat="1" ht="30" customHeight="1" x14ac:dyDescent="0.25">
      <c r="A35" s="77" t="s">
        <v>275</v>
      </c>
      <c r="B35" s="65"/>
      <c r="C35" s="58" t="s">
        <v>212</v>
      </c>
      <c r="D35" s="59" t="s">
        <v>244</v>
      </c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148"/>
    </row>
    <row r="36" spans="1:15" s="7" customFormat="1" ht="30" customHeight="1" x14ac:dyDescent="0.25">
      <c r="A36" s="77" t="s">
        <v>276</v>
      </c>
      <c r="B36" s="65"/>
      <c r="C36" s="12" t="s">
        <v>213</v>
      </c>
      <c r="D36" s="65" t="s">
        <v>244</v>
      </c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148"/>
    </row>
    <row r="37" spans="1:15" s="7" customFormat="1" ht="30" customHeight="1" x14ac:dyDescent="0.25">
      <c r="A37" s="77" t="s">
        <v>277</v>
      </c>
      <c r="B37" s="65"/>
      <c r="C37" s="12" t="s">
        <v>298</v>
      </c>
      <c r="D37" s="65" t="s">
        <v>244</v>
      </c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148"/>
    </row>
    <row r="38" spans="1:15" s="7" customFormat="1" ht="30" customHeight="1" x14ac:dyDescent="0.25">
      <c r="A38" s="77" t="s">
        <v>278</v>
      </c>
      <c r="B38" s="65"/>
      <c r="C38" s="12" t="s">
        <v>214</v>
      </c>
      <c r="D38" s="65" t="s">
        <v>244</v>
      </c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148"/>
    </row>
    <row r="39" spans="1:15" s="7" customFormat="1" ht="30" customHeight="1" x14ac:dyDescent="0.25">
      <c r="A39" s="77" t="s">
        <v>279</v>
      </c>
      <c r="B39" s="65"/>
      <c r="C39" s="12" t="s">
        <v>215</v>
      </c>
      <c r="D39" s="65" t="s">
        <v>244</v>
      </c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148"/>
    </row>
    <row r="40" spans="1:15" s="7" customFormat="1" ht="30" customHeight="1" x14ac:dyDescent="0.25">
      <c r="A40" s="77" t="s">
        <v>280</v>
      </c>
      <c r="B40" s="65"/>
      <c r="C40" s="12" t="s">
        <v>216</v>
      </c>
      <c r="D40" s="65" t="s">
        <v>244</v>
      </c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148"/>
    </row>
    <row r="41" spans="1:15" s="7" customFormat="1" ht="30" customHeight="1" x14ac:dyDescent="0.25">
      <c r="A41" s="77" t="s">
        <v>281</v>
      </c>
      <c r="B41" s="65"/>
      <c r="C41" s="12" t="s">
        <v>217</v>
      </c>
      <c r="D41" s="65" t="s">
        <v>244</v>
      </c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148"/>
    </row>
    <row r="42" spans="1:15" s="7" customFormat="1" ht="30" customHeight="1" x14ac:dyDescent="0.25">
      <c r="A42" s="77" t="s">
        <v>282</v>
      </c>
      <c r="B42" s="65"/>
      <c r="C42" s="12" t="s">
        <v>218</v>
      </c>
      <c r="D42" s="65" t="s">
        <v>244</v>
      </c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148"/>
    </row>
    <row r="43" spans="1:15" s="7" customFormat="1" ht="30" customHeight="1" x14ac:dyDescent="0.25">
      <c r="A43" s="77" t="s">
        <v>283</v>
      </c>
      <c r="B43" s="65"/>
      <c r="C43" s="12" t="s">
        <v>219</v>
      </c>
      <c r="D43" s="65" t="s">
        <v>244</v>
      </c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148"/>
    </row>
    <row r="44" spans="1:15" s="7" customFormat="1" ht="30" customHeight="1" x14ac:dyDescent="0.25">
      <c r="A44" s="77" t="s">
        <v>284</v>
      </c>
      <c r="B44" s="65"/>
      <c r="C44" s="12" t="s">
        <v>220</v>
      </c>
      <c r="D44" s="65" t="s">
        <v>244</v>
      </c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148"/>
    </row>
    <row r="45" spans="1:15" s="7" customFormat="1" ht="30" customHeight="1" x14ac:dyDescent="0.25">
      <c r="A45" s="77" t="s">
        <v>285</v>
      </c>
      <c r="B45" s="65"/>
      <c r="C45" s="12" t="s">
        <v>221</v>
      </c>
      <c r="D45" s="65" t="s">
        <v>244</v>
      </c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148"/>
    </row>
    <row r="46" spans="1:15" s="7" customFormat="1" ht="30" customHeight="1" x14ac:dyDescent="0.25">
      <c r="A46" s="77" t="s">
        <v>286</v>
      </c>
      <c r="B46" s="65"/>
      <c r="C46" s="12" t="s">
        <v>222</v>
      </c>
      <c r="D46" s="65" t="s">
        <v>244</v>
      </c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148"/>
    </row>
    <row r="47" spans="1:15" s="7" customFormat="1" ht="30" customHeight="1" x14ac:dyDescent="0.25">
      <c r="A47" s="77" t="s">
        <v>287</v>
      </c>
      <c r="B47" s="65"/>
      <c r="C47" s="12" t="s">
        <v>223</v>
      </c>
      <c r="D47" s="65" t="s">
        <v>244</v>
      </c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148"/>
    </row>
    <row r="48" spans="1:15" s="7" customFormat="1" ht="30" customHeight="1" x14ac:dyDescent="0.25">
      <c r="A48" s="77" t="s">
        <v>288</v>
      </c>
      <c r="B48" s="65"/>
      <c r="C48" s="12" t="s">
        <v>224</v>
      </c>
      <c r="D48" s="65" t="s">
        <v>244</v>
      </c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148"/>
    </row>
    <row r="49" spans="1:15" s="7" customFormat="1" ht="30" customHeight="1" x14ac:dyDescent="0.25">
      <c r="A49" s="77" t="s">
        <v>289</v>
      </c>
      <c r="B49" s="65"/>
      <c r="C49" s="12" t="s">
        <v>225</v>
      </c>
      <c r="D49" s="65" t="s">
        <v>33</v>
      </c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148"/>
    </row>
    <row r="50" spans="1:15" s="7" customFormat="1" ht="30" customHeight="1" x14ac:dyDescent="0.25">
      <c r="A50" s="77" t="s">
        <v>290</v>
      </c>
      <c r="B50" s="65"/>
      <c r="C50" s="12" t="s">
        <v>226</v>
      </c>
      <c r="D50" s="65" t="s">
        <v>244</v>
      </c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148"/>
    </row>
    <row r="51" spans="1:15" s="7" customFormat="1" ht="30" customHeight="1" x14ac:dyDescent="0.25">
      <c r="A51" s="77" t="s">
        <v>291</v>
      </c>
      <c r="B51" s="65"/>
      <c r="C51" s="12" t="s">
        <v>292</v>
      </c>
      <c r="D51" s="65" t="s">
        <v>244</v>
      </c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148"/>
    </row>
    <row r="52" spans="1:15" s="7" customFormat="1" ht="30" customHeight="1" x14ac:dyDescent="0.25">
      <c r="A52" s="77" t="s">
        <v>293</v>
      </c>
      <c r="B52" s="65"/>
      <c r="C52" s="12" t="s">
        <v>294</v>
      </c>
      <c r="D52" s="65" t="s">
        <v>244</v>
      </c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148"/>
    </row>
    <row r="53" spans="1:15" s="7" customFormat="1" ht="30" customHeight="1" x14ac:dyDescent="0.25">
      <c r="A53" s="77" t="s">
        <v>295</v>
      </c>
      <c r="B53" s="65"/>
      <c r="C53" s="12" t="s">
        <v>336</v>
      </c>
      <c r="D53" s="65" t="s">
        <v>33</v>
      </c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148"/>
    </row>
    <row r="54" spans="1:15" s="7" customFormat="1" ht="30" customHeight="1" x14ac:dyDescent="0.25">
      <c r="A54" s="77" t="s">
        <v>297</v>
      </c>
      <c r="B54" s="65"/>
      <c r="C54" s="12" t="s">
        <v>296</v>
      </c>
      <c r="D54" s="65" t="s">
        <v>244</v>
      </c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148"/>
    </row>
    <row r="55" spans="1:15" s="7" customFormat="1" ht="30" customHeight="1" x14ac:dyDescent="0.25">
      <c r="A55" s="77" t="s">
        <v>299</v>
      </c>
      <c r="B55" s="65"/>
      <c r="C55" s="12" t="s">
        <v>300</v>
      </c>
      <c r="D55" s="65" t="s">
        <v>244</v>
      </c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148"/>
    </row>
    <row r="56" spans="1:15" s="7" customFormat="1" ht="30" customHeight="1" x14ac:dyDescent="0.25">
      <c r="A56" s="77"/>
      <c r="B56" s="65"/>
      <c r="C56" s="33" t="s">
        <v>227</v>
      </c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80"/>
    </row>
    <row r="57" spans="1:15" x14ac:dyDescent="0.25">
      <c r="A57" s="90"/>
      <c r="O57" s="74"/>
    </row>
    <row r="58" spans="1:15" x14ac:dyDescent="0.25">
      <c r="A58" s="90"/>
      <c r="O58" s="74"/>
    </row>
    <row r="59" spans="1:15" ht="15.75" thickBot="1" x14ac:dyDescent="0.3">
      <c r="A59" s="99"/>
      <c r="B59" s="100"/>
      <c r="C59" s="101"/>
      <c r="D59" s="149"/>
      <c r="E59" s="100"/>
      <c r="F59" s="100"/>
      <c r="G59" s="100"/>
      <c r="H59" s="100"/>
      <c r="I59" s="100"/>
      <c r="J59" s="100"/>
      <c r="K59" s="100"/>
      <c r="L59" s="101"/>
      <c r="M59" s="101"/>
      <c r="N59" s="101"/>
      <c r="O59" s="102"/>
    </row>
  </sheetData>
  <mergeCells count="19">
    <mergeCell ref="E6:E7"/>
    <mergeCell ref="F6:F7"/>
    <mergeCell ref="G6:G7"/>
    <mergeCell ref="J6:J7"/>
    <mergeCell ref="A1:O1"/>
    <mergeCell ref="A6:A7"/>
    <mergeCell ref="N2:O2"/>
    <mergeCell ref="A3:B3"/>
    <mergeCell ref="C3:F3"/>
    <mergeCell ref="A5:B5"/>
    <mergeCell ref="C5:G5"/>
    <mergeCell ref="A4:B4"/>
    <mergeCell ref="C4:G4"/>
    <mergeCell ref="B6:B7"/>
    <mergeCell ref="O6:O7"/>
    <mergeCell ref="K6:N6"/>
    <mergeCell ref="H6:I6"/>
    <mergeCell ref="D6:D7"/>
    <mergeCell ref="C6:C7"/>
  </mergeCells>
  <phoneticPr fontId="12" type="noConversion"/>
  <conditionalFormatting sqref="C2:D6">
    <cfRule type="containsText" dxfId="1" priority="15" operator="containsText" text="mensal">
      <formula>NOT(ISERROR(SEARCH("mensal",C2)))</formula>
    </cfRule>
  </conditionalFormatting>
  <conditionalFormatting sqref="C8:D1048576">
    <cfRule type="containsText" dxfId="0" priority="1" operator="containsText" text="mensal">
      <formula>NOT(ISERROR(SEARCH("mensal",C8)))</formula>
    </cfRule>
  </conditionalFormatting>
  <pageMargins left="0.511811024" right="0.511811024" top="0.78740157499999996" bottom="0.78740157499999996" header="0.31496062000000002" footer="0.31496062000000002"/>
  <pageSetup paperSize="9" scale="44" fitToHeight="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5</vt:i4>
      </vt:variant>
    </vt:vector>
  </HeadingPairs>
  <TitlesOfParts>
    <vt:vector size="9" baseType="lpstr">
      <vt:lpstr>CUSTO OPERACIONAL</vt:lpstr>
      <vt:lpstr>EQUIPE</vt:lpstr>
      <vt:lpstr>VEICULOS</vt:lpstr>
      <vt:lpstr>EQUIPAMENTOS</vt:lpstr>
      <vt:lpstr>'CUSTO OPERACIONAL'!Area_de_impressao</vt:lpstr>
      <vt:lpstr>EQUIPE!Area_de_impressao</vt:lpstr>
      <vt:lpstr>VEICULOS!Area_de_impressao</vt:lpstr>
      <vt:lpstr>EQUIPE!Titulos_de_impressao</vt:lpstr>
      <vt:lpstr>VEICULOS!Titulos_de_impressao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Engenharia PMSP</dc:creator>
  <cp:lastModifiedBy>Luís Gustavo Andrade Duarte</cp:lastModifiedBy>
  <cp:lastPrinted>2026-03-10T16:38:34Z</cp:lastPrinted>
  <dcterms:created xsi:type="dcterms:W3CDTF">2026-02-19T16:16:55Z</dcterms:created>
  <dcterms:modified xsi:type="dcterms:W3CDTF">2026-04-16T18:40:19Z</dcterms:modified>
</cp:coreProperties>
</file>