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R:\Licitação\Geral\A_PROCESSOS 2026\CONCORÊNCIA\005_PRC_049_ACESSO A UBS DO ÁGUAS CLARAS - REVISÃO DEA\MINUTAS\"/>
    </mc:Choice>
  </mc:AlternateContent>
  <xr:revisionPtr revIDLastSave="0" documentId="13_ncr:1_{A82E7B35-E3BA-4B21-B6A8-DCF0C8D26A92}" xr6:coauthVersionLast="47" xr6:coauthVersionMax="47" xr10:uidLastSave="{00000000-0000-0000-0000-000000000000}"/>
  <bookViews>
    <workbookView xWindow="28680" yWindow="-150" windowWidth="29040" windowHeight="15720" tabRatio="717" xr2:uid="{00000000-000D-0000-FFFF-FFFF00000000}"/>
  </bookViews>
  <sheets>
    <sheet name="ANEXO V" sheetId="18" r:id="rId1"/>
    <sheet name="ANEXO VI" sheetId="24" r:id="rId2"/>
    <sheet name="ANEXO VII" sheetId="10" r:id="rId3"/>
    <sheet name="MEMORIA DE CAL." sheetId="8" r:id="rId4"/>
  </sheets>
  <externalReferences>
    <externalReference r:id="rId5"/>
    <externalReference r:id="rId6"/>
    <externalReference r:id="rId7"/>
    <externalReference r:id="rId8"/>
  </externalReferences>
  <definedNames>
    <definedName name="___sub1" localSheetId="1">#REF!</definedName>
    <definedName name="___sub1">#REF!</definedName>
    <definedName name="___sub2" localSheetId="1">#REF!</definedName>
    <definedName name="___sub2">#REF!</definedName>
    <definedName name="___sub3" localSheetId="1">#REF!</definedName>
    <definedName name="___sub3">#REF!</definedName>
    <definedName name="_0">"$#REF!.$N$2:$N$2"</definedName>
    <definedName name="_xlnm._FilterDatabase" localSheetId="0" hidden="1">'ANEXO V'!$B$10:$L$68</definedName>
    <definedName name="_xlnm._FilterDatabase" localSheetId="1" hidden="1">'ANEXO VI'!$I$13:$I$134</definedName>
    <definedName name="_xlnm._FilterDatabase" localSheetId="3" hidden="1">'MEMORIA DE CAL.'!$B$11:$P$526</definedName>
    <definedName name="_i" localSheetId="1">#REF!</definedName>
    <definedName name="_i">#REF!</definedName>
    <definedName name="_i_2">"FINANCEIRO.$#REF!$#REF!"</definedName>
    <definedName name="_l" localSheetId="1">#REF!</definedName>
    <definedName name="_l">#REF!</definedName>
    <definedName name="_l_2">"FINANCEIRO.$#REF!$#REF!"</definedName>
    <definedName name="_s" localSheetId="1">#REF!</definedName>
    <definedName name="_s">#REF!</definedName>
    <definedName name="_s_2">"FINANCEIRO.$#REF!$#REF!"</definedName>
    <definedName name="_sub1" localSheetId="1">#REF!</definedName>
    <definedName name="_sub1">#REF!</definedName>
    <definedName name="_sub2" localSheetId="1">#REF!</definedName>
    <definedName name="_sub2">#REF!</definedName>
    <definedName name="_sub3" localSheetId="1">#REF!</definedName>
    <definedName name="_sub3">#REF!</definedName>
    <definedName name="_t" localSheetId="1">#REF!</definedName>
    <definedName name="_t">#REF!</definedName>
    <definedName name="_t_2">"FINANCEIRO.$#REF!$#REF!"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Table2_In1" localSheetId="1" hidden="1">#REF!</definedName>
    <definedName name="_Table2_In1" hidden="1">#REF!</definedName>
    <definedName name="_Table2_Out" hidden="1">#REF!</definedName>
    <definedName name="a">#REF!</definedName>
    <definedName name="AA" localSheetId="1" hidden="1">{#N/A,#N/A,FALSE,"ALVENARIA";#N/A,#N/A,FALSE,"BLOCOS";#N/A,#N/A,FALSE,"CINTAS";#N/A,#N/A,FALSE,"CORTINA";#N/A,#N/A,FALSE,"LAJES";#N/A,#N/A,FALSE,"PILARES";#N/A,#N/A,FALSE,"VIGAS"}</definedName>
    <definedName name="AA" hidden="1">{#N/A,#N/A,FALSE,"ALVENARIA";#N/A,#N/A,FALSE,"BLOCOS";#N/A,#N/A,FALSE,"CINTAS";#N/A,#N/A,FALSE,"CORTINA";#N/A,#N/A,FALSE,"LAJES";#N/A,#N/A,FALSE,"PILARES";#N/A,#N/A,FALSE,"VIGAS"}</definedName>
    <definedName name="Acréscimo_de_hora_extra">#REF!</definedName>
    <definedName name="Acréscimo_feriado">#REF!</definedName>
    <definedName name="Adicional_noturno">#REF!</definedName>
    <definedName name="Ajudante_diu_cap_mec">#REF!</definedName>
    <definedName name="Ajudante_diu_cap_mec_res">#REF!</definedName>
    <definedName name="Ajudante_diu_eq_padrão">#REF!</definedName>
    <definedName name="Ajudante_diu_eq_padrão_res">#REF!</definedName>
    <definedName name="Ajudante_diu_lav_vias">#REF!</definedName>
    <definedName name="Ajudante_diu_lav_vias_res">#REF!</definedName>
    <definedName name="Ajudante_diu_op_aterro">#REF!</definedName>
    <definedName name="Ajudante_diu_op_aterro_res">#REF!</definedName>
    <definedName name="Ajudante_diu_usi_rec_comp">#REF!</definedName>
    <definedName name="Ajudante_diu_usi_rec_comp_res">#REF!</definedName>
    <definedName name="Ajudante_diu_usi_tra_RSSS">#REF!</definedName>
    <definedName name="Ajudante_diu_usi_tra_RSSS_res">#REF!</definedName>
    <definedName name="Ajudante_not_cap_mec">#REF!</definedName>
    <definedName name="Ajudante_not_cap_mec_res">#REF!</definedName>
    <definedName name="Ajudante_not_eq_padrão">#REF!</definedName>
    <definedName name="Ajudante_not_eq_padrão_res">#REF!</definedName>
    <definedName name="Ajudante_not_lav_vias">#REF!</definedName>
    <definedName name="Ajudante_not_lav_vias_res">#REF!</definedName>
    <definedName name="Ajudante_not_op_aterro">#REF!</definedName>
    <definedName name="Ajudante_not_op_aterro_res">#REF!</definedName>
    <definedName name="Ajudante_not_usi_rec_comp">#REF!</definedName>
    <definedName name="Ajudante_not_usi_rec_comp_res">#REF!</definedName>
    <definedName name="Ajudante_not_usi_tra_RSSS">#REF!</definedName>
    <definedName name="Ajudante_not_usi_tra_RSSS_res">#REF!</definedName>
    <definedName name="Análise">#REF!</definedName>
    <definedName name="AnimCapa">#REF!</definedName>
    <definedName name="AnimDetalhes">#REF!</definedName>
    <definedName name="Apoio">#REF!</definedName>
    <definedName name="AREA">#REF!</definedName>
    <definedName name="_xlnm.Print_Area" localSheetId="0">'ANEXO V'!$B$2:$K$68</definedName>
    <definedName name="_xlnm.Print_Area" localSheetId="2">'ANEXO VII'!$B$2:$J$53</definedName>
    <definedName name="_xlnm.Print_Area" localSheetId="3">'MEMORIA DE CAL.'!$B$2:$L$526</definedName>
    <definedName name="_xlnm.Print_Area">#REF!</definedName>
    <definedName name="Área_impressão_IM_1">"$#REF!.$B$2:$L$41"</definedName>
    <definedName name="Área_impressão_IM_2">"$CRONO.$#REF!$#REF!:$#REF!$#REF!"</definedName>
    <definedName name="Área_impressão_IM_3" localSheetId="1">#REF!</definedName>
    <definedName name="Área_impressão_IM_3">#REF!</definedName>
    <definedName name="AterroCapa" localSheetId="1">#REF!</definedName>
    <definedName name="AterroCapa">#REF!</definedName>
    <definedName name="AterroDetalhes" localSheetId="1">#REF!</definedName>
    <definedName name="AterroDetalhes">#REF!</definedName>
    <definedName name="AUTOEVENTO">#REF!</definedName>
    <definedName name="B">#REF!</definedName>
    <definedName name="BANCO">#REF!</definedName>
    <definedName name="Banco_dados_IM">#REF!</definedName>
    <definedName name="_xlnm.Database">#REF!</definedName>
    <definedName name="Basc">#REF!</definedName>
    <definedName name="BASICO">#REF!</definedName>
    <definedName name="BD_sal_aju_aterro">#REF!</definedName>
    <definedName name="BD_sal_aju_cam_aberto">#REF!</definedName>
    <definedName name="BD_sal_aju_mec_cam_com">#REF!</definedName>
    <definedName name="BD_sal_aju_usi_tra_RSSS">#REF!</definedName>
    <definedName name="BD_sal_carrinheiro">#REF!</definedName>
    <definedName name="BD_sal_coletor_dom">#REF!</definedName>
    <definedName name="BD_sal_coletor_hosp">#REF!</definedName>
    <definedName name="BD_sal_coletor_varrição">#REF!</definedName>
    <definedName name="BD_sal_encarregado">#REF!</definedName>
    <definedName name="BD_sal_encarregado_aterro">#REF!</definedName>
    <definedName name="BD_sal_feitor_varrição">#REF!</definedName>
    <definedName name="BD_sal_gari">#REF!</definedName>
    <definedName name="BD_sal_jardineiro">#REF!</definedName>
    <definedName name="BD_sal_lav_cam_com">#REF!</definedName>
    <definedName name="BD_sal_limp_boca_lobo">#REF!</definedName>
    <definedName name="BD_sal_limp_fossa">#REF!</definedName>
    <definedName name="BD_sal_mec_cam_com">#REF!</definedName>
    <definedName name="BD_sal_mot_cam_com">#REF!</definedName>
    <definedName name="BD_sal_op_balança">#REF!</definedName>
    <definedName name="BD_sal_op_maq_capinadeira">#REF!</definedName>
    <definedName name="BD_sal_op_pá_carr">#REF!</definedName>
    <definedName name="BD_sal_op_roçadeira">#REF!</definedName>
    <definedName name="BD_sal_op_rolo_com">#REF!</definedName>
    <definedName name="BD_sal_op_usi_tra_RSSS">#REF!</definedName>
    <definedName name="BD_sal_op_usina_rec_comp">#REF!</definedName>
    <definedName name="BD_sal_podador">#REF!</definedName>
    <definedName name="BD_sal_porteiro">#REF!</definedName>
    <definedName name="BD_sal_tratorista">#REF!</definedName>
    <definedName name="BD_sal_varredeira">#REF!</definedName>
    <definedName name="BD_sal_vigia">#REF!</definedName>
    <definedName name="BDI">#REF!</definedName>
    <definedName name="BDI.Filtro">'ANEXO VI'!$I$13:$I$134</definedName>
    <definedName name="BDI.Opcao">#REF!</definedName>
    <definedName name="BDI.TipoObra">'ANEXO VI'!$A$140:$A$148</definedName>
    <definedName name="BM.AFAcumulado">#REF!</definedName>
    <definedName name="BM.AFAnterior">#REF!</definedName>
    <definedName name="BM.CaixaColunas">#REF!</definedName>
    <definedName name="BM.Filtro">#REF!</definedName>
    <definedName name="BM.firstrow">#REF!</definedName>
    <definedName name="BM.FormulaMed">#REF!</definedName>
    <definedName name="BM.lastrow">#REF!</definedName>
    <definedName name="BM.LinhaPadrão">#REF!</definedName>
    <definedName name="BM.MCAIXA.Filter">#REF!</definedName>
    <definedName name="BM.TomadorColunas">#REF!</definedName>
    <definedName name="Brasao">#REF!</definedName>
    <definedName name="C_">#REF!</definedName>
    <definedName name="CAIXA.Modo">#REF!</definedName>
    <definedName name="CÁLCULO.AgrupEventos">#REF!</definedName>
    <definedName name="CÁLCULO.ColunaPadrão">#REF!</definedName>
    <definedName name="CÁLCULO.Filtro">#REF!</definedName>
    <definedName name="CÁLCULO.firstcol">#REF!</definedName>
    <definedName name="CÁLCULO.firstrow">#REF!</definedName>
    <definedName name="CÁLCULO.Frenterow">#REF!</definedName>
    <definedName name="CÁLCULO.lastcol">#REF!</definedName>
    <definedName name="CÁLCULO.lastrow">#REF!</definedName>
    <definedName name="CÁLCULO.LinhaPadrão">#REF!</definedName>
    <definedName name="CÁLCULO.margemrow">#REF!</definedName>
    <definedName name="CÁLCULO.MATRIZ1.ColunaPadrão">#REF!</definedName>
    <definedName name="CÁLCULO.MATRIZ1.firstcol">#REF!</definedName>
    <definedName name="CÁLCULO.MATRIZ1.lastcol">#REF!</definedName>
    <definedName name="CÁLCULO.MATRIZ1.lastrow">#REF!</definedName>
    <definedName name="CÁLCULO.MATRIZ2.ColunaPadrão">#REF!</definedName>
    <definedName name="CÁLCULO.MATRIZ2.firstcol">#REF!</definedName>
    <definedName name="CÁLCULO.MATRIZ2.lastcol">#REF!</definedName>
    <definedName name="CÁLCULO.MATRIZ2.lastrow">#REF!</definedName>
    <definedName name="CÁLCULO.MATRIZ3.ColunaPadrão">#REF!</definedName>
    <definedName name="CÁLCULO.MATRIZ3.firstcol">#REF!</definedName>
    <definedName name="CÁLCULO.MATRIZ3.lastcol">#REF!</definedName>
    <definedName name="CÁLCULO.MATRIZ3.lastrow">#REF!</definedName>
    <definedName name="CalculoFossa20" localSheetId="1" hidden="1">{#N/A,#N/A,FALSE,"ALVENARIA";#N/A,#N/A,FALSE,"BLOCOS";#N/A,#N/A,FALSE,"CINTAS";#N/A,#N/A,FALSE,"CORTINA";#N/A,#N/A,FALSE,"LAJES";#N/A,#N/A,FALSE,"PILARES";#N/A,#N/A,FALSE,"VIGAS"}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arr">#REF!</definedName>
    <definedName name="Cedro1COMPLETO" localSheetId="1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esta_Básica">#REF!</definedName>
    <definedName name="ciclovia" localSheetId="1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localSheetId="1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localSheetId="1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localSheetId="1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localSheetId="1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localSheetId="1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localSheetId="1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localSheetId="1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letor_diu_col_hosp">#REF!</definedName>
    <definedName name="Coletor_diu_col_hosp_res">#REF!</definedName>
    <definedName name="Coletor_diu_col_sel">#REF!</definedName>
    <definedName name="Coletor_diu_col_sel_res">#REF!</definedName>
    <definedName name="Coletor_not_col_hosp">#REF!</definedName>
    <definedName name="Coletor_not_col_hosp_res">#REF!</definedName>
    <definedName name="Coletor_not_col_sel">#REF!</definedName>
    <definedName name="Coletor_not_col_sel_res">#REF!</definedName>
    <definedName name="CompCapa">#REF!</definedName>
    <definedName name="CompDetalhes">#REF!</definedName>
    <definedName name="Convênio_médico">#REF!</definedName>
    <definedName name="cotação" localSheetId="1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çp" hidden="1">#REF!</definedName>
    <definedName name="_xlnm.Criteria" localSheetId="1">#REF!</definedName>
    <definedName name="_xlnm.Criteria" localSheetId="3">'MEMORIA DE CAL.'!$S$2:$S$9</definedName>
    <definedName name="_xlnm.Criteria">#REF!</definedName>
    <definedName name="Critérios_IM" localSheetId="1">#REF!</definedName>
    <definedName name="Critérios_IM">#REF!</definedName>
    <definedName name="CRONO.ColunaPadrão">#REF!</definedName>
    <definedName name="CRONO.Filtro">#REF!</definedName>
    <definedName name="CRONO.FirstCol">#REF!</definedName>
    <definedName name="CRONO.firstrow">#REF!</definedName>
    <definedName name="CRONO.Frenterow">#REF!</definedName>
    <definedName name="CRONO.LastCol">#REF!</definedName>
    <definedName name="CRONO.lastrow">#REF!</definedName>
    <definedName name="CRONO.LinhaPadrão">#REF!</definedName>
    <definedName name="CRONO.margemrow">#REF!</definedName>
    <definedName name="CRONO.NivelExibicao">#REF!</definedName>
    <definedName name="CRONO.Parcela1">#REF!</definedName>
    <definedName name="CRONOPLE.ColunaPadrão">#REF!</definedName>
    <definedName name="CRONOPLE.FirstCol">#REF!</definedName>
    <definedName name="CRONOPLE.firstrow">#REF!</definedName>
    <definedName name="CRONOPLE.Frenterow">#REF!</definedName>
    <definedName name="CRONOPLE.LastCol">#REF!</definedName>
    <definedName name="CRONOPLE.lastrow">#REF!</definedName>
    <definedName name="CRONOPLE.LinhaPadrão">#REF!</definedName>
    <definedName name="CRONOPLE.margemrow">#REF!</definedName>
    <definedName name="CUSTO_OPERACIONAL" localSheetId="1">#REF!</definedName>
    <definedName name="CUSTO_OPERACIONAL">#REF!</definedName>
    <definedName name="Custo_tot_coletor_col_sel">#REF!</definedName>
    <definedName name="Custo_tot_mot_col_sel">#REF!</definedName>
    <definedName name="Custo_tot_mot_eq_padrão">#REF!</definedName>
    <definedName name="Custo_tot_uniforme_col_sel">#REF!</definedName>
    <definedName name="Custo_tot_uniforme_var_man">#REF!</definedName>
    <definedName name="Custo_tot_varredeiras_var_man">#REF!</definedName>
    <definedName name="Custo_total_cam_comp">'[1]1 -DOM.'!#REF!</definedName>
    <definedName name="Custo_total_inst_coleta_dom">'[1]1 -DOM.'!#REF!</definedName>
    <definedName name="Custo_total_mo_ind_coleta">'[1]1 -DOM.'!#REF!</definedName>
    <definedName name="Custo_total_rádio_cam_com">'[1]1 -DOM.'!#REF!</definedName>
    <definedName name="Custo_total_vei_fisc_coleta">'[1]1 -DOM.'!#REF!</definedName>
    <definedName name="Custo_total_vei_fisc_coleta_dom">'[1]1 -DOM.'!#REF!</definedName>
    <definedName name="D" localSheetId="1">#REF!</definedName>
    <definedName name="D">#REF!</definedName>
    <definedName name="DADOS" localSheetId="1">#REF!</definedName>
    <definedName name="DADOS">#REF!</definedName>
    <definedName name="ddd" localSheetId="1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es">#REF!</definedName>
    <definedName name="Desconto_vale_ref">#REF!</definedName>
    <definedName name="Desconto_vale_transp">#REF!</definedName>
    <definedName name="Dias_trabalhados">#REF!</definedName>
    <definedName name="DMTCapas">#REF!</definedName>
    <definedName name="DMTDetalhes">#REF!</definedName>
    <definedName name="DOLAR">[2]INSUMOS!$G$8</definedName>
    <definedName name="E" localSheetId="1">#REF!</definedName>
    <definedName name="E">#REF!</definedName>
    <definedName name="ELEVATÓRIAS" localSheetId="1">#REF!</definedName>
    <definedName name="ELEVATÓRIAS">#REF!</definedName>
    <definedName name="Encargos_sociais" localSheetId="1">#REF!</definedName>
    <definedName name="Encargos_sociais">#REF!</definedName>
    <definedName name="Encarregado_diu_op_aterro">#REF!</definedName>
    <definedName name="Encarregado_diu_op_aterro_res">#REF!</definedName>
    <definedName name="Encarregado_not_op_aterro">#REF!</definedName>
    <definedName name="Encarregado_not_op_aterro_res">#REF!</definedName>
    <definedName name="ersdcefgbrnghrbgbrgfbgfwbvbfgvwfv">#REF!</definedName>
    <definedName name="ESCRITÓRIO">#REF!</definedName>
    <definedName name="ETE">#REF!</definedName>
    <definedName name="EVENTOS.firstrow">#REF!</definedName>
    <definedName name="EVENTOS.lastrow">#REF!</definedName>
    <definedName name="EVENTOS.LinhaPadrão">#REF!</definedName>
    <definedName name="Exam_méd">#REF!</definedName>
    <definedName name="Excel_BuiltIn_Print_Area_1">"$#REF!.$A$1:$L$41"</definedName>
    <definedName name="Excel_BuiltIn_Print_Area_2">"$#REF!.$A$1:$AC$41"</definedName>
    <definedName name="Excel_BuiltIn_Print_Area_2_1" localSheetId="1">#REF!</definedName>
    <definedName name="Excel_BuiltIn_Print_Area_2_1">#REF!</definedName>
    <definedName name="Excel_BuiltIn_Print_Area_2_1_1" localSheetId="1">#REF!</definedName>
    <definedName name="Excel_BuiltIn_Print_Area_2_1_1">#REF!</definedName>
    <definedName name="Excel_BuiltIn_Print_Area_2_1_1_1" localSheetId="1">#REF!</definedName>
    <definedName name="Excel_BuiltIn_Print_Area_2_1_1_1">#REF!</definedName>
    <definedName name="Excel_BuiltIn_Print_Area_4">#REF!</definedName>
    <definedName name="Excel_BuiltIn_Print_Titles_2">"$#REF!.$A$1:$IV$4"</definedName>
    <definedName name="F" localSheetId="1">#REF!</definedName>
    <definedName name="F">#REF!</definedName>
    <definedName name="F_varrição_diu_var_man" localSheetId="1">#REF!</definedName>
    <definedName name="F_varrição_diu_var_man">#REF!</definedName>
    <definedName name="F_varrição_diu_var_man_res" localSheetId="1">#REF!</definedName>
    <definedName name="F_varrição_diu_var_man_res">#REF!</definedName>
    <definedName name="F_varrição_not_var_man">#REF!</definedName>
    <definedName name="F_varrição_not_var_man_res">#REF!</definedName>
    <definedName name="FarmCapa">#REF!</definedName>
    <definedName name="FarmDetalhes">#REF!</definedName>
    <definedName name="FELIZ">#REF!</definedName>
    <definedName name="FIM">#REF!</definedName>
    <definedName name="FOR">"FINANCEIRO.$#REF!$#REF!"</definedName>
    <definedName name="Formatação_Amarelo_comCusto">INDIRECT("'Analítico CCUs'!$W$2:$X$"&amp;'[3]Analítico CCUs'!#REF!)</definedName>
    <definedName name="Formatação_Azul">INDIRECT("'Analítico CCUs'!$P$2:$X$"&amp;'[3]Analítico CCUs'!#REF!)</definedName>
    <definedName name="Formatação_Vermelho">INDIRECT("'Analítico CCUs'!$F$2:$N$"&amp;'[3]Analítico CCUs'!#REF!)</definedName>
    <definedName name="Fossa20" localSheetId="1" hidden="1">{#N/A,#N/A,FALSE,"ALVENARIA";#N/A,#N/A,FALSE,"BLOCOS";#N/A,#N/A,FALSE,"CINTAS";#N/A,#N/A,FALSE,"CORTINA";#N/A,#N/A,FALSE,"LAJES";#N/A,#N/A,FALSE,"PILARES";#N/A,#N/A,FALSE,"VIGAS"}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localSheetId="1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Fromatação_Amarelo_semCusto">INDIRECT("'Analítico CCUs'!$P$2:$V$"&amp;'[3]Analítico CCUs'!#REF!)</definedName>
    <definedName name="G" localSheetId="1">#REF!</definedName>
    <definedName name="G">#REF!</definedName>
    <definedName name="H_extra_diurna_lav_vias_mês" localSheetId="1">#REF!</definedName>
    <definedName name="H_extra_diurna_lav_vias_mês">#REF!</definedName>
    <definedName name="H_extra_diurna_prevista_cap_mec_mês" localSheetId="1">#REF!</definedName>
    <definedName name="H_extra_diurna_prevista_cap_mec_mês">#REF!</definedName>
    <definedName name="H_extra_diurna_prevista_col_hosp_mês">#REF!</definedName>
    <definedName name="H_extra_diurna_prevista_coleta_seletiva_mês">#REF!</definedName>
    <definedName name="H_extra_diurna_prevista_eq_padrão_mês">#REF!</definedName>
    <definedName name="H_extra_diurna_prevista_lav_vias_mês">#REF!</definedName>
    <definedName name="H_extra_diurna_prevista_loc_cam_bas_mês">#REF!</definedName>
    <definedName name="H_extra_diurna_prevista_loc_pá_carr_mês">#REF!</definedName>
    <definedName name="H_extra_diurna_prevista_loc_trator_mês">#REF!</definedName>
    <definedName name="H_extra_diurna_prevista_op_aterro_mês">#REF!</definedName>
    <definedName name="H_extra_diurna_prevista_tra_RSSS_mês">#REF!</definedName>
    <definedName name="H_extra_diurna_prevista_usi_rec_com_mês">#REF!</definedName>
    <definedName name="H_extra_diurna_prevista_var_man_mês">#REF!</definedName>
    <definedName name="H_extra_noturna_prevista_col_hosp_mês">#REF!</definedName>
    <definedName name="H_extra_noturna_prevista_coleta_seletiva_mês">#REF!</definedName>
    <definedName name="H_extra_noturna_prevista_eq_padrão_mês">#REF!</definedName>
    <definedName name="H_extra_noturna_prevista_loc_cam_bas_mês">#REF!</definedName>
    <definedName name="H_extra_noturna_prevista_loc_pá_carr_mês">#REF!</definedName>
    <definedName name="H_extra_noturna_prevista_loc_trator_mês">#REF!</definedName>
    <definedName name="H_extra_noturna_prevista_op_aterro_mês">#REF!</definedName>
    <definedName name="H_extra_noturna_prevista_tra_RSSS_mês">#REF!</definedName>
    <definedName name="H_extra_noturna_prevista_usi_rec_com_mês">#REF!</definedName>
    <definedName name="H_extra_noturna_prevista_var_man_mês">#REF!</definedName>
    <definedName name="HORAS_MENSAIS">#REF!</definedName>
    <definedName name="Horas_noturnas_cap_mec">#REF!</definedName>
    <definedName name="Horas_noturnas_col_hos">#REF!</definedName>
    <definedName name="Horas_noturnas_coleta_seletiva">#REF!</definedName>
    <definedName name="Horas_noturnas_eq_padrão">#REF!</definedName>
    <definedName name="Horas_noturnas_lav_vias">#REF!</definedName>
    <definedName name="Horas_noturnas_lim_mercado">#REF!</definedName>
    <definedName name="Horas_noturnas_loc_cam_bas">#REF!</definedName>
    <definedName name="Horas_noturnas_loc_pá">#REF!</definedName>
    <definedName name="Horas_noturnas_loc_trator">#REF!</definedName>
    <definedName name="Horas_noturnas_op_aterro">#REF!</definedName>
    <definedName name="Horas_noturnas_trat_RSSS">#REF!</definedName>
    <definedName name="Horas_noturnas_usi_compostagem">#REF!</definedName>
    <definedName name="Horas_noturnas_varrição">#REF!</definedName>
    <definedName name="HosCapa">#REF!</definedName>
    <definedName name="HosDetalhes">#REF!</definedName>
    <definedName name="IGUAÇU">#REF!</definedName>
    <definedName name="Import.Apelido">#REF!</definedName>
    <definedName name="Import.BDI.Det1">'ANEXO VI'!$S$23:$S$28</definedName>
    <definedName name="Import.BDI.Det2">'ANEXO VI'!$S$62:$S$67</definedName>
    <definedName name="Import.BDI.Det3">'ANEXO VI'!$S$102:$S$107</definedName>
    <definedName name="Import.BDI.ISS">'ANEXO VI'!$X$12:$Y$13</definedName>
    <definedName name="Import.BDI.Obs1">'ANEXO VI'!$J$45</definedName>
    <definedName name="Import.BDI.Obs2">'ANEXO VI'!$J$84</definedName>
    <definedName name="Import.BDI.Obs3">'ANEXO VI'!$J$124</definedName>
    <definedName name="Import.BDI.Tipo1">'ANEXO VI'!$L$17</definedName>
    <definedName name="Import.BDI.Tipo2">'ANEXO VI'!#REF!</definedName>
    <definedName name="Import.BDI.Tipo3">'ANEXO VI'!$J$98</definedName>
    <definedName name="Import.BM.Datas">#REF!</definedName>
    <definedName name="Import.BM.Obs">#REF!</definedName>
    <definedName name="Import.BMArred">#REF!</definedName>
    <definedName name="Import.CNPJ">#REF!</definedName>
    <definedName name="Import.Contrapartida">#REF!</definedName>
    <definedName name="Import.CPMaxPerc">#REF!</definedName>
    <definedName name="Import.CPMinAbsoluta">#REF!</definedName>
    <definedName name="Import.CPMinPerc">#REF!</definedName>
    <definedName name="Import.CR">#REF!</definedName>
    <definedName name="Import.CTEF">#REF!</definedName>
    <definedName name="Import.DataEmissaoLicit">#REF!</definedName>
    <definedName name="Import.DataInicioObra">#REF!</definedName>
    <definedName name="Import.DescLote">#REF!</definedName>
    <definedName name="Import.empresa">#REF!</definedName>
    <definedName name="Import.Eventos.Nível">#REF!</definedName>
    <definedName name="Import.Município">#REF!</definedName>
    <definedName name="Import.Ofício.Dest">#REF!</definedName>
    <definedName name="Import.Ofício.GIGOV">#REF!</definedName>
    <definedName name="Import.Ofício.Num">#REF!</definedName>
    <definedName name="Import.ORÇAMENTO.Obs">#REF!</definedName>
    <definedName name="Import.PLE.Datas">#REF!</definedName>
    <definedName name="Import.POArred">#REF!</definedName>
    <definedName name="IMport.Prefeito">#REF!</definedName>
    <definedName name="Import.Proponente">#REF!</definedName>
    <definedName name="Import.QCI.Obs">#REF!</definedName>
    <definedName name="import.recurso">#REF!</definedName>
    <definedName name="Import.Repasse">#REF!</definedName>
    <definedName name="Import.RespFiscalização">#REF!</definedName>
    <definedName name="Import.RespOrçamento">#REF!</definedName>
    <definedName name="Import.RRE.Financeiro">#REF!</definedName>
    <definedName name="Import.RRE.Obs">#REF!</definedName>
    <definedName name="Import.RRE.Social">#REF!</definedName>
    <definedName name="Import.SICONV">#REF!</definedName>
    <definedName name="Import.TipoArredondamento">#REF!</definedName>
    <definedName name="Import.TransfereGOV">#REF!</definedName>
    <definedName name="Imprimir_títulos_IM_2">"$#REF!.$A$1:$IV$4"</definedName>
    <definedName name="IndCapa" localSheetId="1">#REF!</definedName>
    <definedName name="IndCapa">#REF!</definedName>
    <definedName name="IndDetalhes" localSheetId="1">#REF!</definedName>
    <definedName name="IndDetalhes">#REF!</definedName>
    <definedName name="Início_tur_not_col_sel" localSheetId="1">#REF!</definedName>
    <definedName name="Início_tur_not_col_sel">#REF!</definedName>
    <definedName name="Insalub_Grau_Máx">#REF!</definedName>
    <definedName name="Insalub_Grau_Méd">#REF!</definedName>
    <definedName name="Insalub_Grau_Mín">#REF!</definedName>
    <definedName name="INTERCEPTORES___EMISSÁRIOS">#REF!</definedName>
    <definedName name="ISS">#REF!</definedName>
    <definedName name="Lav">#REF!</definedName>
    <definedName name="leandro">#REF!</definedName>
    <definedName name="leosde">#REF!</definedName>
    <definedName name="LINHAS_DE_RECALQUE">#REF!</definedName>
    <definedName name="mac" localSheetId="1" hidden="1">{#N/A,#N/A,FALSE,"ALVENARIA";#N/A,#N/A,FALSE,"BLOCOS";#N/A,#N/A,FALSE,"CINTAS";#N/A,#N/A,FALSE,"CORTINA";#N/A,#N/A,FALSE,"LAJES";#N/A,#N/A,FALSE,"PILARES";#N/A,#N/A,FALSE,"VIGAS"}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localSheetId="1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localSheetId="1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MACROS" localSheetId="1">#REF!</definedName>
    <definedName name="MACROS">#REF!</definedName>
    <definedName name="MACROS_2">"FINANCEIRO.$#REF!$#REF!"</definedName>
    <definedName name="MAYSA" localSheetId="1">#REF!</definedName>
    <definedName name="MAYSA">#REF!</definedName>
    <definedName name="Mec" localSheetId="1">#REF!</definedName>
    <definedName name="Mec">#REF!</definedName>
    <definedName name="MecP" localSheetId="1">#REF!</definedName>
    <definedName name="MecP">#REF!</definedName>
    <definedName name="MED." localSheetId="1">#REF!</definedName>
    <definedName name="MED.">#REF!</definedName>
    <definedName name="Medd" localSheetId="1">#REF!</definedName>
    <definedName name="Medd">#REF!</definedName>
    <definedName name="MENU.Acompanhamento">#REF!</definedName>
    <definedName name="Menu.b.bdi">#REF!</definedName>
    <definedName name="Menu.b.bm">#REF!</definedName>
    <definedName name="Menu.b.branco">#REF!</definedName>
    <definedName name="Menu.b.cronolicit">#REF!</definedName>
    <definedName name="Menu.b.cronoprop">#REF!</definedName>
    <definedName name="Menu.b.dados">#REF!</definedName>
    <definedName name="Menu.b.novo">#REF!</definedName>
    <definedName name="Menu.b.oficio">#REF!</definedName>
    <definedName name="Menu.b.orçlicit">#REF!</definedName>
    <definedName name="Menu.b.orçprop">#REF!</definedName>
    <definedName name="Menu.b.PLE">#REF!</definedName>
    <definedName name="Menu.b.PLQ">#REF!</definedName>
    <definedName name="Menu.b.QCIlicit">#REF!</definedName>
    <definedName name="Menu.b.qciprop">#REF!</definedName>
    <definedName name="Menu.b.RRE">#REF!</definedName>
    <definedName name="MENU.CRONOPLE">#REF!</definedName>
    <definedName name="MENU.TipoOrçamento">#REF!</definedName>
    <definedName name="Menu.tit.acompanhamento">#REF!</definedName>
    <definedName name="Menu.tit.licitacao">#REF!</definedName>
    <definedName name="Menu.tit.proposta">#REF!</definedName>
    <definedName name="MObr">#REF!</definedName>
    <definedName name="Motorista_diu_cap_mec">#REF!</definedName>
    <definedName name="Motorista_diu_cap_mec_res">#REF!</definedName>
    <definedName name="Motorista_diu_col_hosp">#REF!</definedName>
    <definedName name="Motorista_diu_col_hosp_res">#REF!</definedName>
    <definedName name="Motorista_diu_col_sel">#REF!</definedName>
    <definedName name="Motorista_diu_eq_padrão">#REF!</definedName>
    <definedName name="Motorista_diu_eq_padrão_res">#REF!</definedName>
    <definedName name="Motorista_diu_lav_vias">#REF!</definedName>
    <definedName name="Motorista_diu_lav_vias_res">#REF!</definedName>
    <definedName name="Motorista_diu_loc_cam_bas">#REF!</definedName>
    <definedName name="Motorista_diu_loc_cam_bas_res">#REF!</definedName>
    <definedName name="Motorista_diu_op_aterro">#REF!</definedName>
    <definedName name="Motorista_diu_op_aterro_res">#REF!</definedName>
    <definedName name="Motorista_not_cap_mec">#REF!</definedName>
    <definedName name="Motorista_not_cap_mec_res">#REF!</definedName>
    <definedName name="Motorista_not_col_hosp">#REF!</definedName>
    <definedName name="Motorista_not_col_hosp_res">#REF!</definedName>
    <definedName name="Motorista_not_col_sel">#REF!</definedName>
    <definedName name="Motorista_not_col_sel_res">#REF!</definedName>
    <definedName name="Motorista_not_eq_padrão">#REF!</definedName>
    <definedName name="Motorista_not_eq_padrão_res">#REF!</definedName>
    <definedName name="Motorista_not_lav_vias">#REF!</definedName>
    <definedName name="Motorista_not_lav_vias_res">#REF!</definedName>
    <definedName name="Motorista_not_loc_cam_bas">#REF!</definedName>
    <definedName name="Motorista_not_loc_cam_bas_res">#REF!</definedName>
    <definedName name="Motorista_not_op_aterro">#REF!</definedName>
    <definedName name="Motorista_not_op_aterro_res">#REF!</definedName>
    <definedName name="Motorita_diu_col_sel_res">#REF!</definedName>
    <definedName name="Munk">#REF!</definedName>
    <definedName name="n_de_feriados">#REF!</definedName>
    <definedName name="n_de_meses_no_ano">#REF!</definedName>
    <definedName name="N_de_passagens">#REF!</definedName>
    <definedName name="n_horas_diárias">#REF!</definedName>
    <definedName name="Natureza">'[3]Lista suspensa'!$A$2:$A$4</definedName>
    <definedName name="NCOMPOSICOES">7</definedName>
    <definedName name="NCOTACOES">15</definedName>
    <definedName name="nedi" localSheetId="1">#REF!</definedName>
    <definedName name="nedi">#REF!</definedName>
    <definedName name="neide1" localSheetId="1">#REF!</definedName>
    <definedName name="neide1">#REF!</definedName>
    <definedName name="noo" localSheetId="1" hidden="1">{#N/A,#N/A,FALSE,"ALVENARIA";#N/A,#N/A,FALSE,"BLOCOS";#N/A,#N/A,FALSE,"CINTAS";#N/A,#N/A,FALSE,"CORTINA";#N/A,#N/A,FALSE,"LAJES";#N/A,#N/A,FALSE,"PILARES";#N/A,#N/A,FALSE,"VIGAS"}</definedName>
    <definedName name="noo" hidden="1">{#N/A,#N/A,FALSE,"ALVENARIA";#N/A,#N/A,FALSE,"BLOCOS";#N/A,#N/A,FALSE,"CINTAS";#N/A,#N/A,FALSE,"CORTINA";#N/A,#N/A,FALSE,"LAJES";#N/A,#N/A,FALSE,"PILARES";#N/A,#N/A,FALSE,"VIGAS"}</definedName>
    <definedName name="Objeto">#REF!</definedName>
    <definedName name="obra" localSheetId="1">#REF!</definedName>
    <definedName name="obra">#REF!</definedName>
    <definedName name="obra1" localSheetId="1">#REF!</definedName>
    <definedName name="obra1">#REF!</definedName>
    <definedName name="obra2" localSheetId="1">#REF!</definedName>
    <definedName name="obra2">#REF!</definedName>
    <definedName name="obra3">#REF!</definedName>
    <definedName name="obra4">#REF!</definedName>
    <definedName name="obra5">#REF!</definedName>
    <definedName name="Op_balança_diu_op_aterro">#REF!</definedName>
    <definedName name="Op_balança_diu_op_aterro_res">#REF!</definedName>
    <definedName name="Op_balança_not_op_aterro">#REF!</definedName>
    <definedName name="Op_balança_not_op_aterro_res">#REF!</definedName>
    <definedName name="Op_diu_usi_rec_comp">#REF!</definedName>
    <definedName name="Op_diu_usi_rec_comp_res">#REF!</definedName>
    <definedName name="Op_diu_usi_tra_RSSS">#REF!</definedName>
    <definedName name="Op_diu_usi_tra_RSSS_res">#REF!</definedName>
    <definedName name="Op_maq_diu_cap_mec">#REF!</definedName>
    <definedName name="Op_maq_diu_cap_mec_res">#REF!</definedName>
    <definedName name="Op_máq_diu_op_aterro">#REF!</definedName>
    <definedName name="Op_máq_diu_op_aterro_res">#REF!</definedName>
    <definedName name="Op_maq_not_cap_mec">#REF!</definedName>
    <definedName name="Op_maq_not_cap_mec_res">#REF!</definedName>
    <definedName name="Op_máq_not_op_aterro">#REF!</definedName>
    <definedName name="Op_máq_not_op_aterro_res">#REF!</definedName>
    <definedName name="Op_not_usi_rec_comp">#REF!</definedName>
    <definedName name="Op_not_usi_rec_comp_res">#REF!</definedName>
    <definedName name="Op_not_usi_tra_RSSS">#REF!</definedName>
    <definedName name="Op_not_usi_tra_RSSS_res">#REF!</definedName>
    <definedName name="Op_pá_diu_eq_padrão">#REF!</definedName>
    <definedName name="Op_pá_diu_eq_padrão_res">#REF!</definedName>
    <definedName name="Op_pá_diu_loc_pá">#REF!</definedName>
    <definedName name="Op_pá_diu_loc_pá_res">#REF!</definedName>
    <definedName name="Op_pá_not_eq_padrão">#REF!</definedName>
    <definedName name="Op_pá_not_eq_padrão_res">#REF!</definedName>
    <definedName name="Op_pá_not_loc_pá">#REF!</definedName>
    <definedName name="Op_pá_not_loc_pá_res">#REF!</definedName>
    <definedName name="Op_roç_diu_eq_padrão">#REF!</definedName>
    <definedName name="Op_roç_diu_eq_padrão_res">#REF!</definedName>
    <definedName name="Op_roç_not_eq_padrão">#REF!</definedName>
    <definedName name="Op_roç_not_eq_padrão_res">#REF!</definedName>
    <definedName name="Orç">#REF!</definedName>
    <definedName name="Orç1">#REF!</definedName>
    <definedName name="orcamento" localSheetId="1" hidden="1">{#N/A,#N/A,FALSE,"ALVENARIA";#N/A,#N/A,FALSE,"BLOCOS";#N/A,#N/A,FALSE,"CINTAS";#N/A,#N/A,FALSE,"CORTINA";#N/A,#N/A,FALSE,"LAJES";#N/A,#N/A,FALSE,"PILARES";#N/A,#N/A,FALSE,"VIGAS"}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localSheetId="1">#REF!</definedName>
    <definedName name="ORÇAMENTO.BancoRef" hidden="1">#REF!</definedName>
    <definedName name="ORÇAMENTO.Codigo">#REF!</definedName>
    <definedName name="ORÇAMENTO.ColunaLicit">#REF!</definedName>
    <definedName name="ORÇAMENTO.CopyFormat1">#REF!</definedName>
    <definedName name="ORÇAMENTO.CopyFormat2">#REF!</definedName>
    <definedName name="ORÇAMENTO.Descricao">#REF!</definedName>
    <definedName name="ORÇAMENTO.Filtro">#REF!</definedName>
    <definedName name="ORÇAMENTO.firstrow">#REF!</definedName>
    <definedName name="ORÇAMENTO.Fonte">#REF!</definedName>
    <definedName name="ORÇAMENTO.lastrow">#REF!</definedName>
    <definedName name="ORÇAMENTO.LinhaPadrão">#REF!</definedName>
    <definedName name="ORÇAMENTO.Nivel">#REF!</definedName>
    <definedName name="ORÇAMENTO.OpcaoBDI">#REF!</definedName>
    <definedName name="ORÇAMENTO.PrecoUnitarioLicitado">#REF!</definedName>
    <definedName name="ORÇAMENTO.QuantBM">#REF!</definedName>
    <definedName name="ORÇAMENTO.Unidade">#REF!</definedName>
    <definedName name="OUTROS" localSheetId="1">#REF!</definedName>
    <definedName name="OUTROS">#REF!</definedName>
    <definedName name="over" localSheetId="1">#REF!</definedName>
    <definedName name="over">#REF!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aCar">#REF!</definedName>
    <definedName name="Pedreiro_de_acabamento">[2]INSUMOS!$B$11</definedName>
    <definedName name="Pin" localSheetId="1">#REF!</definedName>
    <definedName name="Pin">#REF!</definedName>
    <definedName name="pl" localSheetId="1">#REF!</definedName>
    <definedName name="pl">#REF!</definedName>
    <definedName name="plani" localSheetId="1">#REF!</definedName>
    <definedName name="plani">#REF!</definedName>
    <definedName name="Planilha">#REF!</definedName>
    <definedName name="PLE.ColunaPadrão">#REF!</definedName>
    <definedName name="PLE.Filtro">#REF!</definedName>
    <definedName name="PLE.FirstCol">#REF!</definedName>
    <definedName name="PLE.firstrow">#REF!</definedName>
    <definedName name="PLE.FrenteRow">#REF!</definedName>
    <definedName name="PLE.LastCol">#REF!</definedName>
    <definedName name="PLE.lastrow">#REF!</definedName>
    <definedName name="PLE.LinhaPadrão">#REF!</definedName>
    <definedName name="PLE.margemrow">#REF!</definedName>
    <definedName name="PLE.Medicao">#REF!</definedName>
    <definedName name="PLE.MEDIÇÕES.firstrow">#REF!</definedName>
    <definedName name="PLE.MEDIÇÕES.lastrow">#REF!</definedName>
    <definedName name="PLE.MEDIÇÕES.LinhaPadrão">#REF!</definedName>
    <definedName name="PMI">#REF!</definedName>
    <definedName name="PodaCapa">#REF!</definedName>
    <definedName name="PodaDetalhes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s" localSheetId="1" hidden="1">{#N/A,#N/A,FALSE,"ALVENARIA";#N/A,#N/A,FALSE,"BLOCOS";#N/A,#N/A,FALSE,"CINTAS";#N/A,#N/A,FALSE,"CORTINA";#N/A,#N/A,FALSE,"LAJES";#N/A,#N/A,FALSE,"PILARES";#N/A,#N/A,FALSE,"VIGAS"}</definedName>
    <definedName name="Ps" hidden="1">{#N/A,#N/A,FALSE,"ALVENARIA";#N/A,#N/A,FALSE,"BLOCOS";#N/A,#N/A,FALSE,"CINTAS";#N/A,#N/A,FALSE,"CORTINA";#N/A,#N/A,FALSE,"LAJES";#N/A,#N/A,FALSE,"PILARES";#N/A,#N/A,FALSE,"VIGAS"}</definedName>
    <definedName name="QCI.DescManual">#REF!</definedName>
    <definedName name="QCI.Divisao">#REF!</definedName>
    <definedName name="QCI.Filtro">#REF!</definedName>
    <definedName name="QCI.firstrow">#REF!</definedName>
    <definedName name="QCI.lastrow">#REF!</definedName>
    <definedName name="QCI.LinhaPadrão">#REF!</definedName>
    <definedName name="QCI.LoteManual">#REF!</definedName>
    <definedName name="QCI.RepasseManual">#REF!</definedName>
    <definedName name="QCI.TotalCP">#REF!</definedName>
    <definedName name="QUARTZ" localSheetId="1">#REF!</definedName>
    <definedName name="QUARTZ">#REF!</definedName>
    <definedName name="QW" localSheetId="1">#REF!</definedName>
    <definedName name="QW">#REF!</definedName>
    <definedName name="RE" localSheetId="1">#REF!</definedName>
    <definedName name="RE">#REF!</definedName>
    <definedName name="ReciclCapa" localSheetId="1">#REF!</definedName>
    <definedName name="ReciclCapa">#REF!</definedName>
    <definedName name="ReciclDetalhes" localSheetId="1">#REF!</definedName>
    <definedName name="ReciclDetalhes">#REF!</definedName>
    <definedName name="REDE_COLETORA">#REF!</definedName>
    <definedName name="REFERENCIA.Descricao" localSheetId="1" hidden="1">IF(ISNUMBER(#REF!),OFFSET(INDIRECT('ANEXO VI'!ORÇAMENTO.BancoRef),#REF!-1,3,1),#REF!)</definedName>
    <definedName name="REFERENCIA.Descricao" hidden="1">IF(ISNUMBER(#REF!),OFFSET(INDIRECT(ORÇAMENTO.BancoRef),#REF!-1,3,1),#REF!)</definedName>
    <definedName name="RESULTADOS" localSheetId="1">#REF!</definedName>
    <definedName name="RESULTADOS">#REF!</definedName>
    <definedName name="Retr" localSheetId="1">#REF!</definedName>
    <definedName name="Retr">#REF!</definedName>
    <definedName name="Roc" localSheetId="1">#REF!</definedName>
    <definedName name="Roc">#REF!</definedName>
    <definedName name="Roçada" hidden="1">#REF!</definedName>
    <definedName name="RRE.CPDiferente">#REF!</definedName>
    <definedName name="RRE.Filtro">#REF!</definedName>
    <definedName name="RRE.firstrow">#REF!</definedName>
    <definedName name="RRE.lastrow">#REF!</definedName>
    <definedName name="RRE.LinhaPadrão">#REF!</definedName>
    <definedName name="RRE.MaxCPAcum">#REF!</definedName>
    <definedName name="RRE.MaxCPAnt">#REF!</definedName>
    <definedName name="RRE.MaxOUAcum">#REF!</definedName>
    <definedName name="RRE.MaxOUAnt">#REF!</definedName>
    <definedName name="RRE.VIMeta">#REF!</definedName>
    <definedName name="RUA">#REF!</definedName>
    <definedName name="Salário_coletor_dom">#REF!</definedName>
    <definedName name="Salário_Mín">#REF!</definedName>
    <definedName name="Seguro_vida">#REF!</definedName>
    <definedName name="SemanaTerminando">#REF!</definedName>
    <definedName name="SeptCapa">#REF!</definedName>
    <definedName name="SeptDetalhes">#REF!</definedName>
    <definedName name="SONESTEL">"$#REF!.$B$2:$L$41"</definedName>
    <definedName name="T.1" localSheetId="1">#REF!</definedName>
    <definedName name="T.1">#REF!</definedName>
    <definedName name="T.10" localSheetId="1">#REF!</definedName>
    <definedName name="T.10">#REF!</definedName>
    <definedName name="T.11" localSheetId="1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BELAORGAO">[4]TABELAORGAO!$A$3:$F$132</definedName>
    <definedName name="TESTE" localSheetId="1">#REF!</definedName>
    <definedName name="TESTE">#REF!</definedName>
    <definedName name="TESTE_2">"FINANCEIRO.$#REF!$#REF!"</definedName>
    <definedName name="TESTE2">#REF!</definedName>
    <definedName name="TESTE22">#REF!</definedName>
    <definedName name="TESTE33">#REF!</definedName>
    <definedName name="_xlnm.Print_Titles" localSheetId="0">'ANEXO V'!$6:$10</definedName>
    <definedName name="_xlnm.Print_Titles" localSheetId="3">'MEMORIA DE CAL.'!$2:$11</definedName>
    <definedName name="TOT.P" localSheetId="1">#REF!</definedName>
    <definedName name="TOT.P">#REF!</definedName>
    <definedName name="TOT1.P" localSheetId="1">#REF!</definedName>
    <definedName name="TOT1.P">#REF!</definedName>
    <definedName name="Trat" localSheetId="1">#REF!</definedName>
    <definedName name="Trat">#REF!</definedName>
    <definedName name="TratCapa">#REF!</definedName>
    <definedName name="TratDetalhes">#REF!</definedName>
    <definedName name="Tratorista_diu_loc_trator">#REF!</definedName>
    <definedName name="Tratorista_diu_loc_trator_res">#REF!</definedName>
    <definedName name="Tratorista_not_loc_trator">#REF!</definedName>
    <definedName name="Tratorista_not_loc_trator_res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Unif">#REF!</definedName>
    <definedName name="Vale_Lanche">#REF!</definedName>
    <definedName name="Vale_Refeição">#REF!</definedName>
    <definedName name="Vale_Transporte">#REF!</definedName>
    <definedName name="Var">#REF!</definedName>
    <definedName name="Varredor_diu_lim_mercado">#REF!</definedName>
    <definedName name="Varredor_diu_lim_mercado_res">#REF!</definedName>
    <definedName name="Varredor_diu_var_man">#REF!</definedName>
    <definedName name="Varredor_diu_var_man_res">#REF!</definedName>
    <definedName name="Varredor_not_lim_mercado">#REF!</definedName>
    <definedName name="Varredor_not_lim_mercado_res">#REF!</definedName>
    <definedName name="Varredor_not_var_man">#REF!</definedName>
    <definedName name="Varredor_not_var_man_res">#REF!</definedName>
    <definedName name="VARRICAO">#REF!</definedName>
    <definedName name="VarS">#REF!</definedName>
    <definedName name="veículo">#REF!</definedName>
    <definedName name="VENTO">#REF!</definedName>
    <definedName name="Versao">#REF!</definedName>
    <definedName name="Vigia_diu_op_aterro">#REF!</definedName>
    <definedName name="Vigia_diu_op_aterro_res">#REF!</definedName>
    <definedName name="Vigia_not_op_aterro">#REF!</definedName>
    <definedName name="Vigia_not_op_aterro_res">#REF!</definedName>
    <definedName name="VTOTALMED">#REF!</definedName>
    <definedName name="wrn.mode_lev.xls." localSheetId="1" hidden="1">{#N/A,#N/A,FALSE,"ALVENARIA";#N/A,#N/A,FALSE,"BLOCOS";#N/A,#N/A,FALSE,"CINTAS";#N/A,#N/A,FALSE,"CORTINA";#N/A,#N/A,FALSE,"LAJES";#N/A,#N/A,FALSE,"PILARES";#N/A,#N/A,FALSE,"VIGAS"}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localSheetId="1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0" i="18" l="1"/>
  <c r="E20" i="18"/>
  <c r="G498" i="8" l="1"/>
  <c r="G499" i="8"/>
  <c r="G497" i="8"/>
  <c r="G493" i="8"/>
  <c r="G494" i="8"/>
  <c r="G492" i="8"/>
  <c r="L226" i="8"/>
  <c r="L152" i="8"/>
  <c r="L157" i="8"/>
  <c r="M403" i="8" l="1"/>
  <c r="H322" i="8"/>
  <c r="H324" i="8"/>
  <c r="H325" i="8"/>
  <c r="H326" i="8"/>
  <c r="H327" i="8"/>
  <c r="H328" i="8"/>
  <c r="H329" i="8"/>
  <c r="H331" i="8"/>
  <c r="H332" i="8"/>
  <c r="H335" i="8"/>
  <c r="J335" i="8"/>
  <c r="H336" i="8"/>
  <c r="H337" i="8"/>
  <c r="H338" i="8"/>
  <c r="H340" i="8"/>
  <c r="H341" i="8"/>
  <c r="H342" i="8"/>
  <c r="H343" i="8"/>
  <c r="H345" i="8"/>
  <c r="H346" i="8"/>
  <c r="H347" i="8"/>
  <c r="H348" i="8"/>
  <c r="J348" i="8"/>
  <c r="H321" i="8"/>
  <c r="L403" i="8" l="1"/>
  <c r="N403" i="8" s="1"/>
  <c r="M335" i="8"/>
  <c r="M348" i="8"/>
  <c r="O403" i="8" l="1"/>
  <c r="P403" i="8" s="1"/>
  <c r="L348" i="8"/>
  <c r="N348" i="8" s="1"/>
  <c r="L335" i="8"/>
  <c r="O335" i="8" s="1"/>
  <c r="O348" i="8" l="1"/>
  <c r="P348" i="8" s="1"/>
  <c r="N335" i="8"/>
  <c r="P335" i="8" s="1"/>
  <c r="J231" i="8"/>
  <c r="I231" i="8"/>
  <c r="J203" i="8"/>
  <c r="J190" i="8"/>
  <c r="H191" i="8"/>
  <c r="I191" i="8"/>
  <c r="H192" i="8"/>
  <c r="I192" i="8"/>
  <c r="H193" i="8"/>
  <c r="I193" i="8"/>
  <c r="H195" i="8"/>
  <c r="I195" i="8"/>
  <c r="H196" i="8"/>
  <c r="I196" i="8"/>
  <c r="H197" i="8"/>
  <c r="I197" i="8"/>
  <c r="H198" i="8"/>
  <c r="I198" i="8"/>
  <c r="H200" i="8"/>
  <c r="I200" i="8"/>
  <c r="H201" i="8"/>
  <c r="I201" i="8"/>
  <c r="H202" i="8"/>
  <c r="I202" i="8"/>
  <c r="H203" i="8"/>
  <c r="I203" i="8"/>
  <c r="I190" i="8"/>
  <c r="H190" i="8"/>
  <c r="H154" i="8"/>
  <c r="I154" i="8"/>
  <c r="H155" i="8"/>
  <c r="I155" i="8"/>
  <c r="H156" i="8"/>
  <c r="I156" i="8"/>
  <c r="H158" i="8"/>
  <c r="I158" i="8"/>
  <c r="H159" i="8"/>
  <c r="I159" i="8"/>
  <c r="H160" i="8"/>
  <c r="I160" i="8"/>
  <c r="H161" i="8"/>
  <c r="I161" i="8"/>
  <c r="H163" i="8"/>
  <c r="I163" i="8"/>
  <c r="H164" i="8"/>
  <c r="I164" i="8"/>
  <c r="H165" i="8"/>
  <c r="I165" i="8"/>
  <c r="H166" i="8"/>
  <c r="I166" i="8"/>
  <c r="I153" i="8"/>
  <c r="H153" i="8"/>
  <c r="H117" i="8"/>
  <c r="I117" i="8"/>
  <c r="H118" i="8"/>
  <c r="I118" i="8"/>
  <c r="H119" i="8"/>
  <c r="I119" i="8"/>
  <c r="H121" i="8"/>
  <c r="I121" i="8"/>
  <c r="H122" i="8"/>
  <c r="I122" i="8"/>
  <c r="H123" i="8"/>
  <c r="I123" i="8"/>
  <c r="H124" i="8"/>
  <c r="I124" i="8"/>
  <c r="H126" i="8"/>
  <c r="I126" i="8"/>
  <c r="H127" i="8"/>
  <c r="I127" i="8"/>
  <c r="H128" i="8"/>
  <c r="I128" i="8"/>
  <c r="H129" i="8"/>
  <c r="I129" i="8"/>
  <c r="I116" i="8"/>
  <c r="H116" i="8"/>
  <c r="H113" i="8"/>
  <c r="I113" i="8"/>
  <c r="I150" i="8" s="1"/>
  <c r="I112" i="8"/>
  <c r="I149" i="8" s="1"/>
  <c r="H112" i="8"/>
  <c r="H111" i="8"/>
  <c r="I111" i="8"/>
  <c r="I148" i="8" s="1"/>
  <c r="I110" i="8"/>
  <c r="I147" i="8" s="1"/>
  <c r="H110" i="8"/>
  <c r="H104" i="8"/>
  <c r="I104" i="8"/>
  <c r="I141" i="8" s="1"/>
  <c r="H105" i="8"/>
  <c r="I105" i="8"/>
  <c r="I142" i="8" s="1"/>
  <c r="H106" i="8"/>
  <c r="I106" i="8"/>
  <c r="I143" i="8" s="1"/>
  <c r="H107" i="8"/>
  <c r="I107" i="8"/>
  <c r="I144" i="8" s="1"/>
  <c r="H108" i="8"/>
  <c r="I108" i="8"/>
  <c r="I145" i="8" s="1"/>
  <c r="I103" i="8"/>
  <c r="I140" i="8" s="1"/>
  <c r="H103" i="8"/>
  <c r="H101" i="8"/>
  <c r="I101" i="8"/>
  <c r="I138" i="8" s="1"/>
  <c r="I100" i="8"/>
  <c r="I137" i="8" s="1"/>
  <c r="H100" i="8"/>
  <c r="H99" i="8"/>
  <c r="I99" i="8"/>
  <c r="I136" i="8" s="1"/>
  <c r="I98" i="8"/>
  <c r="I135" i="8" s="1"/>
  <c r="H98" i="8"/>
  <c r="H97" i="8"/>
  <c r="I97" i="8"/>
  <c r="I134" i="8" s="1"/>
  <c r="I96" i="8"/>
  <c r="I133" i="8" s="1"/>
  <c r="H96" i="8"/>
  <c r="J76" i="8"/>
  <c r="J75" i="8"/>
  <c r="J73" i="8"/>
  <c r="J72" i="8"/>
  <c r="J71" i="8"/>
  <c r="J70" i="8"/>
  <c r="J69" i="8"/>
  <c r="J68" i="8"/>
  <c r="J66" i="8"/>
  <c r="J65" i="8"/>
  <c r="J61" i="8"/>
  <c r="M61" i="8" s="1"/>
  <c r="J60" i="8"/>
  <c r="M60" i="8" s="1"/>
  <c r="L60" i="8" s="1"/>
  <c r="J57" i="8"/>
  <c r="M57" i="8" s="1"/>
  <c r="L57" i="8" s="1"/>
  <c r="J56" i="8"/>
  <c r="M56" i="8" s="1"/>
  <c r="L56" i="8" s="1"/>
  <c r="J55" i="8"/>
  <c r="M55" i="8" s="1"/>
  <c r="J54" i="8"/>
  <c r="M54" i="8" s="1"/>
  <c r="M92" i="8"/>
  <c r="L92" i="8" s="1"/>
  <c r="J91" i="8"/>
  <c r="J90" i="8"/>
  <c r="J89" i="8"/>
  <c r="J87" i="8"/>
  <c r="J86" i="8"/>
  <c r="J85" i="8"/>
  <c r="J84" i="8"/>
  <c r="J82" i="8"/>
  <c r="J81" i="8"/>
  <c r="J80" i="8"/>
  <c r="M79" i="8"/>
  <c r="L79" i="8" l="1"/>
  <c r="O79" i="8" s="1"/>
  <c r="L61" i="8"/>
  <c r="O61" i="8" s="1"/>
  <c r="H210" i="8"/>
  <c r="L55" i="8"/>
  <c r="O55" i="8" s="1"/>
  <c r="H209" i="8"/>
  <c r="L54" i="8"/>
  <c r="H238" i="8"/>
  <c r="H386" i="8"/>
  <c r="M386" i="8" s="1"/>
  <c r="L386" i="8" s="1"/>
  <c r="H235" i="8"/>
  <c r="H383" i="8"/>
  <c r="M383" i="8" s="1"/>
  <c r="L383" i="8" s="1"/>
  <c r="H237" i="8"/>
  <c r="H385" i="8"/>
  <c r="M385" i="8" s="1"/>
  <c r="L385" i="8" s="1"/>
  <c r="H234" i="8"/>
  <c r="H382" i="8"/>
  <c r="M382" i="8" s="1"/>
  <c r="L382" i="8" s="1"/>
  <c r="H232" i="8"/>
  <c r="H380" i="8"/>
  <c r="M380" i="8" s="1"/>
  <c r="L380" i="8" s="1"/>
  <c r="H229" i="8"/>
  <c r="H377" i="8"/>
  <c r="M377" i="8" s="1"/>
  <c r="L377" i="8" s="1"/>
  <c r="H239" i="8"/>
  <c r="H387" i="8"/>
  <c r="M387" i="8" s="1"/>
  <c r="L387" i="8" s="1"/>
  <c r="H233" i="8"/>
  <c r="H381" i="8"/>
  <c r="M381" i="8" s="1"/>
  <c r="L381" i="8" s="1"/>
  <c r="H230" i="8"/>
  <c r="H378" i="8"/>
  <c r="M378" i="8" s="1"/>
  <c r="L378" i="8" s="1"/>
  <c r="H228" i="8"/>
  <c r="H376" i="8"/>
  <c r="M376" i="8" s="1"/>
  <c r="L376" i="8" s="1"/>
  <c r="H240" i="8"/>
  <c r="H388" i="8"/>
  <c r="M388" i="8" s="1"/>
  <c r="L388" i="8" s="1"/>
  <c r="H227" i="8"/>
  <c r="H375" i="8"/>
  <c r="M375" i="8" s="1"/>
  <c r="L375" i="8" s="1"/>
  <c r="H134" i="8"/>
  <c r="K134" i="8" s="1"/>
  <c r="H354" i="8"/>
  <c r="M354" i="8" s="1"/>
  <c r="L354" i="8" s="1"/>
  <c r="H143" i="8"/>
  <c r="K143" i="8" s="1"/>
  <c r="H363" i="8"/>
  <c r="M363" i="8" s="1"/>
  <c r="L363" i="8" s="1"/>
  <c r="H142" i="8"/>
  <c r="K142" i="8" s="1"/>
  <c r="H362" i="8"/>
  <c r="M362" i="8" s="1"/>
  <c r="L362" i="8" s="1"/>
  <c r="H148" i="8"/>
  <c r="K148" i="8" s="1"/>
  <c r="H368" i="8"/>
  <c r="M368" i="8" s="1"/>
  <c r="L368" i="8" s="1"/>
  <c r="H186" i="8"/>
  <c r="H369" i="8"/>
  <c r="M369" i="8" s="1"/>
  <c r="L369" i="8" s="1"/>
  <c r="H136" i="8"/>
  <c r="K136" i="8" s="1"/>
  <c r="H356" i="8"/>
  <c r="M356" i="8" s="1"/>
  <c r="L356" i="8" s="1"/>
  <c r="H150" i="8"/>
  <c r="K150" i="8" s="1"/>
  <c r="H370" i="8"/>
  <c r="M370" i="8" s="1"/>
  <c r="L370" i="8" s="1"/>
  <c r="H145" i="8"/>
  <c r="K145" i="8" s="1"/>
  <c r="H365" i="8"/>
  <c r="M365" i="8" s="1"/>
  <c r="L365" i="8" s="1"/>
  <c r="H137" i="8"/>
  <c r="K137" i="8" s="1"/>
  <c r="M137" i="8" s="1"/>
  <c r="L137" i="8" s="1"/>
  <c r="H357" i="8"/>
  <c r="M357" i="8" s="1"/>
  <c r="L357" i="8" s="1"/>
  <c r="H144" i="8"/>
  <c r="K144" i="8" s="1"/>
  <c r="H364" i="8"/>
  <c r="M364" i="8" s="1"/>
  <c r="L364" i="8" s="1"/>
  <c r="H135" i="8"/>
  <c r="K135" i="8" s="1"/>
  <c r="M135" i="8" s="1"/>
  <c r="L135" i="8" s="1"/>
  <c r="H355" i="8"/>
  <c r="M355" i="8" s="1"/>
  <c r="L355" i="8" s="1"/>
  <c r="H140" i="8"/>
  <c r="K140" i="8" s="1"/>
  <c r="H360" i="8"/>
  <c r="M360" i="8" s="1"/>
  <c r="L360" i="8" s="1"/>
  <c r="H141" i="8"/>
  <c r="K141" i="8" s="1"/>
  <c r="H361" i="8"/>
  <c r="M361" i="8" s="1"/>
  <c r="L361" i="8" s="1"/>
  <c r="H147" i="8"/>
  <c r="K147" i="8" s="1"/>
  <c r="H367" i="8"/>
  <c r="M367" i="8" s="1"/>
  <c r="L367" i="8" s="1"/>
  <c r="H138" i="8"/>
  <c r="K138" i="8" s="1"/>
  <c r="H358" i="8"/>
  <c r="M358" i="8" s="1"/>
  <c r="L358" i="8" s="1"/>
  <c r="H170" i="8"/>
  <c r="H353" i="8"/>
  <c r="M353" i="8" s="1"/>
  <c r="L353" i="8" s="1"/>
  <c r="M69" i="8"/>
  <c r="J325" i="8"/>
  <c r="M325" i="8" s="1"/>
  <c r="L325" i="8" s="1"/>
  <c r="M70" i="8"/>
  <c r="J326" i="8"/>
  <c r="M326" i="8" s="1"/>
  <c r="L326" i="8" s="1"/>
  <c r="M72" i="8"/>
  <c r="J328" i="8"/>
  <c r="M328" i="8" s="1"/>
  <c r="L328" i="8" s="1"/>
  <c r="M68" i="8"/>
  <c r="J324" i="8"/>
  <c r="M324" i="8" s="1"/>
  <c r="L324" i="8" s="1"/>
  <c r="M80" i="8"/>
  <c r="J336" i="8"/>
  <c r="M336" i="8" s="1"/>
  <c r="L336" i="8" s="1"/>
  <c r="M73" i="8"/>
  <c r="J329" i="8"/>
  <c r="M329" i="8" s="1"/>
  <c r="L329" i="8" s="1"/>
  <c r="M85" i="8"/>
  <c r="J341" i="8"/>
  <c r="M341" i="8" s="1"/>
  <c r="L341" i="8" s="1"/>
  <c r="M89" i="8"/>
  <c r="J345" i="8"/>
  <c r="M345" i="8" s="1"/>
  <c r="L345" i="8" s="1"/>
  <c r="M91" i="8"/>
  <c r="J347" i="8"/>
  <c r="M347" i="8" s="1"/>
  <c r="L347" i="8" s="1"/>
  <c r="M71" i="8"/>
  <c r="J327" i="8"/>
  <c r="M327" i="8" s="1"/>
  <c r="L327" i="8" s="1"/>
  <c r="M81" i="8"/>
  <c r="J337" i="8"/>
  <c r="M337" i="8" s="1"/>
  <c r="L337" i="8" s="1"/>
  <c r="M76" i="8"/>
  <c r="J332" i="8"/>
  <c r="M332" i="8" s="1"/>
  <c r="L332" i="8" s="1"/>
  <c r="M84" i="8"/>
  <c r="J340" i="8"/>
  <c r="M340" i="8" s="1"/>
  <c r="L340" i="8" s="1"/>
  <c r="M86" i="8"/>
  <c r="J342" i="8"/>
  <c r="M342" i="8" s="1"/>
  <c r="L342" i="8" s="1"/>
  <c r="M66" i="8"/>
  <c r="J322" i="8"/>
  <c r="M322" i="8" s="1"/>
  <c r="L322" i="8" s="1"/>
  <c r="M75" i="8"/>
  <c r="J331" i="8"/>
  <c r="M331" i="8" s="1"/>
  <c r="L331" i="8" s="1"/>
  <c r="M82" i="8"/>
  <c r="J338" i="8"/>
  <c r="M338" i="8" s="1"/>
  <c r="L338" i="8" s="1"/>
  <c r="M90" i="8"/>
  <c r="J346" i="8"/>
  <c r="M346" i="8" s="1"/>
  <c r="L346" i="8" s="1"/>
  <c r="M87" i="8"/>
  <c r="J343" i="8"/>
  <c r="M343" i="8" s="1"/>
  <c r="L343" i="8" s="1"/>
  <c r="M65" i="8"/>
  <c r="J321" i="8"/>
  <c r="M321" i="8" s="1"/>
  <c r="L321" i="8" s="1"/>
  <c r="K156" i="8"/>
  <c r="M156" i="8" s="1"/>
  <c r="L156" i="8" s="1"/>
  <c r="K155" i="8"/>
  <c r="M155" i="8" s="1"/>
  <c r="L155" i="8" s="1"/>
  <c r="K165" i="8"/>
  <c r="M165" i="8" s="1"/>
  <c r="L165" i="8" s="1"/>
  <c r="K159" i="8"/>
  <c r="M159" i="8" s="1"/>
  <c r="L159" i="8" s="1"/>
  <c r="K160" i="8"/>
  <c r="M160" i="8" s="1"/>
  <c r="L160" i="8" s="1"/>
  <c r="K158" i="8"/>
  <c r="M158" i="8" s="1"/>
  <c r="L158" i="8" s="1"/>
  <c r="K164" i="8"/>
  <c r="M164" i="8" s="1"/>
  <c r="L164" i="8" s="1"/>
  <c r="K163" i="8"/>
  <c r="M163" i="8" s="1"/>
  <c r="L163" i="8" s="1"/>
  <c r="K161" i="8"/>
  <c r="M161" i="8" s="1"/>
  <c r="L161" i="8" s="1"/>
  <c r="O92" i="8"/>
  <c r="K154" i="8"/>
  <c r="M154" i="8" s="1"/>
  <c r="L154" i="8" s="1"/>
  <c r="K153" i="8"/>
  <c r="M153" i="8" s="1"/>
  <c r="L153" i="8" s="1"/>
  <c r="K166" i="8"/>
  <c r="M166" i="8" s="1"/>
  <c r="L166" i="8" s="1"/>
  <c r="J202" i="8"/>
  <c r="M202" i="8" s="1"/>
  <c r="L202" i="8" s="1"/>
  <c r="J201" i="8"/>
  <c r="M201" i="8" s="1"/>
  <c r="L201" i="8" s="1"/>
  <c r="J191" i="8"/>
  <c r="M191" i="8" s="1"/>
  <c r="L191" i="8" s="1"/>
  <c r="J197" i="8"/>
  <c r="J200" i="8"/>
  <c r="J198" i="8"/>
  <c r="J196" i="8"/>
  <c r="M196" i="8" s="1"/>
  <c r="L196" i="8" s="1"/>
  <c r="J195" i="8"/>
  <c r="J193" i="8"/>
  <c r="J192" i="8"/>
  <c r="J187" i="8"/>
  <c r="J185" i="8"/>
  <c r="J186" i="8"/>
  <c r="J184" i="8"/>
  <c r="J180" i="8"/>
  <c r="J181" i="8"/>
  <c r="J182" i="8"/>
  <c r="J179" i="8"/>
  <c r="J178" i="8"/>
  <c r="J175" i="8"/>
  <c r="J177" i="8"/>
  <c r="J171" i="8"/>
  <c r="J173" i="8"/>
  <c r="J174" i="8"/>
  <c r="J172" i="8"/>
  <c r="J170" i="8"/>
  <c r="I182" i="8"/>
  <c r="H182" i="8"/>
  <c r="I181" i="8"/>
  <c r="H181" i="8"/>
  <c r="I180" i="8"/>
  <c r="H178" i="8"/>
  <c r="I177" i="8"/>
  <c r="H177" i="8"/>
  <c r="H175" i="8"/>
  <c r="H180" i="8"/>
  <c r="I178" i="8"/>
  <c r="I187" i="8"/>
  <c r="I175" i="8"/>
  <c r="H179" i="8"/>
  <c r="H174" i="8"/>
  <c r="I173" i="8"/>
  <c r="I184" i="8"/>
  <c r="I172" i="8"/>
  <c r="H187" i="8"/>
  <c r="I174" i="8"/>
  <c r="I185" i="8"/>
  <c r="H173" i="8"/>
  <c r="H184" i="8"/>
  <c r="H172" i="8"/>
  <c r="I179" i="8"/>
  <c r="I171" i="8"/>
  <c r="I186" i="8"/>
  <c r="H185" i="8"/>
  <c r="H171" i="8"/>
  <c r="I170" i="8"/>
  <c r="H149" i="8"/>
  <c r="H133" i="8"/>
  <c r="M112" i="8"/>
  <c r="L112" i="8" s="1"/>
  <c r="M106" i="8"/>
  <c r="L106" i="8" s="1"/>
  <c r="M113" i="8"/>
  <c r="L113" i="8" s="1"/>
  <c r="M108" i="8"/>
  <c r="L108" i="8" s="1"/>
  <c r="M111" i="8"/>
  <c r="L111" i="8" s="1"/>
  <c r="M110" i="8"/>
  <c r="L110" i="8" s="1"/>
  <c r="M107" i="8"/>
  <c r="L107" i="8" s="1"/>
  <c r="M105" i="8"/>
  <c r="L105" i="8" s="1"/>
  <c r="M101" i="8"/>
  <c r="L101" i="8" s="1"/>
  <c r="M104" i="8"/>
  <c r="L104" i="8" s="1"/>
  <c r="M103" i="8"/>
  <c r="L103" i="8" s="1"/>
  <c r="M100" i="8"/>
  <c r="L100" i="8" s="1"/>
  <c r="M99" i="8"/>
  <c r="M98" i="8"/>
  <c r="M97" i="8"/>
  <c r="M96" i="8"/>
  <c r="M203" i="8"/>
  <c r="L203" i="8" s="1"/>
  <c r="M190" i="8"/>
  <c r="L190" i="8" s="1"/>
  <c r="N92" i="8"/>
  <c r="M129" i="8"/>
  <c r="M116" i="8"/>
  <c r="M117" i="8"/>
  <c r="M118" i="8"/>
  <c r="M119" i="8"/>
  <c r="M121" i="8"/>
  <c r="M126" i="8"/>
  <c r="M127" i="8"/>
  <c r="M128" i="8"/>
  <c r="M122" i="8"/>
  <c r="M123" i="8"/>
  <c r="M124" i="8"/>
  <c r="O60" i="8"/>
  <c r="N60" i="8"/>
  <c r="M50" i="8"/>
  <c r="O57" i="8"/>
  <c r="N57" i="8"/>
  <c r="O56" i="8"/>
  <c r="N56" i="8"/>
  <c r="N54" i="8" l="1"/>
  <c r="L50" i="8"/>
  <c r="O54" i="8"/>
  <c r="N79" i="8"/>
  <c r="P79" i="8" s="1"/>
  <c r="N61" i="8"/>
  <c r="P61" i="8" s="1"/>
  <c r="N55" i="8"/>
  <c r="P55" i="8" s="1"/>
  <c r="L128" i="8"/>
  <c r="O128" i="8" s="1"/>
  <c r="L127" i="8"/>
  <c r="N127" i="8" s="1"/>
  <c r="L118" i="8"/>
  <c r="O118" i="8" s="1"/>
  <c r="L97" i="8"/>
  <c r="N97" i="8" s="1"/>
  <c r="L99" i="8"/>
  <c r="O99" i="8" s="1"/>
  <c r="L117" i="8"/>
  <c r="O117" i="8" s="1"/>
  <c r="L116" i="8"/>
  <c r="O116" i="8" s="1"/>
  <c r="L124" i="8"/>
  <c r="O124" i="8" s="1"/>
  <c r="L119" i="8"/>
  <c r="N119" i="8" s="1"/>
  <c r="L98" i="8"/>
  <c r="N98" i="8" s="1"/>
  <c r="L129" i="8"/>
  <c r="O129" i="8" s="1"/>
  <c r="L123" i="8"/>
  <c r="N123" i="8" s="1"/>
  <c r="L122" i="8"/>
  <c r="N122" i="8" s="1"/>
  <c r="L126" i="8"/>
  <c r="O126" i="8" s="1"/>
  <c r="L121" i="8"/>
  <c r="O121" i="8" s="1"/>
  <c r="L96" i="8"/>
  <c r="O96" i="8" s="1"/>
  <c r="L80" i="8"/>
  <c r="O80" i="8" s="1"/>
  <c r="L82" i="8"/>
  <c r="N82" i="8" s="1"/>
  <c r="H223" i="8"/>
  <c r="L75" i="8"/>
  <c r="N75" i="8" s="1"/>
  <c r="H218" i="8"/>
  <c r="L72" i="8"/>
  <c r="N72" i="8" s="1"/>
  <c r="L86" i="8"/>
  <c r="O86" i="8" s="1"/>
  <c r="H215" i="8"/>
  <c r="L69" i="8"/>
  <c r="N69" i="8" s="1"/>
  <c r="H216" i="8"/>
  <c r="L70" i="8"/>
  <c r="N70" i="8" s="1"/>
  <c r="L89" i="8"/>
  <c r="N89" i="8" s="1"/>
  <c r="H208" i="8"/>
  <c r="L66" i="8"/>
  <c r="O66" i="8" s="1"/>
  <c r="L81" i="8"/>
  <c r="N81" i="8" s="1"/>
  <c r="L87" i="8"/>
  <c r="N87" i="8" s="1"/>
  <c r="L85" i="8"/>
  <c r="O85" i="8" s="1"/>
  <c r="H214" i="8"/>
  <c r="L68" i="8"/>
  <c r="N68" i="8" s="1"/>
  <c r="L84" i="8"/>
  <c r="N84" i="8" s="1"/>
  <c r="H224" i="8"/>
  <c r="L76" i="8"/>
  <c r="O76" i="8" s="1"/>
  <c r="L90" i="8"/>
  <c r="N90" i="8" s="1"/>
  <c r="L73" i="8"/>
  <c r="N73" i="8" s="1"/>
  <c r="H217" i="8"/>
  <c r="L71" i="8"/>
  <c r="N71" i="8" s="1"/>
  <c r="L91" i="8"/>
  <c r="O91" i="8" s="1"/>
  <c r="L65" i="8"/>
  <c r="M141" i="8"/>
  <c r="M143" i="8"/>
  <c r="M147" i="8"/>
  <c r="O378" i="8"/>
  <c r="N378" i="8"/>
  <c r="O387" i="8"/>
  <c r="N387" i="8"/>
  <c r="N385" i="8"/>
  <c r="O385" i="8"/>
  <c r="N376" i="8"/>
  <c r="O376" i="8"/>
  <c r="O381" i="8"/>
  <c r="N381" i="8"/>
  <c r="O377" i="8"/>
  <c r="N377" i="8"/>
  <c r="O383" i="8"/>
  <c r="N383" i="8"/>
  <c r="N382" i="8"/>
  <c r="O382" i="8"/>
  <c r="N380" i="8"/>
  <c r="O380" i="8"/>
  <c r="O386" i="8"/>
  <c r="N386" i="8"/>
  <c r="N388" i="8"/>
  <c r="O388" i="8"/>
  <c r="O375" i="8"/>
  <c r="N375" i="8"/>
  <c r="M134" i="8"/>
  <c r="M148" i="8"/>
  <c r="M142" i="8"/>
  <c r="M138" i="8"/>
  <c r="O355" i="8"/>
  <c r="N355" i="8"/>
  <c r="O370" i="8"/>
  <c r="N370" i="8"/>
  <c r="O360" i="8"/>
  <c r="N360" i="8"/>
  <c r="N357" i="8"/>
  <c r="O357" i="8"/>
  <c r="O365" i="8"/>
  <c r="N365" i="8"/>
  <c r="M140" i="8"/>
  <c r="N358" i="8"/>
  <c r="O358" i="8"/>
  <c r="O362" i="8"/>
  <c r="N362" i="8"/>
  <c r="O368" i="8"/>
  <c r="N368" i="8"/>
  <c r="O364" i="8"/>
  <c r="N364" i="8"/>
  <c r="M150" i="8"/>
  <c r="O367" i="8"/>
  <c r="N367" i="8"/>
  <c r="O363" i="8"/>
  <c r="N363" i="8"/>
  <c r="O356" i="8"/>
  <c r="N356" i="8"/>
  <c r="N369" i="8"/>
  <c r="O369" i="8"/>
  <c r="M136" i="8"/>
  <c r="M144" i="8"/>
  <c r="O361" i="8"/>
  <c r="N361" i="8"/>
  <c r="O354" i="8"/>
  <c r="N354" i="8"/>
  <c r="M145" i="8"/>
  <c r="O353" i="8"/>
  <c r="N353" i="8"/>
  <c r="M317" i="8"/>
  <c r="O336" i="8"/>
  <c r="N336" i="8"/>
  <c r="O343" i="8"/>
  <c r="N343" i="8"/>
  <c r="H219" i="8"/>
  <c r="O322" i="8"/>
  <c r="N322" i="8"/>
  <c r="O328" i="8"/>
  <c r="N328" i="8"/>
  <c r="O337" i="8"/>
  <c r="N337" i="8"/>
  <c r="O347" i="8"/>
  <c r="N347" i="8"/>
  <c r="O329" i="8"/>
  <c r="N329" i="8"/>
  <c r="O338" i="8"/>
  <c r="N338" i="8"/>
  <c r="O332" i="8"/>
  <c r="N332" i="8"/>
  <c r="N342" i="8"/>
  <c r="O342" i="8"/>
  <c r="O326" i="8"/>
  <c r="N326" i="8"/>
  <c r="N324" i="8"/>
  <c r="O324" i="8"/>
  <c r="O331" i="8"/>
  <c r="N331" i="8"/>
  <c r="H207" i="8"/>
  <c r="O340" i="8"/>
  <c r="N340" i="8"/>
  <c r="O325" i="8"/>
  <c r="N325" i="8"/>
  <c r="O327" i="8"/>
  <c r="N327" i="8"/>
  <c r="M62" i="8"/>
  <c r="O345" i="8"/>
  <c r="N345" i="8"/>
  <c r="O341" i="8"/>
  <c r="N341" i="8"/>
  <c r="O346" i="8"/>
  <c r="N346" i="8"/>
  <c r="N321" i="8"/>
  <c r="O321" i="8"/>
  <c r="O104" i="8"/>
  <c r="P92" i="8"/>
  <c r="J227" i="8"/>
  <c r="O103" i="8"/>
  <c r="N105" i="8"/>
  <c r="M170" i="8"/>
  <c r="L170" i="8" s="1"/>
  <c r="O107" i="8"/>
  <c r="N108" i="8"/>
  <c r="N106" i="8"/>
  <c r="O112" i="8"/>
  <c r="J233" i="8"/>
  <c r="N113" i="8"/>
  <c r="O203" i="8"/>
  <c r="J240" i="8"/>
  <c r="N137" i="8"/>
  <c r="I211" i="8"/>
  <c r="O165" i="8"/>
  <c r="I239" i="8"/>
  <c r="O135" i="8"/>
  <c r="I209" i="8"/>
  <c r="N191" i="8"/>
  <c r="J228" i="8"/>
  <c r="O201" i="8"/>
  <c r="J238" i="8"/>
  <c r="N153" i="8"/>
  <c r="I227" i="8"/>
  <c r="O202" i="8"/>
  <c r="J239" i="8"/>
  <c r="N163" i="8"/>
  <c r="I237" i="8"/>
  <c r="N164" i="8"/>
  <c r="I238" i="8"/>
  <c r="O154" i="8"/>
  <c r="I228" i="8"/>
  <c r="O156" i="8"/>
  <c r="I230" i="8"/>
  <c r="O161" i="8"/>
  <c r="I235" i="8"/>
  <c r="O155" i="8"/>
  <c r="I229" i="8"/>
  <c r="O159" i="8"/>
  <c r="I233" i="8"/>
  <c r="N158" i="8"/>
  <c r="I232" i="8"/>
  <c r="O160" i="8"/>
  <c r="I234" i="8"/>
  <c r="O190" i="8"/>
  <c r="O166" i="8"/>
  <c r="I240" i="8"/>
  <c r="O111" i="8"/>
  <c r="H222" i="8"/>
  <c r="O110" i="8"/>
  <c r="H221" i="8"/>
  <c r="O101" i="8"/>
  <c r="H212" i="8"/>
  <c r="M193" i="8"/>
  <c r="L193" i="8" s="1"/>
  <c r="O100" i="8"/>
  <c r="H211" i="8"/>
  <c r="M195" i="8"/>
  <c r="L195" i="8" s="1"/>
  <c r="M192" i="8"/>
  <c r="L192" i="8" s="1"/>
  <c r="M197" i="8"/>
  <c r="L197" i="8" s="1"/>
  <c r="M198" i="8"/>
  <c r="L198" i="8" s="1"/>
  <c r="M200" i="8"/>
  <c r="L200" i="8" s="1"/>
  <c r="M186" i="8"/>
  <c r="L186" i="8" s="1"/>
  <c r="M180" i="8"/>
  <c r="L180" i="8" s="1"/>
  <c r="M178" i="8"/>
  <c r="L178" i="8" s="1"/>
  <c r="M177" i="8"/>
  <c r="L177" i="8" s="1"/>
  <c r="M173" i="8"/>
  <c r="L173" i="8" s="1"/>
  <c r="M174" i="8"/>
  <c r="L174" i="8" s="1"/>
  <c r="M187" i="8"/>
  <c r="L187" i="8" s="1"/>
  <c r="M181" i="8"/>
  <c r="L181" i="8" s="1"/>
  <c r="K133" i="8"/>
  <c r="M133" i="8" s="1"/>
  <c r="M172" i="8"/>
  <c r="L172" i="8" s="1"/>
  <c r="M179" i="8"/>
  <c r="L179" i="8" s="1"/>
  <c r="M182" i="8"/>
  <c r="L182" i="8" s="1"/>
  <c r="M175" i="8"/>
  <c r="L175" i="8" s="1"/>
  <c r="M184" i="8"/>
  <c r="L184" i="8" s="1"/>
  <c r="M171" i="8"/>
  <c r="L171" i="8" s="1"/>
  <c r="M185" i="8"/>
  <c r="L185" i="8" s="1"/>
  <c r="K149" i="8"/>
  <c r="M149" i="8" s="1"/>
  <c r="L149" i="8" s="1"/>
  <c r="O137" i="8"/>
  <c r="N135" i="8"/>
  <c r="N112" i="8"/>
  <c r="N111" i="8"/>
  <c r="O106" i="8"/>
  <c r="O113" i="8"/>
  <c r="O108" i="8"/>
  <c r="N110" i="8"/>
  <c r="N101" i="8"/>
  <c r="N107" i="8"/>
  <c r="O105" i="8"/>
  <c r="N104" i="8"/>
  <c r="N103" i="8"/>
  <c r="N100" i="8"/>
  <c r="N159" i="8"/>
  <c r="O196" i="8"/>
  <c r="N196" i="8"/>
  <c r="N203" i="8"/>
  <c r="N202" i="8"/>
  <c r="N201" i="8"/>
  <c r="O191" i="8"/>
  <c r="N190" i="8"/>
  <c r="O158" i="8"/>
  <c r="O163" i="8"/>
  <c r="O164" i="8"/>
  <c r="N154" i="8"/>
  <c r="N156" i="8"/>
  <c r="O153" i="8"/>
  <c r="N155" i="8"/>
  <c r="N165" i="8"/>
  <c r="N161" i="8"/>
  <c r="N166" i="8"/>
  <c r="N160" i="8"/>
  <c r="M93" i="8"/>
  <c r="P60" i="8"/>
  <c r="P57" i="8"/>
  <c r="P56" i="8"/>
  <c r="P54" i="8" l="1"/>
  <c r="O127" i="8"/>
  <c r="P127" i="8" s="1"/>
  <c r="N118" i="8"/>
  <c r="P118" i="8" s="1"/>
  <c r="O97" i="8"/>
  <c r="P97" i="8" s="1"/>
  <c r="P386" i="8"/>
  <c r="N99" i="8"/>
  <c r="P99" i="8" s="1"/>
  <c r="N128" i="8"/>
  <c r="P128" i="8" s="1"/>
  <c r="N80" i="8"/>
  <c r="P80" i="8" s="1"/>
  <c r="N126" i="8"/>
  <c r="P126" i="8" s="1"/>
  <c r="N121" i="8"/>
  <c r="P121" i="8" s="1"/>
  <c r="I217" i="8"/>
  <c r="L143" i="8"/>
  <c r="O143" i="8" s="1"/>
  <c r="L140" i="8"/>
  <c r="O140" i="8" s="1"/>
  <c r="L141" i="8"/>
  <c r="O141" i="8" s="1"/>
  <c r="I218" i="8"/>
  <c r="L144" i="8"/>
  <c r="N144" i="8" s="1"/>
  <c r="L150" i="8"/>
  <c r="O150" i="8" s="1"/>
  <c r="I219" i="8"/>
  <c r="L145" i="8"/>
  <c r="N145" i="8" s="1"/>
  <c r="L136" i="8"/>
  <c r="N136" i="8" s="1"/>
  <c r="L138" i="8"/>
  <c r="N138" i="8" s="1"/>
  <c r="I216" i="8"/>
  <c r="L142" i="8"/>
  <c r="N142" i="8" s="1"/>
  <c r="I222" i="8"/>
  <c r="L148" i="8"/>
  <c r="O148" i="8" s="1"/>
  <c r="L147" i="8"/>
  <c r="O147" i="8" s="1"/>
  <c r="L134" i="8"/>
  <c r="N134" i="8" s="1"/>
  <c r="I207" i="8"/>
  <c r="L133" i="8"/>
  <c r="O133" i="8" s="1"/>
  <c r="N96" i="8"/>
  <c r="P96" i="8" s="1"/>
  <c r="O75" i="8"/>
  <c r="P75" i="8" s="1"/>
  <c r="O122" i="8"/>
  <c r="P122" i="8" s="1"/>
  <c r="O71" i="8"/>
  <c r="P71" i="8" s="1"/>
  <c r="N124" i="8"/>
  <c r="P124" i="8" s="1"/>
  <c r="N91" i="8"/>
  <c r="P91" i="8" s="1"/>
  <c r="O123" i="8"/>
  <c r="P123" i="8" s="1"/>
  <c r="N117" i="8"/>
  <c r="P117" i="8" s="1"/>
  <c r="O119" i="8"/>
  <c r="P119" i="8" s="1"/>
  <c r="N116" i="8"/>
  <c r="P116" i="8" s="1"/>
  <c r="N129" i="8"/>
  <c r="P129" i="8" s="1"/>
  <c r="O98" i="8"/>
  <c r="P98" i="8" s="1"/>
  <c r="O82" i="8"/>
  <c r="P82" i="8" s="1"/>
  <c r="O69" i="8"/>
  <c r="P69" i="8" s="1"/>
  <c r="O65" i="8"/>
  <c r="L62" i="8"/>
  <c r="I215" i="8"/>
  <c r="O72" i="8"/>
  <c r="P72" i="8" s="1"/>
  <c r="N86" i="8"/>
  <c r="P86" i="8" s="1"/>
  <c r="O70" i="8"/>
  <c r="P70" i="8" s="1"/>
  <c r="O84" i="8"/>
  <c r="P84" i="8" s="1"/>
  <c r="O90" i="8"/>
  <c r="P90" i="8" s="1"/>
  <c r="N76" i="8"/>
  <c r="O68" i="8"/>
  <c r="P68" i="8" s="1"/>
  <c r="O81" i="8"/>
  <c r="P81" i="8" s="1"/>
  <c r="I221" i="8"/>
  <c r="N85" i="8"/>
  <c r="P85" i="8" s="1"/>
  <c r="O73" i="8"/>
  <c r="P73" i="8" s="1"/>
  <c r="O87" i="8"/>
  <c r="P87" i="8" s="1"/>
  <c r="O89" i="8"/>
  <c r="P89" i="8" s="1"/>
  <c r="N66" i="8"/>
  <c r="N65" i="8"/>
  <c r="I208" i="8"/>
  <c r="I212" i="8"/>
  <c r="P353" i="8"/>
  <c r="P346" i="8"/>
  <c r="P362" i="8"/>
  <c r="P360" i="8"/>
  <c r="P354" i="8"/>
  <c r="P363" i="8"/>
  <c r="P383" i="8"/>
  <c r="P338" i="8"/>
  <c r="P370" i="8"/>
  <c r="P387" i="8"/>
  <c r="P355" i="8"/>
  <c r="P381" i="8"/>
  <c r="P365" i="8"/>
  <c r="P368" i="8"/>
  <c r="P378" i="8"/>
  <c r="I210" i="8"/>
  <c r="P361" i="8"/>
  <c r="P377" i="8"/>
  <c r="P356" i="8"/>
  <c r="P328" i="8"/>
  <c r="P364" i="8"/>
  <c r="P357" i="8"/>
  <c r="P380" i="8"/>
  <c r="P375" i="8"/>
  <c r="P388" i="8"/>
  <c r="P376" i="8"/>
  <c r="P385" i="8"/>
  <c r="P382" i="8"/>
  <c r="P331" i="8"/>
  <c r="P367" i="8"/>
  <c r="I224" i="8"/>
  <c r="P358" i="8"/>
  <c r="I214" i="8"/>
  <c r="P369" i="8"/>
  <c r="P347" i="8"/>
  <c r="P332" i="8"/>
  <c r="P341" i="8"/>
  <c r="P325" i="8"/>
  <c r="P104" i="8"/>
  <c r="M227" i="8"/>
  <c r="P76" i="8"/>
  <c r="P322" i="8"/>
  <c r="P336" i="8"/>
  <c r="P326" i="8"/>
  <c r="P343" i="8"/>
  <c r="P337" i="8"/>
  <c r="P345" i="8"/>
  <c r="P329" i="8"/>
  <c r="P340" i="8"/>
  <c r="P327" i="8"/>
  <c r="P324" i="8"/>
  <c r="P112" i="8"/>
  <c r="P342" i="8"/>
  <c r="P321" i="8"/>
  <c r="P103" i="8"/>
  <c r="P106" i="8"/>
  <c r="I223" i="8"/>
  <c r="P105" i="8"/>
  <c r="M233" i="8"/>
  <c r="P107" i="8"/>
  <c r="P113" i="8"/>
  <c r="P166" i="8"/>
  <c r="P161" i="8"/>
  <c r="P108" i="8"/>
  <c r="P156" i="8"/>
  <c r="P154" i="8"/>
  <c r="M240" i="8"/>
  <c r="M239" i="8"/>
  <c r="M228" i="8"/>
  <c r="M238" i="8"/>
  <c r="P164" i="8"/>
  <c r="P163" i="8"/>
  <c r="P202" i="8"/>
  <c r="P137" i="8"/>
  <c r="P158" i="8"/>
  <c r="P159" i="8"/>
  <c r="P135" i="8"/>
  <c r="P160" i="8"/>
  <c r="P165" i="8"/>
  <c r="O185" i="8"/>
  <c r="J222" i="8"/>
  <c r="P155" i="8"/>
  <c r="P110" i="8"/>
  <c r="N171" i="8"/>
  <c r="J208" i="8"/>
  <c r="P153" i="8"/>
  <c r="O184" i="8"/>
  <c r="J221" i="8"/>
  <c r="N198" i="8"/>
  <c r="J235" i="8"/>
  <c r="M235" i="8" s="1"/>
  <c r="N182" i="8"/>
  <c r="J219" i="8"/>
  <c r="O197" i="8"/>
  <c r="J234" i="8"/>
  <c r="M234" i="8" s="1"/>
  <c r="N175" i="8"/>
  <c r="J212" i="8"/>
  <c r="O195" i="8"/>
  <c r="J232" i="8"/>
  <c r="M232" i="8" s="1"/>
  <c r="L232" i="8" s="1"/>
  <c r="O179" i="8"/>
  <c r="J216" i="8"/>
  <c r="N172" i="8"/>
  <c r="J209" i="8"/>
  <c r="M209" i="8" s="1"/>
  <c r="O170" i="8"/>
  <c r="J207" i="8"/>
  <c r="N192" i="8"/>
  <c r="J229" i="8"/>
  <c r="M229" i="8" s="1"/>
  <c r="O181" i="8"/>
  <c r="J218" i="8"/>
  <c r="P190" i="8"/>
  <c r="N187" i="8"/>
  <c r="J224" i="8"/>
  <c r="P191" i="8"/>
  <c r="O174" i="8"/>
  <c r="J211" i="8"/>
  <c r="M211" i="8" s="1"/>
  <c r="L211" i="8" s="1"/>
  <c r="P201" i="8"/>
  <c r="N173" i="8"/>
  <c r="J210" i="8"/>
  <c r="O177" i="8"/>
  <c r="J214" i="8"/>
  <c r="P203" i="8"/>
  <c r="O178" i="8"/>
  <c r="J215" i="8"/>
  <c r="N180" i="8"/>
  <c r="J217" i="8"/>
  <c r="O193" i="8"/>
  <c r="J230" i="8"/>
  <c r="M230" i="8" s="1"/>
  <c r="O186" i="8"/>
  <c r="J223" i="8"/>
  <c r="O200" i="8"/>
  <c r="J237" i="8"/>
  <c r="M237" i="8" s="1"/>
  <c r="L237" i="8" s="1"/>
  <c r="O182" i="8"/>
  <c r="P111" i="8"/>
  <c r="N197" i="8"/>
  <c r="P100" i="8"/>
  <c r="P101" i="8"/>
  <c r="N193" i="8"/>
  <c r="N174" i="8"/>
  <c r="N195" i="8"/>
  <c r="N184" i="8"/>
  <c r="O198" i="8"/>
  <c r="O192" i="8"/>
  <c r="N200" i="8"/>
  <c r="N186" i="8"/>
  <c r="O180" i="8"/>
  <c r="O173" i="8"/>
  <c r="N177" i="8"/>
  <c r="N178" i="8"/>
  <c r="O187" i="8"/>
  <c r="N181" i="8"/>
  <c r="N185" i="8"/>
  <c r="N170" i="8"/>
  <c r="O172" i="8"/>
  <c r="O171" i="8"/>
  <c r="N179" i="8"/>
  <c r="O175" i="8"/>
  <c r="O149" i="8"/>
  <c r="N149" i="8"/>
  <c r="P196" i="8"/>
  <c r="O144" i="8" l="1"/>
  <c r="P144" i="8" s="1"/>
  <c r="N143" i="8"/>
  <c r="P143" i="8" s="1"/>
  <c r="M218" i="8"/>
  <c r="L218" i="8" s="1"/>
  <c r="N140" i="8"/>
  <c r="P140" i="8" s="1"/>
  <c r="M219" i="8"/>
  <c r="J257" i="8" s="1"/>
  <c r="M257" i="8" s="1"/>
  <c r="L257" i="8" s="1"/>
  <c r="M217" i="8"/>
  <c r="J255" i="8" s="1"/>
  <c r="J315" i="8"/>
  <c r="L239" i="8"/>
  <c r="N239" i="8" s="1"/>
  <c r="J309" i="8"/>
  <c r="L233" i="8"/>
  <c r="N233" i="8" s="1"/>
  <c r="J310" i="8"/>
  <c r="L234" i="8"/>
  <c r="N234" i="8" s="1"/>
  <c r="J311" i="8"/>
  <c r="L235" i="8"/>
  <c r="O235" i="8" s="1"/>
  <c r="J285" i="8"/>
  <c r="L209" i="8"/>
  <c r="N209" i="8" s="1"/>
  <c r="J304" i="8"/>
  <c r="L228" i="8"/>
  <c r="O228" i="8" s="1"/>
  <c r="J316" i="8"/>
  <c r="L240" i="8"/>
  <c r="N240" i="8" s="1"/>
  <c r="J305" i="8"/>
  <c r="L229" i="8"/>
  <c r="N229" i="8" s="1"/>
  <c r="J314" i="8"/>
  <c r="L238" i="8"/>
  <c r="N238" i="8" s="1"/>
  <c r="J303" i="8"/>
  <c r="M303" i="8" s="1"/>
  <c r="L303" i="8" s="1"/>
  <c r="L227" i="8"/>
  <c r="O227" i="8" s="1"/>
  <c r="J306" i="8"/>
  <c r="L230" i="8"/>
  <c r="N230" i="8" s="1"/>
  <c r="P65" i="8"/>
  <c r="N133" i="8"/>
  <c r="P133" i="8" s="1"/>
  <c r="M207" i="8"/>
  <c r="L207" i="8" s="1"/>
  <c r="N147" i="8"/>
  <c r="M216" i="8"/>
  <c r="J254" i="8" s="1"/>
  <c r="M254" i="8" s="1"/>
  <c r="L254" i="8" s="1"/>
  <c r="O134" i="8"/>
  <c r="P134" i="8" s="1"/>
  <c r="O138" i="8"/>
  <c r="P138" i="8" s="1"/>
  <c r="O136" i="8"/>
  <c r="P136" i="8" s="1"/>
  <c r="P147" i="8"/>
  <c r="O142" i="8"/>
  <c r="P142" i="8" s="1"/>
  <c r="N150" i="8"/>
  <c r="P150" i="8" s="1"/>
  <c r="M222" i="8"/>
  <c r="N148" i="8"/>
  <c r="P148" i="8" s="1"/>
  <c r="N141" i="8"/>
  <c r="P141" i="8" s="1"/>
  <c r="O145" i="8"/>
  <c r="P145" i="8" s="1"/>
  <c r="M221" i="8"/>
  <c r="M215" i="8"/>
  <c r="M208" i="8"/>
  <c r="N62" i="8"/>
  <c r="P66" i="8"/>
  <c r="O62" i="8"/>
  <c r="M212" i="8"/>
  <c r="J250" i="8" s="1"/>
  <c r="M250" i="8" s="1"/>
  <c r="L250" i="8" s="1"/>
  <c r="M210" i="8"/>
  <c r="J248" i="8" s="1"/>
  <c r="M248" i="8" s="1"/>
  <c r="L248" i="8" s="1"/>
  <c r="M214" i="8"/>
  <c r="M224" i="8"/>
  <c r="J265" i="8"/>
  <c r="M265" i="8" s="1"/>
  <c r="J249" i="8"/>
  <c r="M249" i="8" s="1"/>
  <c r="L249" i="8" s="1"/>
  <c r="J287" i="8"/>
  <c r="J275" i="8"/>
  <c r="M275" i="8" s="1"/>
  <c r="J313" i="8"/>
  <c r="J270" i="8"/>
  <c r="M270" i="8" s="1"/>
  <c r="J308" i="8"/>
  <c r="J245" i="8"/>
  <c r="M245" i="8" s="1"/>
  <c r="J283" i="8"/>
  <c r="J277" i="8"/>
  <c r="J266" i="8"/>
  <c r="M266" i="8" s="1"/>
  <c r="J271" i="8"/>
  <c r="M271" i="8" s="1"/>
  <c r="J276" i="8"/>
  <c r="M276" i="8" s="1"/>
  <c r="L276" i="8" s="1"/>
  <c r="J268" i="8"/>
  <c r="M268" i="8" s="1"/>
  <c r="J247" i="8"/>
  <c r="M247" i="8" s="1"/>
  <c r="L247" i="8" s="1"/>
  <c r="J278" i="8"/>
  <c r="M278" i="8" s="1"/>
  <c r="L278" i="8" s="1"/>
  <c r="J273" i="8"/>
  <c r="M273" i="8" s="1"/>
  <c r="L273" i="8" s="1"/>
  <c r="J267" i="8"/>
  <c r="M267" i="8" s="1"/>
  <c r="L267" i="8" s="1"/>
  <c r="J272" i="8"/>
  <c r="M272" i="8" s="1"/>
  <c r="L272" i="8" s="1"/>
  <c r="P174" i="8"/>
  <c r="M223" i="8"/>
  <c r="L223" i="8" s="1"/>
  <c r="P187" i="8"/>
  <c r="P200" i="8"/>
  <c r="P182" i="8"/>
  <c r="P175" i="8"/>
  <c r="P177" i="8"/>
  <c r="P197" i="8"/>
  <c r="P173" i="8"/>
  <c r="P180" i="8"/>
  <c r="P192" i="8"/>
  <c r="P186" i="8"/>
  <c r="O211" i="8"/>
  <c r="N211" i="8"/>
  <c r="P198" i="8"/>
  <c r="P193" i="8"/>
  <c r="O232" i="8"/>
  <c r="N232" i="8"/>
  <c r="P179" i="8"/>
  <c r="P184" i="8"/>
  <c r="P171" i="8"/>
  <c r="P172" i="8"/>
  <c r="P170" i="8"/>
  <c r="N237" i="8"/>
  <c r="O237" i="8"/>
  <c r="P185" i="8"/>
  <c r="P181" i="8"/>
  <c r="P195" i="8"/>
  <c r="P178" i="8"/>
  <c r="P149" i="8"/>
  <c r="J293" i="8" l="1"/>
  <c r="O230" i="8"/>
  <c r="P230" i="8" s="1"/>
  <c r="L217" i="8"/>
  <c r="N217" i="8" s="1"/>
  <c r="O239" i="8"/>
  <c r="P239" i="8" s="1"/>
  <c r="O233" i="8"/>
  <c r="P233" i="8" s="1"/>
  <c r="J294" i="8"/>
  <c r="M294" i="8" s="1"/>
  <c r="L294" i="8" s="1"/>
  <c r="J256" i="8"/>
  <c r="M256" i="8" s="1"/>
  <c r="L256" i="8" s="1"/>
  <c r="O256" i="8" s="1"/>
  <c r="N218" i="8"/>
  <c r="L219" i="8"/>
  <c r="N219" i="8" s="1"/>
  <c r="J295" i="8"/>
  <c r="M295" i="8" s="1"/>
  <c r="P62" i="8"/>
  <c r="M304" i="8"/>
  <c r="L304" i="8" s="1"/>
  <c r="L266" i="8"/>
  <c r="N266" i="8" s="1"/>
  <c r="L270" i="8"/>
  <c r="N270" i="8" s="1"/>
  <c r="L275" i="8"/>
  <c r="N275" i="8" s="1"/>
  <c r="M306" i="8"/>
  <c r="L268" i="8"/>
  <c r="N268" i="8" s="1"/>
  <c r="M309" i="8"/>
  <c r="L271" i="8"/>
  <c r="O271" i="8" s="1"/>
  <c r="L265" i="8"/>
  <c r="O265" i="8" s="1"/>
  <c r="L245" i="8"/>
  <c r="O245" i="8" s="1"/>
  <c r="M310" i="8"/>
  <c r="N207" i="8"/>
  <c r="N235" i="8"/>
  <c r="P235" i="8" s="1"/>
  <c r="O207" i="8"/>
  <c r="N228" i="8"/>
  <c r="P228" i="8" s="1"/>
  <c r="O240" i="8"/>
  <c r="P240" i="8" s="1"/>
  <c r="O209" i="8"/>
  <c r="P209" i="8" s="1"/>
  <c r="M311" i="8"/>
  <c r="O238" i="8"/>
  <c r="P238" i="8" s="1"/>
  <c r="J259" i="8"/>
  <c r="M259" i="8" s="1"/>
  <c r="L221" i="8"/>
  <c r="O221" i="8" s="1"/>
  <c r="J292" i="8"/>
  <c r="M292" i="8" s="1"/>
  <c r="L292" i="8" s="1"/>
  <c r="L216" i="8"/>
  <c r="J290" i="8"/>
  <c r="M290" i="8" s="1"/>
  <c r="L290" i="8" s="1"/>
  <c r="L214" i="8"/>
  <c r="O229" i="8"/>
  <c r="P229" i="8" s="1"/>
  <c r="J286" i="8"/>
  <c r="M286" i="8" s="1"/>
  <c r="L286" i="8" s="1"/>
  <c r="L210" i="8"/>
  <c r="N210" i="8" s="1"/>
  <c r="N227" i="8"/>
  <c r="P227" i="8" s="1"/>
  <c r="J300" i="8"/>
  <c r="L224" i="8"/>
  <c r="N224" i="8" s="1"/>
  <c r="J288" i="8"/>
  <c r="M288" i="8" s="1"/>
  <c r="L288" i="8" s="1"/>
  <c r="L212" i="8"/>
  <c r="O212" i="8" s="1"/>
  <c r="J284" i="8"/>
  <c r="M284" i="8" s="1"/>
  <c r="L284" i="8" s="1"/>
  <c r="L208" i="8"/>
  <c r="N208" i="8" s="1"/>
  <c r="M305" i="8"/>
  <c r="M285" i="8"/>
  <c r="J291" i="8"/>
  <c r="L215" i="8"/>
  <c r="O215" i="8" s="1"/>
  <c r="J298" i="8"/>
  <c r="L222" i="8"/>
  <c r="N222" i="8" s="1"/>
  <c r="M316" i="8"/>
  <c r="O234" i="8"/>
  <c r="P234" i="8" s="1"/>
  <c r="M314" i="8"/>
  <c r="J297" i="8"/>
  <c r="M297" i="8" s="1"/>
  <c r="L297" i="8" s="1"/>
  <c r="J253" i="8"/>
  <c r="M253" i="8" s="1"/>
  <c r="J260" i="8"/>
  <c r="M260" i="8" s="1"/>
  <c r="L260" i="8" s="1"/>
  <c r="J246" i="8"/>
  <c r="M246" i="8" s="1"/>
  <c r="J252" i="8"/>
  <c r="M252" i="8" s="1"/>
  <c r="J262" i="8"/>
  <c r="M262" i="8" s="1"/>
  <c r="L262" i="8" s="1"/>
  <c r="M287" i="8"/>
  <c r="L287" i="8" s="1"/>
  <c r="O249" i="8"/>
  <c r="M308" i="8"/>
  <c r="L308" i="8" s="1"/>
  <c r="M313" i="8"/>
  <c r="L313" i="8" s="1"/>
  <c r="O223" i="8"/>
  <c r="J299" i="8"/>
  <c r="N303" i="8"/>
  <c r="O303" i="8"/>
  <c r="M283" i="8"/>
  <c r="L283" i="8" s="1"/>
  <c r="N248" i="8"/>
  <c r="O254" i="8"/>
  <c r="N272" i="8"/>
  <c r="M255" i="8"/>
  <c r="O248" i="8"/>
  <c r="M277" i="8"/>
  <c r="P232" i="8"/>
  <c r="O267" i="8"/>
  <c r="N267" i="8"/>
  <c r="N247" i="8"/>
  <c r="O247" i="8"/>
  <c r="O276" i="8"/>
  <c r="N276" i="8"/>
  <c r="N273" i="8"/>
  <c r="O273" i="8"/>
  <c r="O272" i="8"/>
  <c r="O257" i="8"/>
  <c r="N257" i="8"/>
  <c r="N250" i="8"/>
  <c r="O250" i="8"/>
  <c r="J261" i="8"/>
  <c r="M261" i="8" s="1"/>
  <c r="L261" i="8" s="1"/>
  <c r="N254" i="8"/>
  <c r="N249" i="8"/>
  <c r="M204" i="8"/>
  <c r="N223" i="8"/>
  <c r="P211" i="8"/>
  <c r="O218" i="8"/>
  <c r="P237" i="8"/>
  <c r="O50" i="8"/>
  <c r="O217" i="8" l="1"/>
  <c r="P217" i="8" s="1"/>
  <c r="O304" i="8"/>
  <c r="O219" i="8"/>
  <c r="P219" i="8" s="1"/>
  <c r="O275" i="8"/>
  <c r="P275" i="8" s="1"/>
  <c r="P218" i="8"/>
  <c r="N304" i="8"/>
  <c r="O266" i="8"/>
  <c r="N245" i="8"/>
  <c r="P245" i="8" s="1"/>
  <c r="O270" i="8"/>
  <c r="P270" i="8" s="1"/>
  <c r="L311" i="8"/>
  <c r="O311" i="8" s="1"/>
  <c r="L285" i="8"/>
  <c r="N285" i="8" s="1"/>
  <c r="L316" i="8"/>
  <c r="L314" i="8"/>
  <c r="N314" i="8" s="1"/>
  <c r="L305" i="8"/>
  <c r="O305" i="8" s="1"/>
  <c r="L309" i="8"/>
  <c r="O309" i="8" s="1"/>
  <c r="L306" i="8"/>
  <c r="O306" i="8" s="1"/>
  <c r="L295" i="8"/>
  <c r="O295" i="8" s="1"/>
  <c r="L310" i="8"/>
  <c r="O310" i="8" s="1"/>
  <c r="N311" i="8"/>
  <c r="P311" i="8" s="1"/>
  <c r="N316" i="8"/>
  <c r="P207" i="8"/>
  <c r="N271" i="8"/>
  <c r="P271" i="8" s="1"/>
  <c r="O268" i="8"/>
  <c r="P268" i="8" s="1"/>
  <c r="N256" i="8"/>
  <c r="P256" i="8" s="1"/>
  <c r="N221" i="8"/>
  <c r="P221" i="8" s="1"/>
  <c r="M293" i="8"/>
  <c r="L255" i="8"/>
  <c r="O255" i="8" s="1"/>
  <c r="L252" i="8"/>
  <c r="N252" i="8" s="1"/>
  <c r="N265" i="8"/>
  <c r="P265" i="8" s="1"/>
  <c r="L253" i="8"/>
  <c r="O253" i="8" s="1"/>
  <c r="L259" i="8"/>
  <c r="N259" i="8" s="1"/>
  <c r="M315" i="8"/>
  <c r="L277" i="8"/>
  <c r="N277" i="8" s="1"/>
  <c r="L246" i="8"/>
  <c r="O246" i="8" s="1"/>
  <c r="O210" i="8"/>
  <c r="O224" i="8"/>
  <c r="P224" i="8" s="1"/>
  <c r="M300" i="8"/>
  <c r="P210" i="8"/>
  <c r="N212" i="8"/>
  <c r="P212" i="8" s="1"/>
  <c r="P266" i="8"/>
  <c r="O288" i="8"/>
  <c r="N288" i="8"/>
  <c r="N286" i="8"/>
  <c r="O286" i="8"/>
  <c r="O292" i="8"/>
  <c r="N292" i="8"/>
  <c r="N215" i="8"/>
  <c r="P215" i="8" s="1"/>
  <c r="M291" i="8"/>
  <c r="L291" i="8" s="1"/>
  <c r="N214" i="8"/>
  <c r="O214" i="8"/>
  <c r="O222" i="8"/>
  <c r="P222" i="8" s="1"/>
  <c r="O216" i="8"/>
  <c r="N216" i="8"/>
  <c r="O208" i="8"/>
  <c r="P208" i="8" s="1"/>
  <c r="M298" i="8"/>
  <c r="L298" i="8" s="1"/>
  <c r="O260" i="8"/>
  <c r="O262" i="8"/>
  <c r="N262" i="8"/>
  <c r="M299" i="8"/>
  <c r="P267" i="8"/>
  <c r="P249" i="8"/>
  <c r="O287" i="8"/>
  <c r="N287" i="8"/>
  <c r="N294" i="8"/>
  <c r="O294" i="8"/>
  <c r="O313" i="8"/>
  <c r="N313" i="8"/>
  <c r="P223" i="8"/>
  <c r="O308" i="8"/>
  <c r="N308" i="8"/>
  <c r="N290" i="8"/>
  <c r="O290" i="8"/>
  <c r="P303" i="8"/>
  <c r="O297" i="8"/>
  <c r="N297" i="8"/>
  <c r="N283" i="8"/>
  <c r="O283" i="8"/>
  <c r="P248" i="8"/>
  <c r="P254" i="8"/>
  <c r="O284" i="8"/>
  <c r="N284" i="8"/>
  <c r="P272" i="8"/>
  <c r="M241" i="8"/>
  <c r="P247" i="8"/>
  <c r="P276" i="8"/>
  <c r="P257" i="8"/>
  <c r="N260" i="8"/>
  <c r="N261" i="8"/>
  <c r="O261" i="8"/>
  <c r="P250" i="8"/>
  <c r="P273" i="8"/>
  <c r="G42" i="8"/>
  <c r="G525" i="8"/>
  <c r="G526" i="8"/>
  <c r="G524" i="8"/>
  <c r="P304" i="8" l="1"/>
  <c r="O285" i="8"/>
  <c r="P285" i="8" s="1"/>
  <c r="P262" i="8"/>
  <c r="P288" i="8"/>
  <c r="P286" i="8"/>
  <c r="N305" i="8"/>
  <c r="P305" i="8" s="1"/>
  <c r="N306" i="8"/>
  <c r="P306" i="8" s="1"/>
  <c r="N309" i="8"/>
  <c r="P309" i="8" s="1"/>
  <c r="N295" i="8"/>
  <c r="P295" i="8" s="1"/>
  <c r="L300" i="8"/>
  <c r="O300" i="8" s="1"/>
  <c r="N310" i="8"/>
  <c r="P310" i="8" s="1"/>
  <c r="O314" i="8"/>
  <c r="P314" i="8" s="1"/>
  <c r="L315" i="8"/>
  <c r="O315" i="8" s="1"/>
  <c r="O316" i="8"/>
  <c r="P316" i="8" s="1"/>
  <c r="L293" i="8"/>
  <c r="N293" i="8" s="1"/>
  <c r="L299" i="8"/>
  <c r="O299" i="8" s="1"/>
  <c r="P292" i="8"/>
  <c r="O259" i="8"/>
  <c r="P259" i="8" s="1"/>
  <c r="N255" i="8"/>
  <c r="P255" i="8" s="1"/>
  <c r="N315" i="8"/>
  <c r="O277" i="8"/>
  <c r="P277" i="8" s="1"/>
  <c r="N253" i="8"/>
  <c r="P253" i="8" s="1"/>
  <c r="N246" i="8"/>
  <c r="P246" i="8" s="1"/>
  <c r="O252" i="8"/>
  <c r="P252" i="8" s="1"/>
  <c r="P216" i="8"/>
  <c r="P260" i="8"/>
  <c r="O298" i="8"/>
  <c r="N298" i="8"/>
  <c r="P214" i="8"/>
  <c r="O291" i="8"/>
  <c r="N291" i="8"/>
  <c r="P313" i="8"/>
  <c r="P284" i="8"/>
  <c r="P308" i="8"/>
  <c r="P287" i="8"/>
  <c r="P297" i="8"/>
  <c r="P290" i="8"/>
  <c r="P294" i="8"/>
  <c r="P283" i="8"/>
  <c r="P261" i="8"/>
  <c r="P50" i="8"/>
  <c r="N50" i="8"/>
  <c r="C67" i="18"/>
  <c r="D67" i="18"/>
  <c r="E67" i="18"/>
  <c r="M525" i="8"/>
  <c r="O525" i="8" s="1"/>
  <c r="M521" i="8"/>
  <c r="M520" i="8"/>
  <c r="O519" i="8"/>
  <c r="N519" i="8"/>
  <c r="M417" i="8"/>
  <c r="O417" i="8" s="1"/>
  <c r="M416" i="8"/>
  <c r="N416" i="8" s="1"/>
  <c r="M415" i="8"/>
  <c r="L413" i="8"/>
  <c r="O293" i="8" l="1"/>
  <c r="P293" i="8" s="1"/>
  <c r="P291" i="8"/>
  <c r="L521" i="8"/>
  <c r="O521" i="8" s="1"/>
  <c r="L520" i="8"/>
  <c r="P298" i="8"/>
  <c r="P315" i="8"/>
  <c r="N299" i="8"/>
  <c r="P299" i="8" s="1"/>
  <c r="N300" i="8"/>
  <c r="P300" i="8" s="1"/>
  <c r="M413" i="8"/>
  <c r="P519" i="8"/>
  <c r="M518" i="8"/>
  <c r="N520" i="8"/>
  <c r="N525" i="8"/>
  <c r="P525" i="8" s="1"/>
  <c r="O416" i="8"/>
  <c r="P416" i="8" s="1"/>
  <c r="N415" i="8"/>
  <c r="O415" i="8"/>
  <c r="N417" i="8"/>
  <c r="P417" i="8" s="1"/>
  <c r="N521" i="8" l="1"/>
  <c r="P521" i="8" s="1"/>
  <c r="L518" i="8"/>
  <c r="O520" i="8"/>
  <c r="O518" i="8" s="1"/>
  <c r="O413" i="8"/>
  <c r="N413" i="8"/>
  <c r="P415" i="8"/>
  <c r="P413" i="8" s="1"/>
  <c r="P520" i="8" l="1"/>
  <c r="P518" i="8" s="1"/>
  <c r="F43" i="18"/>
  <c r="E43" i="18"/>
  <c r="D43" i="18"/>
  <c r="C43" i="18"/>
  <c r="C31" i="10" l="1"/>
  <c r="C35" i="10"/>
  <c r="E61" i="18"/>
  <c r="F63" i="18"/>
  <c r="E63" i="18"/>
  <c r="D63" i="18"/>
  <c r="C63" i="18"/>
  <c r="F59" i="18"/>
  <c r="E59" i="18"/>
  <c r="D59" i="18"/>
  <c r="C59" i="18"/>
  <c r="F58" i="18"/>
  <c r="E58" i="18"/>
  <c r="D58" i="18"/>
  <c r="C58" i="18"/>
  <c r="F61" i="18"/>
  <c r="D61" i="18"/>
  <c r="C61" i="18"/>
  <c r="F60" i="18"/>
  <c r="E60" i="18"/>
  <c r="D60" i="18"/>
  <c r="C60" i="18"/>
  <c r="F64" i="18"/>
  <c r="E64" i="18"/>
  <c r="D64" i="18"/>
  <c r="C64" i="18"/>
  <c r="F62" i="18"/>
  <c r="E62" i="18"/>
  <c r="D62" i="18"/>
  <c r="C62" i="18"/>
  <c r="E57" i="18"/>
  <c r="F55" i="18"/>
  <c r="E55" i="18"/>
  <c r="D55" i="18"/>
  <c r="C55" i="18"/>
  <c r="F28" i="18"/>
  <c r="E28" i="18"/>
  <c r="D28" i="18"/>
  <c r="C28" i="18"/>
  <c r="F27" i="18"/>
  <c r="E27" i="18"/>
  <c r="D27" i="18"/>
  <c r="C27" i="18"/>
  <c r="F26" i="18"/>
  <c r="E26" i="18"/>
  <c r="D26" i="18"/>
  <c r="C26" i="18"/>
  <c r="F31" i="18"/>
  <c r="E31" i="18"/>
  <c r="D31" i="18"/>
  <c r="C31" i="18"/>
  <c r="F30" i="18"/>
  <c r="D30" i="18"/>
  <c r="C30" i="18"/>
  <c r="F29" i="18"/>
  <c r="E29" i="18"/>
  <c r="D29" i="18"/>
  <c r="C29" i="18"/>
  <c r="F34" i="18"/>
  <c r="E34" i="18"/>
  <c r="D34" i="18"/>
  <c r="C34" i="18"/>
  <c r="F33" i="18"/>
  <c r="E33" i="18"/>
  <c r="D33" i="18"/>
  <c r="C33" i="18"/>
  <c r="F32" i="18"/>
  <c r="E32" i="18"/>
  <c r="D32" i="18"/>
  <c r="C32" i="18"/>
  <c r="F37" i="18"/>
  <c r="E37" i="18"/>
  <c r="D37" i="18"/>
  <c r="C37" i="18"/>
  <c r="F36" i="18"/>
  <c r="E36" i="18"/>
  <c r="D36" i="18"/>
  <c r="C36" i="18"/>
  <c r="F35" i="18"/>
  <c r="E35" i="18"/>
  <c r="D35" i="18"/>
  <c r="C35" i="18"/>
  <c r="F40" i="18"/>
  <c r="E40" i="18"/>
  <c r="D40" i="18"/>
  <c r="C40" i="18"/>
  <c r="F39" i="18"/>
  <c r="E39" i="18"/>
  <c r="D39" i="18"/>
  <c r="C39" i="18"/>
  <c r="F38" i="18"/>
  <c r="E38" i="18"/>
  <c r="D38" i="18"/>
  <c r="C38" i="18"/>
  <c r="F18" i="18"/>
  <c r="E18" i="18"/>
  <c r="D18" i="18"/>
  <c r="C18" i="18"/>
  <c r="F16" i="18"/>
  <c r="E16" i="18"/>
  <c r="D16" i="18"/>
  <c r="C16" i="18"/>
  <c r="L510" i="8"/>
  <c r="G63" i="18" s="1"/>
  <c r="M494" i="8"/>
  <c r="O494" i="8" s="1"/>
  <c r="M493" i="8"/>
  <c r="O493" i="8" s="1"/>
  <c r="M492" i="8"/>
  <c r="L490" i="8"/>
  <c r="G59" i="18" s="1"/>
  <c r="M489" i="8"/>
  <c r="M488" i="8"/>
  <c r="M487" i="8"/>
  <c r="O486" i="8"/>
  <c r="N486" i="8"/>
  <c r="L485" i="8"/>
  <c r="G58" i="18" s="1"/>
  <c r="L500" i="8"/>
  <c r="M499" i="8"/>
  <c r="N499" i="8" s="1"/>
  <c r="M498" i="8"/>
  <c r="O498" i="8" s="1"/>
  <c r="M497" i="8"/>
  <c r="O497" i="8" s="1"/>
  <c r="O496" i="8"/>
  <c r="N496" i="8"/>
  <c r="L495" i="8"/>
  <c r="G60" i="18" s="1"/>
  <c r="M516" i="8"/>
  <c r="M515" i="8"/>
  <c r="O506" i="8"/>
  <c r="N506" i="8"/>
  <c r="L505" i="8"/>
  <c r="G62" i="18" s="1"/>
  <c r="L474" i="8"/>
  <c r="G55" i="18" s="1"/>
  <c r="L130" i="8"/>
  <c r="L93" i="8"/>
  <c r="L516" i="8" l="1"/>
  <c r="O516" i="8" s="1"/>
  <c r="L515" i="8"/>
  <c r="N515" i="8" s="1"/>
  <c r="O488" i="8"/>
  <c r="G503" i="8"/>
  <c r="M503" i="8" s="1"/>
  <c r="N503" i="8" s="1"/>
  <c r="O489" i="8"/>
  <c r="G504" i="8"/>
  <c r="M504" i="8" s="1"/>
  <c r="O487" i="8"/>
  <c r="G502" i="8"/>
  <c r="M502" i="8" s="1"/>
  <c r="M130" i="8"/>
  <c r="G28" i="18"/>
  <c r="G61" i="18"/>
  <c r="O499" i="8"/>
  <c r="P499" i="8" s="1"/>
  <c r="N488" i="8"/>
  <c r="M490" i="8"/>
  <c r="M485" i="8"/>
  <c r="N487" i="8"/>
  <c r="N489" i="8"/>
  <c r="P486" i="8"/>
  <c r="N498" i="8"/>
  <c r="P498" i="8" s="1"/>
  <c r="N492" i="8"/>
  <c r="N493" i="8"/>
  <c r="P493" i="8" s="1"/>
  <c r="N494" i="8"/>
  <c r="P494" i="8" s="1"/>
  <c r="M495" i="8"/>
  <c r="N497" i="8"/>
  <c r="P497" i="8" s="1"/>
  <c r="O492" i="8"/>
  <c r="O490" i="8" s="1"/>
  <c r="P496" i="8"/>
  <c r="P506" i="8"/>
  <c r="M513" i="8"/>
  <c r="O130" i="8"/>
  <c r="N516" i="8"/>
  <c r="O93" i="8"/>
  <c r="M393" i="8"/>
  <c r="M392" i="8"/>
  <c r="L392" i="8" s="1"/>
  <c r="M391" i="8"/>
  <c r="L371" i="8"/>
  <c r="L349" i="8"/>
  <c r="L279" i="8"/>
  <c r="L241" i="8"/>
  <c r="L204" i="8"/>
  <c r="L167" i="8"/>
  <c r="G27" i="18"/>
  <c r="M408" i="8"/>
  <c r="M407" i="8"/>
  <c r="M406" i="8"/>
  <c r="M402" i="8"/>
  <c r="M401" i="8"/>
  <c r="L401" i="8" s="1"/>
  <c r="L317" i="8"/>
  <c r="M422" i="8"/>
  <c r="O422" i="8" s="1"/>
  <c r="M421" i="8"/>
  <c r="O421" i="8" s="1"/>
  <c r="M420" i="8"/>
  <c r="L418" i="8"/>
  <c r="L469" i="8"/>
  <c r="G54" i="18" s="1"/>
  <c r="L464" i="8"/>
  <c r="F54" i="18"/>
  <c r="E54" i="18"/>
  <c r="D54" i="18"/>
  <c r="C54" i="18"/>
  <c r="M45" i="8"/>
  <c r="L34" i="8"/>
  <c r="C27" i="10"/>
  <c r="C23" i="10"/>
  <c r="C19" i="10"/>
  <c r="C15" i="10"/>
  <c r="C11" i="10"/>
  <c r="B3" i="10"/>
  <c r="C39" i="10"/>
  <c r="M526" i="8"/>
  <c r="O526" i="8" s="1"/>
  <c r="M524" i="8"/>
  <c r="O524" i="8" s="1"/>
  <c r="L522" i="8"/>
  <c r="G67" i="18" s="1"/>
  <c r="L479" i="8"/>
  <c r="L459" i="8"/>
  <c r="L454" i="8"/>
  <c r="L449" i="8"/>
  <c r="M448" i="8"/>
  <c r="G483" i="8" s="1"/>
  <c r="M447" i="8"/>
  <c r="G482" i="8" s="1"/>
  <c r="M446" i="8"/>
  <c r="G481" i="8" s="1"/>
  <c r="L444" i="8"/>
  <c r="L439" i="8"/>
  <c r="L434" i="8"/>
  <c r="L429" i="8"/>
  <c r="M428" i="8"/>
  <c r="G443" i="8" s="1"/>
  <c r="M443" i="8" s="1"/>
  <c r="M427" i="8"/>
  <c r="G442" i="8" s="1"/>
  <c r="M442" i="8" s="1"/>
  <c r="M426" i="8"/>
  <c r="G441" i="8" s="1"/>
  <c r="M441" i="8" s="1"/>
  <c r="L424" i="8"/>
  <c r="M412" i="8"/>
  <c r="L412" i="8" s="1"/>
  <c r="M411" i="8"/>
  <c r="L411" i="8" s="1"/>
  <c r="G26" i="18"/>
  <c r="M48" i="8"/>
  <c r="L46" i="8"/>
  <c r="L43" i="8"/>
  <c r="M42" i="8"/>
  <c r="L40" i="8"/>
  <c r="M39" i="8"/>
  <c r="L37" i="8"/>
  <c r="M36" i="8"/>
  <c r="M32" i="8"/>
  <c r="M31" i="8"/>
  <c r="M30" i="8"/>
  <c r="L29" i="8"/>
  <c r="M28" i="8"/>
  <c r="M27" i="8"/>
  <c r="M26" i="8"/>
  <c r="L25" i="8"/>
  <c r="M24" i="8"/>
  <c r="M23" i="8" s="1"/>
  <c r="L23" i="8"/>
  <c r="M22" i="8"/>
  <c r="L21" i="8"/>
  <c r="M20" i="8"/>
  <c r="M19" i="8" s="1"/>
  <c r="L19" i="8"/>
  <c r="B3" i="18"/>
  <c r="B4" i="18"/>
  <c r="B5" i="18"/>
  <c r="B6" i="18"/>
  <c r="N523" i="8"/>
  <c r="P488" i="8" l="1"/>
  <c r="P489" i="8"/>
  <c r="O485" i="8"/>
  <c r="L513" i="8"/>
  <c r="G64" i="18" s="1"/>
  <c r="P487" i="8"/>
  <c r="M500" i="8"/>
  <c r="G512" i="8" s="1"/>
  <c r="M512" i="8" s="1"/>
  <c r="N504" i="8"/>
  <c r="P516" i="8"/>
  <c r="O515" i="8"/>
  <c r="O513" i="8" s="1"/>
  <c r="N502" i="8"/>
  <c r="O504" i="8"/>
  <c r="G509" i="8"/>
  <c r="M509" i="8" s="1"/>
  <c r="O503" i="8"/>
  <c r="P503" i="8" s="1"/>
  <c r="G508" i="8"/>
  <c r="M508" i="8" s="1"/>
  <c r="O502" i="8"/>
  <c r="G507" i="8"/>
  <c r="M507" i="8" s="1"/>
  <c r="G473" i="8"/>
  <c r="M473" i="8" s="1"/>
  <c r="G478" i="8"/>
  <c r="G472" i="8"/>
  <c r="M472" i="8" s="1"/>
  <c r="O472" i="8" s="1"/>
  <c r="G477" i="8"/>
  <c r="G471" i="8"/>
  <c r="M471" i="8" s="1"/>
  <c r="N471" i="8" s="1"/>
  <c r="G476" i="8"/>
  <c r="G452" i="8"/>
  <c r="M452" i="8" s="1"/>
  <c r="G457" i="8" s="1"/>
  <c r="M457" i="8" s="1"/>
  <c r="G462" i="8"/>
  <c r="G453" i="8"/>
  <c r="M453" i="8" s="1"/>
  <c r="G458" i="8" s="1"/>
  <c r="M458" i="8" s="1"/>
  <c r="G463" i="8"/>
  <c r="G451" i="8"/>
  <c r="M451" i="8" s="1"/>
  <c r="G456" i="8" s="1"/>
  <c r="M456" i="8" s="1"/>
  <c r="G461" i="8"/>
  <c r="G432" i="8"/>
  <c r="M432" i="8" s="1"/>
  <c r="G437" i="8"/>
  <c r="M437" i="8" s="1"/>
  <c r="G433" i="8"/>
  <c r="M433" i="8" s="1"/>
  <c r="G438" i="8"/>
  <c r="M438" i="8" s="1"/>
  <c r="G431" i="8"/>
  <c r="M431" i="8" s="1"/>
  <c r="G436" i="8"/>
  <c r="M436" i="8" s="1"/>
  <c r="L409" i="8"/>
  <c r="L407" i="8"/>
  <c r="O407" i="8" s="1"/>
  <c r="L408" i="8"/>
  <c r="O408" i="8" s="1"/>
  <c r="L406" i="8"/>
  <c r="N406" i="8" s="1"/>
  <c r="L402" i="8"/>
  <c r="L399" i="8" s="1"/>
  <c r="G39" i="18" s="1"/>
  <c r="G398" i="8"/>
  <c r="M398" i="8" s="1"/>
  <c r="L398" i="8" s="1"/>
  <c r="L393" i="8"/>
  <c r="O393" i="8" s="1"/>
  <c r="G396" i="8"/>
  <c r="M396" i="8" s="1"/>
  <c r="L396" i="8" s="1"/>
  <c r="L391" i="8"/>
  <c r="O391" i="8" s="1"/>
  <c r="O420" i="8"/>
  <c r="O418" i="8" s="1"/>
  <c r="G43" i="18"/>
  <c r="O392" i="8"/>
  <c r="G397" i="8"/>
  <c r="M397" i="8" s="1"/>
  <c r="O401" i="8"/>
  <c r="M399" i="8"/>
  <c r="G35" i="18"/>
  <c r="G36" i="18"/>
  <c r="G33" i="18"/>
  <c r="G30" i="18"/>
  <c r="G32" i="18"/>
  <c r="G34" i="18"/>
  <c r="G29" i="18"/>
  <c r="G31" i="18"/>
  <c r="G16" i="18"/>
  <c r="O495" i="8"/>
  <c r="G18" i="18"/>
  <c r="P485" i="8"/>
  <c r="P495" i="8"/>
  <c r="P492" i="8"/>
  <c r="P490" i="8" s="1"/>
  <c r="N490" i="8"/>
  <c r="P502" i="8"/>
  <c r="N500" i="8"/>
  <c r="P515" i="8"/>
  <c r="P513" i="8" s="1"/>
  <c r="N513" i="8"/>
  <c r="M371" i="8"/>
  <c r="N130" i="8"/>
  <c r="P130" i="8"/>
  <c r="M349" i="8"/>
  <c r="N93" i="8"/>
  <c r="N392" i="8"/>
  <c r="M389" i="8"/>
  <c r="M167" i="8"/>
  <c r="N401" i="8"/>
  <c r="M279" i="8"/>
  <c r="M404" i="8"/>
  <c r="M418" i="8"/>
  <c r="N420" i="8"/>
  <c r="N421" i="8"/>
  <c r="P421" i="8" s="1"/>
  <c r="N422" i="8"/>
  <c r="P422" i="8" s="1"/>
  <c r="M25" i="8"/>
  <c r="M29" i="8"/>
  <c r="M424" i="8"/>
  <c r="M409" i="8"/>
  <c r="M34" i="8"/>
  <c r="M21" i="8"/>
  <c r="M439" i="8"/>
  <c r="M522" i="8"/>
  <c r="M37" i="8"/>
  <c r="M444" i="8"/>
  <c r="N524" i="8"/>
  <c r="P524" i="8" s="1"/>
  <c r="N526" i="8"/>
  <c r="P526" i="8" s="1"/>
  <c r="O523" i="8"/>
  <c r="N512" i="8" l="1"/>
  <c r="N510" i="8" s="1"/>
  <c r="P504" i="8"/>
  <c r="O512" i="8"/>
  <c r="O510" i="8" s="1"/>
  <c r="M510" i="8"/>
  <c r="O473" i="8"/>
  <c r="N472" i="8"/>
  <c r="P472" i="8" s="1"/>
  <c r="N473" i="8"/>
  <c r="O500" i="8"/>
  <c r="N393" i="8"/>
  <c r="P393" i="8" s="1"/>
  <c r="O471" i="8"/>
  <c r="M449" i="8"/>
  <c r="O509" i="8"/>
  <c r="N509" i="8"/>
  <c r="P500" i="8"/>
  <c r="O508" i="8"/>
  <c r="N508" i="8"/>
  <c r="M469" i="8"/>
  <c r="O507" i="8"/>
  <c r="M505" i="8"/>
  <c r="N507" i="8"/>
  <c r="M434" i="8"/>
  <c r="M454" i="8"/>
  <c r="M429" i="8"/>
  <c r="M482" i="8"/>
  <c r="M477" i="8"/>
  <c r="M483" i="8"/>
  <c r="M478" i="8"/>
  <c r="M481" i="8"/>
  <c r="M476" i="8"/>
  <c r="N396" i="8"/>
  <c r="G468" i="8"/>
  <c r="M468" i="8" s="1"/>
  <c r="M463" i="8"/>
  <c r="G467" i="8"/>
  <c r="M467" i="8" s="1"/>
  <c r="M462" i="8"/>
  <c r="N398" i="8"/>
  <c r="N408" i="8"/>
  <c r="P408" i="8" s="1"/>
  <c r="N391" i="8"/>
  <c r="P391" i="8" s="1"/>
  <c r="G466" i="8"/>
  <c r="M466" i="8" s="1"/>
  <c r="M461" i="8"/>
  <c r="N407" i="8"/>
  <c r="P407" i="8" s="1"/>
  <c r="N402" i="8"/>
  <c r="N399" i="8" s="1"/>
  <c r="L404" i="8"/>
  <c r="G40" i="18" s="1"/>
  <c r="O398" i="8"/>
  <c r="O406" i="8"/>
  <c r="O404" i="8" s="1"/>
  <c r="L389" i="8"/>
  <c r="G37" i="18" s="1"/>
  <c r="O396" i="8"/>
  <c r="O402" i="8"/>
  <c r="O399" i="8" s="1"/>
  <c r="L397" i="8"/>
  <c r="O397" i="8" s="1"/>
  <c r="M394" i="8"/>
  <c r="P401" i="8"/>
  <c r="O389" i="8"/>
  <c r="O349" i="8"/>
  <c r="O204" i="8"/>
  <c r="N371" i="8"/>
  <c r="O279" i="8"/>
  <c r="O317" i="8"/>
  <c r="O167" i="8"/>
  <c r="P93" i="8"/>
  <c r="O371" i="8"/>
  <c r="N204" i="8"/>
  <c r="P392" i="8"/>
  <c r="N349" i="8"/>
  <c r="N167" i="8"/>
  <c r="N279" i="8"/>
  <c r="N317" i="8"/>
  <c r="P420" i="8"/>
  <c r="P418" i="8" s="1"/>
  <c r="N418" i="8"/>
  <c r="P523" i="8"/>
  <c r="P512" i="8" l="1"/>
  <c r="P510" i="8" s="1"/>
  <c r="O469" i="8"/>
  <c r="P473" i="8"/>
  <c r="N469" i="8"/>
  <c r="P471" i="8"/>
  <c r="P509" i="8"/>
  <c r="O505" i="8"/>
  <c r="P507" i="8"/>
  <c r="P508" i="8"/>
  <c r="P398" i="8"/>
  <c r="N404" i="8"/>
  <c r="N389" i="8"/>
  <c r="O478" i="8"/>
  <c r="N478" i="8"/>
  <c r="P396" i="8"/>
  <c r="O477" i="8"/>
  <c r="N477" i="8"/>
  <c r="O482" i="8"/>
  <c r="N482" i="8"/>
  <c r="O476" i="8"/>
  <c r="N476" i="8"/>
  <c r="M474" i="8"/>
  <c r="O481" i="8"/>
  <c r="N481" i="8"/>
  <c r="P406" i="8"/>
  <c r="P404" i="8" s="1"/>
  <c r="M459" i="8"/>
  <c r="O394" i="8"/>
  <c r="N397" i="8"/>
  <c r="N394" i="8" s="1"/>
  <c r="L394" i="8"/>
  <c r="G38" i="18" s="1"/>
  <c r="P402" i="8"/>
  <c r="P399" i="8" s="1"/>
  <c r="P204" i="8"/>
  <c r="P349" i="8"/>
  <c r="P279" i="8"/>
  <c r="P167" i="8"/>
  <c r="P389" i="8"/>
  <c r="P371" i="8"/>
  <c r="P317" i="8"/>
  <c r="E44" i="18"/>
  <c r="P469" i="8" l="1"/>
  <c r="P505" i="8"/>
  <c r="P478" i="8"/>
  <c r="P477" i="8"/>
  <c r="P482" i="8"/>
  <c r="P481" i="8"/>
  <c r="O474" i="8"/>
  <c r="P397" i="8"/>
  <c r="P394" i="8" s="1"/>
  <c r="P476" i="8"/>
  <c r="N474" i="8"/>
  <c r="P474" i="8" l="1"/>
  <c r="M43" i="8"/>
  <c r="M46" i="8"/>
  <c r="N48" i="8"/>
  <c r="O522" i="8"/>
  <c r="O48" i="8"/>
  <c r="F22" i="18"/>
  <c r="E22" i="18"/>
  <c r="D22" i="18"/>
  <c r="C22" i="18"/>
  <c r="F21" i="18"/>
  <c r="E21" i="18"/>
  <c r="D21" i="18"/>
  <c r="C21" i="18"/>
  <c r="N42" i="8"/>
  <c r="B4" i="10"/>
  <c r="B5" i="10"/>
  <c r="B6" i="10"/>
  <c r="O467" i="8"/>
  <c r="N462" i="8"/>
  <c r="O463" i="8"/>
  <c r="O457" i="8"/>
  <c r="O458" i="8"/>
  <c r="O453" i="8"/>
  <c r="O452" i="8"/>
  <c r="G49" i="18"/>
  <c r="N447" i="8"/>
  <c r="N448" i="8"/>
  <c r="O443" i="8"/>
  <c r="O442" i="8"/>
  <c r="M40" i="8" l="1"/>
  <c r="N46" i="8"/>
  <c r="O46" i="8"/>
  <c r="N441" i="8"/>
  <c r="N461" i="8"/>
  <c r="N446" i="8"/>
  <c r="N468" i="8"/>
  <c r="O466" i="8"/>
  <c r="O456" i="8"/>
  <c r="O451" i="8"/>
  <c r="P522" i="8"/>
  <c r="P48" i="8"/>
  <c r="O42" i="8"/>
  <c r="N20" i="8"/>
  <c r="N19" i="8" s="1"/>
  <c r="O483" i="8"/>
  <c r="N483" i="8"/>
  <c r="O447" i="8"/>
  <c r="P447" i="8" s="1"/>
  <c r="N466" i="8"/>
  <c r="O468" i="8"/>
  <c r="N467" i="8"/>
  <c r="P467" i="8" s="1"/>
  <c r="O462" i="8"/>
  <c r="P462" i="8" s="1"/>
  <c r="N463" i="8"/>
  <c r="P463" i="8" s="1"/>
  <c r="O461" i="8"/>
  <c r="N457" i="8"/>
  <c r="P457" i="8" s="1"/>
  <c r="N458" i="8"/>
  <c r="P458" i="8" s="1"/>
  <c r="N456" i="8"/>
  <c r="N451" i="8"/>
  <c r="N452" i="8"/>
  <c r="P452" i="8" s="1"/>
  <c r="N453" i="8"/>
  <c r="P453" i="8" s="1"/>
  <c r="O448" i="8"/>
  <c r="P448" i="8" s="1"/>
  <c r="O446" i="8"/>
  <c r="O441" i="8"/>
  <c r="N442" i="8"/>
  <c r="P442" i="8" s="1"/>
  <c r="N443" i="8"/>
  <c r="P443" i="8" s="1"/>
  <c r="M464" i="8" l="1"/>
  <c r="M479" i="8"/>
  <c r="N40" i="8"/>
  <c r="N444" i="8"/>
  <c r="N479" i="8"/>
  <c r="N439" i="8"/>
  <c r="P46" i="8"/>
  <c r="O479" i="8"/>
  <c r="P42" i="8"/>
  <c r="O439" i="8"/>
  <c r="O444" i="8"/>
  <c r="P466" i="8"/>
  <c r="P441" i="8"/>
  <c r="P468" i="8"/>
  <c r="P461" i="8"/>
  <c r="P483" i="8"/>
  <c r="P456" i="8"/>
  <c r="P451" i="8"/>
  <c r="P446" i="8"/>
  <c r="P40" i="8" l="1"/>
  <c r="O464" i="8"/>
  <c r="N464" i="8"/>
  <c r="P439" i="8"/>
  <c r="O40" i="8"/>
  <c r="P444" i="8"/>
  <c r="P464" i="8"/>
  <c r="P479" i="8"/>
  <c r="N437" i="8"/>
  <c r="O433" i="8"/>
  <c r="O432" i="8"/>
  <c r="O431" i="8"/>
  <c r="O427" i="8"/>
  <c r="O429" i="8" l="1"/>
  <c r="N426" i="8"/>
  <c r="O428" i="8"/>
  <c r="N411" i="8"/>
  <c r="O438" i="8"/>
  <c r="N412" i="8"/>
  <c r="O436" i="8"/>
  <c r="N432" i="8"/>
  <c r="P432" i="8" s="1"/>
  <c r="O459" i="8"/>
  <c r="N438" i="8"/>
  <c r="O437" i="8"/>
  <c r="P437" i="8" s="1"/>
  <c r="N436" i="8"/>
  <c r="N431" i="8"/>
  <c r="N433" i="8"/>
  <c r="P433" i="8" s="1"/>
  <c r="O426" i="8"/>
  <c r="N427" i="8"/>
  <c r="P427" i="8" s="1"/>
  <c r="N428" i="8"/>
  <c r="O412" i="8"/>
  <c r="O411" i="8"/>
  <c r="O434" i="8" l="1"/>
  <c r="O424" i="8"/>
  <c r="N449" i="8"/>
  <c r="P431" i="8"/>
  <c r="P429" i="8" s="1"/>
  <c r="N429" i="8"/>
  <c r="N434" i="8"/>
  <c r="O409" i="8"/>
  <c r="N409" i="8"/>
  <c r="N424" i="8"/>
  <c r="N454" i="8"/>
  <c r="N459" i="8"/>
  <c r="O449" i="8"/>
  <c r="P428" i="8"/>
  <c r="O454" i="8"/>
  <c r="P412" i="8"/>
  <c r="P426" i="8"/>
  <c r="P438" i="8"/>
  <c r="P436" i="8"/>
  <c r="P411" i="8"/>
  <c r="P434" i="8" l="1"/>
  <c r="P449" i="8"/>
  <c r="P454" i="8"/>
  <c r="P409" i="8"/>
  <c r="P459" i="8"/>
  <c r="P424" i="8"/>
  <c r="C42" i="18"/>
  <c r="D42" i="18"/>
  <c r="E42" i="18"/>
  <c r="F42" i="18"/>
  <c r="C45" i="18"/>
  <c r="D45" i="18"/>
  <c r="E45" i="18"/>
  <c r="F45" i="18"/>
  <c r="C46" i="18"/>
  <c r="D46" i="18"/>
  <c r="E46" i="18"/>
  <c r="F46" i="18"/>
  <c r="C47" i="18"/>
  <c r="D47" i="18"/>
  <c r="E47" i="18"/>
  <c r="F47" i="18"/>
  <c r="G47" i="18"/>
  <c r="C48" i="18"/>
  <c r="D48" i="18"/>
  <c r="E48" i="18"/>
  <c r="F48" i="18"/>
  <c r="G48" i="18"/>
  <c r="C49" i="18"/>
  <c r="D49" i="18"/>
  <c r="E49" i="18"/>
  <c r="F49" i="18"/>
  <c r="C50" i="18"/>
  <c r="D50" i="18"/>
  <c r="E50" i="18"/>
  <c r="F50" i="18"/>
  <c r="G50" i="18"/>
  <c r="C51" i="18"/>
  <c r="D51" i="18"/>
  <c r="E51" i="18"/>
  <c r="F51" i="18"/>
  <c r="G51" i="18"/>
  <c r="C52" i="18"/>
  <c r="D52" i="18"/>
  <c r="E52" i="18"/>
  <c r="F52" i="18"/>
  <c r="G52" i="18"/>
  <c r="C53" i="18"/>
  <c r="D53" i="18"/>
  <c r="E53" i="18"/>
  <c r="F53" i="18"/>
  <c r="G53" i="18"/>
  <c r="C56" i="18"/>
  <c r="D56" i="18"/>
  <c r="E56" i="18"/>
  <c r="F56" i="18"/>
  <c r="G56" i="18"/>
  <c r="E65" i="18"/>
  <c r="E25" i="18"/>
  <c r="E19" i="18"/>
  <c r="E13" i="18"/>
  <c r="E11" i="18"/>
  <c r="G66" i="18"/>
  <c r="F66" i="18"/>
  <c r="E66" i="18"/>
  <c r="D66" i="18"/>
  <c r="C66" i="18"/>
  <c r="F41" i="18"/>
  <c r="E41" i="18"/>
  <c r="D41" i="18"/>
  <c r="C41" i="18"/>
  <c r="F24" i="18"/>
  <c r="E24" i="18"/>
  <c r="D24" i="18"/>
  <c r="C24" i="18"/>
  <c r="F23" i="18"/>
  <c r="E23" i="18"/>
  <c r="D23" i="18"/>
  <c r="C23" i="18"/>
  <c r="F20" i="18"/>
  <c r="D20" i="18"/>
  <c r="C20" i="18"/>
  <c r="F17" i="18"/>
  <c r="E17" i="18"/>
  <c r="D17" i="18"/>
  <c r="C17" i="18"/>
  <c r="F15" i="18"/>
  <c r="E15" i="18"/>
  <c r="D15" i="18"/>
  <c r="C15" i="18"/>
  <c r="F14" i="18"/>
  <c r="E14" i="18"/>
  <c r="D14" i="18"/>
  <c r="C14" i="18"/>
  <c r="F12" i="18"/>
  <c r="E12" i="18"/>
  <c r="D12" i="18"/>
  <c r="C12" i="18"/>
  <c r="G21" i="18" l="1"/>
  <c r="G20" i="18"/>
  <c r="G14" i="18"/>
  <c r="O22" i="8"/>
  <c r="I134" i="24"/>
  <c r="I133" i="24"/>
  <c r="I132" i="24"/>
  <c r="I131" i="24"/>
  <c r="I130" i="24"/>
  <c r="I129" i="24"/>
  <c r="I128" i="24"/>
  <c r="I127" i="24"/>
  <c r="I126" i="24"/>
  <c r="I125" i="24"/>
  <c r="I124" i="24"/>
  <c r="I123" i="24"/>
  <c r="I122" i="24"/>
  <c r="I121" i="24"/>
  <c r="I120" i="24"/>
  <c r="I119" i="24"/>
  <c r="I118" i="24"/>
  <c r="I117" i="24"/>
  <c r="I116" i="24"/>
  <c r="I115" i="24"/>
  <c r="I114" i="24"/>
  <c r="I113" i="24"/>
  <c r="I112" i="24"/>
  <c r="I111" i="24"/>
  <c r="I110" i="24"/>
  <c r="I109" i="24"/>
  <c r="I108" i="24"/>
  <c r="I107" i="24"/>
  <c r="I106" i="24"/>
  <c r="I105" i="24"/>
  <c r="I104" i="24"/>
  <c r="I103" i="24"/>
  <c r="I102" i="24"/>
  <c r="I101" i="24"/>
  <c r="I100" i="24"/>
  <c r="I99" i="24"/>
  <c r="I98" i="24"/>
  <c r="I97" i="24"/>
  <c r="I96" i="24"/>
  <c r="I95" i="24"/>
  <c r="I94" i="24"/>
  <c r="I93" i="24"/>
  <c r="I92" i="24"/>
  <c r="I91" i="24"/>
  <c r="I90" i="24"/>
  <c r="I89" i="24"/>
  <c r="I88" i="24"/>
  <c r="I87" i="24"/>
  <c r="I86" i="24"/>
  <c r="I85" i="24"/>
  <c r="I84" i="24"/>
  <c r="I83" i="24"/>
  <c r="I82" i="24"/>
  <c r="I81" i="24"/>
  <c r="I80" i="24"/>
  <c r="I79" i="24"/>
  <c r="I78" i="24"/>
  <c r="I77" i="24"/>
  <c r="I76" i="24"/>
  <c r="I75" i="24"/>
  <c r="I74" i="24"/>
  <c r="I73" i="24"/>
  <c r="I72" i="24"/>
  <c r="I71" i="24"/>
  <c r="I70" i="24"/>
  <c r="I69" i="24"/>
  <c r="I68" i="24"/>
  <c r="I67" i="24"/>
  <c r="I66" i="24"/>
  <c r="I65" i="24"/>
  <c r="I64" i="24"/>
  <c r="I63" i="24"/>
  <c r="I62" i="24"/>
  <c r="I61" i="24"/>
  <c r="I60" i="24"/>
  <c r="I59" i="24"/>
  <c r="I58" i="24"/>
  <c r="I57" i="24"/>
  <c r="I56" i="24"/>
  <c r="A47" i="24"/>
  <c r="A48" i="24" s="1"/>
  <c r="C46" i="24"/>
  <c r="C45" i="24"/>
  <c r="C44" i="24"/>
  <c r="C43" i="24"/>
  <c r="C42" i="24"/>
  <c r="J41" i="24"/>
  <c r="C41" i="24"/>
  <c r="J40" i="24"/>
  <c r="C40" i="24"/>
  <c r="O37" i="24"/>
  <c r="A35" i="24"/>
  <c r="A36" i="24" s="1"/>
  <c r="C34" i="24"/>
  <c r="S30" i="24"/>
  <c r="S29" i="24"/>
  <c r="A81" i="24" s="1"/>
  <c r="A29" i="24"/>
  <c r="A30" i="24" s="1"/>
  <c r="C28" i="24"/>
  <c r="R27" i="24"/>
  <c r="J27" i="24"/>
  <c r="R26" i="24"/>
  <c r="J26" i="24"/>
  <c r="R25" i="24"/>
  <c r="J25" i="24"/>
  <c r="R24" i="24"/>
  <c r="J24" i="24"/>
  <c r="R23" i="24"/>
  <c r="J23" i="24"/>
  <c r="A23" i="24"/>
  <c r="A24" i="24" s="1"/>
  <c r="C22" i="24"/>
  <c r="A17" i="24"/>
  <c r="A18" i="24" s="1"/>
  <c r="C16" i="24"/>
  <c r="C15" i="24"/>
  <c r="C14" i="24"/>
  <c r="C13" i="24"/>
  <c r="C12" i="24"/>
  <c r="C10" i="24"/>
  <c r="C9" i="24"/>
  <c r="A4" i="24"/>
  <c r="C4" i="24" s="1"/>
  <c r="C3" i="24"/>
  <c r="A5" i="24" l="1"/>
  <c r="A6" i="24" s="1"/>
  <c r="A7" i="24" s="1"/>
  <c r="C17" i="24"/>
  <c r="G15" i="18"/>
  <c r="G17" i="18"/>
  <c r="G23" i="18"/>
  <c r="G22" i="18"/>
  <c r="O39" i="8"/>
  <c r="O30" i="8"/>
  <c r="N31" i="8"/>
  <c r="O45" i="8"/>
  <c r="O43" i="8" s="1"/>
  <c r="O24" i="8"/>
  <c r="O26" i="8"/>
  <c r="O27" i="8"/>
  <c r="O28" i="8"/>
  <c r="O32" i="8"/>
  <c r="G24" i="18"/>
  <c r="N45" i="8"/>
  <c r="N43" i="8" s="1"/>
  <c r="N39" i="8"/>
  <c r="O36" i="8"/>
  <c r="N36" i="8"/>
  <c r="N30" i="8"/>
  <c r="O31" i="8"/>
  <c r="N32" i="8"/>
  <c r="N26" i="8"/>
  <c r="N27" i="8"/>
  <c r="N28" i="8"/>
  <c r="N24" i="8"/>
  <c r="N22" i="8"/>
  <c r="O20" i="8"/>
  <c r="O19" i="8" s="1"/>
  <c r="S31" i="24"/>
  <c r="A25" i="24"/>
  <c r="C24" i="24"/>
  <c r="C30" i="24"/>
  <c r="A31" i="24"/>
  <c r="A37" i="24"/>
  <c r="C36" i="24"/>
  <c r="C18" i="24"/>
  <c r="A19" i="24"/>
  <c r="A49" i="24"/>
  <c r="C48" i="24"/>
  <c r="C23" i="24"/>
  <c r="C47" i="24"/>
  <c r="C35" i="24"/>
  <c r="C29" i="24"/>
  <c r="C6" i="24" l="1"/>
  <c r="C5" i="24"/>
  <c r="O23" i="8"/>
  <c r="O25" i="8"/>
  <c r="N23" i="8"/>
  <c r="N21" i="8"/>
  <c r="O21" i="8"/>
  <c r="O34" i="8"/>
  <c r="N25" i="8"/>
  <c r="N37" i="8"/>
  <c r="O29" i="8"/>
  <c r="N29" i="8"/>
  <c r="N34" i="8"/>
  <c r="O37" i="8"/>
  <c r="P27" i="8"/>
  <c r="P32" i="8"/>
  <c r="P39" i="8"/>
  <c r="P28" i="8"/>
  <c r="P45" i="8"/>
  <c r="P31" i="8"/>
  <c r="P36" i="8"/>
  <c r="P30" i="8"/>
  <c r="P26" i="8"/>
  <c r="P24" i="8"/>
  <c r="P22" i="8"/>
  <c r="P20" i="8"/>
  <c r="A50" i="24"/>
  <c r="C49" i="24"/>
  <c r="C19" i="24"/>
  <c r="A20" i="24"/>
  <c r="A8" i="24"/>
  <c r="C8" i="24" s="1"/>
  <c r="C7" i="24"/>
  <c r="A38" i="24"/>
  <c r="C37" i="24"/>
  <c r="A32" i="24"/>
  <c r="C31" i="24"/>
  <c r="C25" i="24"/>
  <c r="A26" i="24"/>
  <c r="W27" i="24" l="1"/>
  <c r="Y31" i="24"/>
  <c r="X23" i="24"/>
  <c r="P23" i="8"/>
  <c r="P29" i="8"/>
  <c r="P34" i="8"/>
  <c r="P37" i="8"/>
  <c r="P21" i="8"/>
  <c r="P25" i="8"/>
  <c r="P19" i="8"/>
  <c r="P43" i="8"/>
  <c r="Y26" i="24"/>
  <c r="X27" i="24"/>
  <c r="W31" i="24"/>
  <c r="A33" i="24"/>
  <c r="C33" i="24" s="1"/>
  <c r="C32" i="24"/>
  <c r="A39" i="24"/>
  <c r="C39" i="24" s="1"/>
  <c r="C38" i="24"/>
  <c r="Y23" i="24"/>
  <c r="Y24" i="24"/>
  <c r="X24" i="24"/>
  <c r="X31" i="24"/>
  <c r="Y27" i="24"/>
  <c r="W25" i="24"/>
  <c r="A21" i="24"/>
  <c r="C21" i="24" s="1"/>
  <c r="C20" i="24"/>
  <c r="X25" i="24"/>
  <c r="W26" i="24"/>
  <c r="Y25" i="24"/>
  <c r="X26" i="24"/>
  <c r="W24" i="24"/>
  <c r="A51" i="24"/>
  <c r="C51" i="24" s="1"/>
  <c r="C50" i="24"/>
  <c r="C26" i="24"/>
  <c r="A27" i="24"/>
  <c r="C27" i="24" s="1"/>
  <c r="W23" i="24"/>
  <c r="T31" i="24" l="1"/>
  <c r="E39" i="10" l="1"/>
  <c r="G41" i="18" l="1"/>
  <c r="G42" i="18" l="1"/>
  <c r="G45" i="18" l="1"/>
  <c r="G46" i="18" l="1"/>
  <c r="T3" i="8" l="1"/>
  <c r="G16" i="8" s="1"/>
  <c r="M16" i="8" s="1"/>
  <c r="L16" i="8" s="1"/>
  <c r="T2" i="8"/>
  <c r="M15" i="8" s="1"/>
  <c r="L15" i="8" s="1"/>
  <c r="O16" i="8" l="1"/>
  <c r="N16" i="8"/>
  <c r="O15" i="8"/>
  <c r="N15" i="8"/>
  <c r="T4" i="8"/>
  <c r="G17" i="8" s="1"/>
  <c r="M17" i="8" s="1"/>
  <c r="M13" i="8" l="1"/>
  <c r="L17" i="8"/>
  <c r="L13" i="8" s="1"/>
  <c r="G12" i="18" s="1"/>
  <c r="P16" i="8"/>
  <c r="P15" i="8"/>
  <c r="O17" i="8" l="1"/>
  <c r="O13" i="8" s="1"/>
  <c r="N17" i="8"/>
  <c r="N13" i="8" s="1"/>
  <c r="P17" i="8" l="1"/>
  <c r="P13" i="8"/>
  <c r="E41" i="10" l="1"/>
  <c r="N278" i="8" l="1"/>
  <c r="N241" i="8" l="1"/>
  <c r="O278" i="8"/>
  <c r="O241" i="8" s="1"/>
  <c r="P278" i="8" l="1"/>
  <c r="P241" i="8" s="1"/>
  <c r="N485" i="8"/>
  <c r="N495" i="8"/>
  <c r="N505" i="8"/>
  <c r="N518" i="8"/>
  <c r="N522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B180DA60-AF53-4A84-A070-D8D51C99BFC3}">
      <text>
        <r>
          <rPr>
            <sz val="10"/>
            <color rgb="FF000000"/>
            <rFont val="Calibri"/>
            <family val="2"/>
            <scheme val="minor"/>
          </rPr>
          <t>FILTRO:
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<sst xmlns="http://schemas.openxmlformats.org/spreadsheetml/2006/main" count="1873" uniqueCount="371">
  <si>
    <t>ATENÇÃO</t>
  </si>
  <si>
    <t>ITEM</t>
  </si>
  <si>
    <t>DESCRIÇÃO</t>
  </si>
  <si>
    <t>UNID.</t>
  </si>
  <si>
    <t>QTDE.</t>
  </si>
  <si>
    <t>L</t>
  </si>
  <si>
    <t>H</t>
  </si>
  <si>
    <t>ACRÉSCIMO</t>
  </si>
  <si>
    <t>DECRÉSCIMO</t>
  </si>
  <si>
    <t>REPROGRAMADO</t>
  </si>
  <si>
    <t>1.1</t>
  </si>
  <si>
    <t>2.1</t>
  </si>
  <si>
    <t>CODIGO</t>
  </si>
  <si>
    <t>ETAPAS/DESCRIÇÃO</t>
  </si>
  <si>
    <t>TOTAL ETAPAS</t>
  </si>
  <si>
    <t>PREVISTO / REALIZADO</t>
  </si>
  <si>
    <t xml:space="preserve">TOTAL PARCIAL </t>
  </si>
  <si>
    <t xml:space="preserve">TOTAL ACUMULADO </t>
  </si>
  <si>
    <t>FINANCEIRO / FÍSICO</t>
  </si>
  <si>
    <t>FONTE</t>
  </si>
  <si>
    <t>CONTRATO N°:</t>
  </si>
  <si>
    <t>CONTRATADA: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</si>
  <si>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</si>
  <si>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</si>
  <si>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</si>
  <si>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</si>
  <si>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</si>
  <si>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</si>
  <si>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</si>
  <si>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</si>
  <si>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</si>
  <si>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ED-50155</t>
  </si>
  <si>
    <t>LOCAÇÃO DE BANHEIRO QUÍMICO, DIMENSÃO (110X120X230)CM, LINHA PADRÃO, CONTENDO UMA (1) PIA/HIGIENIZADOR DE MÃOS, INCLUSIVE MANUTENÇÃO E MOBILIZAÇÃO/DESMOBILIZAÇÃO</t>
  </si>
  <si>
    <t>2.2</t>
  </si>
  <si>
    <t>SINAPI</t>
  </si>
  <si>
    <t>COMPOSIÇÃO</t>
  </si>
  <si>
    <t>2.3</t>
  </si>
  <si>
    <t>M2</t>
  </si>
  <si>
    <t>M3XKM</t>
  </si>
  <si>
    <t>M3</t>
  </si>
  <si>
    <t>ADMINISTRAÇÃO LOCAL</t>
  </si>
  <si>
    <t>CPU-001</t>
  </si>
  <si>
    <t>M²</t>
  </si>
  <si>
    <t>UN</t>
  </si>
  <si>
    <t>BDI:</t>
  </si>
  <si>
    <t>MÊS</t>
  </si>
  <si>
    <t>UND</t>
  </si>
  <si>
    <t>BASE DE REFERÊNCIA</t>
  </si>
  <si>
    <t xml:space="preserve">CÓDIGO  </t>
  </si>
  <si>
    <t xml:space="preserve">DESCRIÇÃO  </t>
  </si>
  <si>
    <t>QUANT.</t>
  </si>
  <si>
    <t>TOTAL S/ BDI</t>
  </si>
  <si>
    <t>TOTAL DO ORÇAMENTO</t>
  </si>
  <si>
    <t>MEMÓRIA DE CÁLCULO</t>
  </si>
  <si>
    <t>ED-16350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</si>
  <si>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</si>
  <si>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2.4</t>
  </si>
  <si>
    <t>ED-50137</t>
  </si>
  <si>
    <t>MOBILIZAÇÃO E DESMOBILIZAÇÃO DE CONTAINER, INCLUSIVE CARGA, DESCARGA E TRANSPORTE EM CAMINHÃO CARROCERIA COM GUINDAUTO (MUNCK), EXCLUSIVE LOCAÇÃO DO CONTAINER</t>
  </si>
  <si>
    <t>2.5</t>
  </si>
  <si>
    <t>TUBO DE CONCRETO PARA REDES COLETORAS DE ÁGUAS PLUVIAIS, DIÂMETRO DE 400 MM, JUNTA RÍGIDA, INSTALADO EM LOCAL COM ALTO NÍVEL DE INTERFERÊNCIAS - FORNECIMENTO E ASSENTAMENTO. AF_03/2024</t>
  </si>
  <si>
    <t>M</t>
  </si>
  <si>
    <t>TUBO DE CONCRETO PARA REDES COLETORAS DE ÁGUAS PLUVIAIS, DIÂMETRO DE 600 MM, JUNTA RÍGIDA, INSTALADO EM LOCAL COM ALTO NÍVEL DE INTERFERÊNCIAS - FORNECIMENTO E ASSENTAMENTO. AF_03/2024</t>
  </si>
  <si>
    <t>5.2</t>
  </si>
  <si>
    <t>ADMINISTRAÇÃO LOCAL DA OBRA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</si>
  <si>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</si>
  <si>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</si>
  <si>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T</t>
  </si>
  <si>
    <t>TXKM</t>
  </si>
  <si>
    <t>ED-51132</t>
  </si>
  <si>
    <t>CARGA MECÂNICA DE MATERIAL DE QUALQUER NATUREZA SOBRE CAMINHÃO, EXCLUSIVE TRANSPORTE</t>
  </si>
  <si>
    <t>PINTURA DE LIGAÇÃO</t>
  </si>
  <si>
    <t>ED-7623</t>
  </si>
  <si>
    <t>EXECUÇÃO E APLICAÇÃO DE CONCRETO BETUMINOSO USINADO A QUENTE (CBUQ), MASSA COMERCIAL, INCLUINDO FORNECIMENTO E TRANSPORTE DOS AGREGADOS E MATERIAL BETUMINOSO, EXCLUSIVE TRANSPORTE DA MASSA ASFÁLTICA ATÉ A PISTA</t>
  </si>
  <si>
    <t>Área (m²)</t>
  </si>
  <si>
    <t>ED-16358</t>
  </si>
  <si>
    <t>LIGAÇÕES PROVISÓRIAS PARA CONTAINER TIPO 3 (CORRESPONDENTE AO CÓDIGO ED-16350)</t>
  </si>
  <si>
    <t>DRENAGEM</t>
  </si>
  <si>
    <t>RAMPA DE ACESSIBILIDADE EM CONCRETO MOLDADO IN LOCO, EM CALÇADA NOVA COM LARGURA MAIOR OU IGUAL À 3,00 M, FCK 25MPA, COM PISO PODOTÁTIL. AF_03/2024</t>
  </si>
  <si>
    <t>REATERRO MANUAL DE VALAS, COM PLACA VIBRATÓRIA. AF_08/2023</t>
  </si>
  <si>
    <t>REATERRO MECANIZADO DE VALA COM ESCAVADEIRA HIDRÁULICA (CAPACIDADE DA CAÇAMBA: 0,8 M³/POTÊNCIA: 111 HP), LARGURA DE 1,5 A 2,5 M, PROFUNDIDADE DE 1,5 A 3,0 M, COM SOLO (SEM SUBSTITUIÇÃO) DE 1ª CATEGORIA, COM PLACA VIBRATÓRIA. AF_08/2023</t>
  </si>
  <si>
    <t>ESPALHAMENTO DE MATERIAL COM TRATOR DE ESTEIRAS. AF_09/2024</t>
  </si>
  <si>
    <t>ESCAVAÇÃO HORIZONTAL EM SOLO DE 1A CATEGORIA COM TRATOR DE ESTEIRAS (100HP/LÂMINA: 2,19M3). AF_07/2020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</si>
  <si>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</si>
  <si>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PLANTIO DE GRAMA ESMERALDA OU SÃO CARLOS OU CURITIBANA, EM PLACAS. AF_07/2024</t>
  </si>
  <si>
    <t>COMPACTAÇÃO MECÂNICA DE SOLO PARA EXECUÇÃO DE RADIER, PISO DE CONCRETO OU LAJE SOBRE SOLO, COM COMPACTADOR DE SOLOS TIPO PLACA VIBRATÓRIA. AF_09/2021</t>
  </si>
  <si>
    <t>TRANSPORTE COM CAMINHÃO BASCULANTE DE 10 M³, EM VIA URBANA PAVIMENTADA, DMT ATÉ 30 KM (UNIDADE: M3XKM). AF_07/2020</t>
  </si>
  <si>
    <t>SICRO/DNIT</t>
  </si>
  <si>
    <t>SEINFRA</t>
  </si>
  <si>
    <t>MIN</t>
  </si>
  <si>
    <t>MED</t>
  </si>
  <si>
    <t>MAX</t>
  </si>
  <si>
    <t>OBRA DE EDIFICAÇÃO</t>
  </si>
  <si>
    <t>AC</t>
  </si>
  <si>
    <t>SG</t>
  </si>
  <si>
    <t>COMPOSIÇÃO DO BDI</t>
  </si>
  <si>
    <t>R</t>
  </si>
  <si>
    <t>DF</t>
  </si>
  <si>
    <t>PREFEITURA: PREFEITURA MUNICIPAL DE SANTANA DO PARAÍSO</t>
  </si>
  <si>
    <t>FOLHA Nº: 1</t>
  </si>
  <si>
    <t>FILTRO</t>
  </si>
  <si>
    <t>BDI PAD</t>
  </si>
  <si>
    <t>OBRA RODOVIÁRIA</t>
  </si>
  <si>
    <t xml:space="preserve">
CONFORME LEGISLAÇÃO TRIBUTÁRIA MUNICIPAL, DEFINIR ESTIMATIVA DE PERCENTUAL DA BASE DE CÁLCULO PARA O ISS:
</t>
  </si>
  <si>
    <t>↓</t>
  </si>
  <si>
    <t>SOBRE A BASE DE CÁLCULO, DEFINIR A RESPECTIVA ALÍQUOTA DO ISS (ENTRE 2% E 5%):</t>
  </si>
  <si>
    <t>F</t>
  </si>
  <si>
    <t xml:space="preserve">BDI </t>
  </si>
  <si>
    <t>Construção de Redes de Abastecimento de Água, Coleta de Esgoto</t>
  </si>
  <si>
    <t>TIPO DE OBRA: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</si>
  <si>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</si>
  <si>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</si>
  <si>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</si>
  <si>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</si>
  <si>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</si>
  <si>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</si>
  <si>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</si>
  <si>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</si>
  <si>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</si>
  <si>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</si>
  <si>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</si>
  <si>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</si>
  <si>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</si>
  <si>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</si>
  <si>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</si>
  <si>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</si>
  <si>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COM ou SEM desoneração:</t>
  </si>
  <si>
    <t>SEM</t>
  </si>
  <si>
    <t>Fornecimento de Materiais e Equipamentos (aquisição indireta - em conjunto com licitação de obras)</t>
  </si>
  <si>
    <t>* O convenete deve preencher apenas os campos destacados</t>
  </si>
  <si>
    <t>Os valores de BDI foram calculados com o emprego da fórmula:</t>
  </si>
  <si>
    <t>BDI=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</si>
  <si>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</si>
  <si>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</si>
  <si>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</si>
  <si>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</si>
  <si>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</si>
  <si>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</si>
  <si>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(SELECIONAR)</t>
  </si>
  <si>
    <t>COM</t>
  </si>
  <si>
    <t>INSTALAÇÕES INICIAIS DA OBRA</t>
  </si>
  <si>
    <t>01 placa com as informações da obra. dimensões da placa: 3x1,5 m totalizando 4,5m².</t>
  </si>
  <si>
    <t>PAVIMENTAÇÃO ASFÁLTICA</t>
  </si>
  <si>
    <t>IMPRIMAÇÃO COM EMULSÃO ASFÁLTICA (EAI)</t>
  </si>
  <si>
    <t>FORNECIMENTO DE MATERIAL BETUMINOSO EAI - EMULSÃO ASFÁLTICA PARA IMPRIMAÇÃO</t>
  </si>
  <si>
    <t>QUANTITATIVOS OBTIDOS CONFORME O PROJETO DE PAVIMENTAÇÃO</t>
  </si>
  <si>
    <t>TRANSPORTE DE MATERIAL BETUMINOSO COM CAMINHÃO TANQUE DISTRIBUIDOR - RODOVIA PAVIMENTADA</t>
  </si>
  <si>
    <t>FORNECIMENTO DE MATERIAL BETUMINOSO RR-1C</t>
  </si>
  <si>
    <t>TRANSPORTE DE MISTURA BETUMINOSA A QUENTE COM CAMINHÃO COM CAÇAMBA TÉRMICA DE 6 M³ - RODOVIA PAVIMENTADA (USINA-OBRA)</t>
  </si>
  <si>
    <t>TxKm</t>
  </si>
  <si>
    <t>SERVIÇOS FINAIS</t>
  </si>
  <si>
    <t>Espessura média (m)</t>
  </si>
  <si>
    <t>DMT (Km)</t>
  </si>
  <si>
    <t>locação de 01 banheiro químico conforme tempo de obra - mês 01</t>
  </si>
  <si>
    <t>locação de 01 banheiro químico conforme tempo de obra - mês 02</t>
  </si>
  <si>
    <t>locação de 01 banheiro químico conforme tempo de obra - mês 03</t>
  </si>
  <si>
    <t>DMT (km)</t>
  </si>
  <si>
    <t>Coeficiente (TxM²)</t>
  </si>
  <si>
    <t>DER-MG - ARP 231/2024 (Preço unit. Com ICMS)</t>
  </si>
  <si>
    <t>Transporte material RR-1C - Pintura de ligação</t>
  </si>
  <si>
    <t>Transporte CBUQ</t>
  </si>
  <si>
    <t>Coeficiente (TxM³)</t>
  </si>
  <si>
    <t>Comprimento (m)</t>
  </si>
  <si>
    <t>VALOR UNITÁRIO</t>
  </si>
  <si>
    <t>MÊS 01</t>
  </si>
  <si>
    <t>MÊS 02</t>
  </si>
  <si>
    <t>MÊS 03</t>
  </si>
  <si>
    <t>Proporcional a medição - MÊS 01</t>
  </si>
  <si>
    <t>Proporcional a medição - MÊS 02</t>
  </si>
  <si>
    <t>Proporcional a medição - MÊS 03</t>
  </si>
  <si>
    <t>( ) COM DESONERAÇÃO</t>
  </si>
  <si>
    <t>SEM BDI</t>
  </si>
  <si>
    <t>COM BDI</t>
  </si>
  <si>
    <t>PREFEITURA MUNICIPAL DE SANTANA DO PARAÍSO 
SECRETARIA MUNICIPAL DE OBRAS, SERVIÇOS URBANOS E MEIO AMBIENTE</t>
  </si>
  <si>
    <t>5.3</t>
  </si>
  <si>
    <t>5.4</t>
  </si>
  <si>
    <t>5.5</t>
  </si>
  <si>
    <t>5.6</t>
  </si>
  <si>
    <t>5.7</t>
  </si>
  <si>
    <t>5.8</t>
  </si>
  <si>
    <t>5.9</t>
  </si>
  <si>
    <t>5.10</t>
  </si>
  <si>
    <t>6.1</t>
  </si>
  <si>
    <t>6.2</t>
  </si>
  <si>
    <t>='MEMORIA DE CAL.'!B9</t>
  </si>
  <si>
    <r>
      <t xml:space="preserve">PRAZO DE EXECUÇÃO: </t>
    </r>
    <r>
      <rPr>
        <sz val="12"/>
        <rFont val="Calibri"/>
        <family val="2"/>
        <scheme val="minor"/>
      </rPr>
      <t>03 MESES</t>
    </r>
  </si>
  <si>
    <t>QUANT. TOTAL PREVISTO</t>
  </si>
  <si>
    <t>DETALHAMENTO DE CÁLCULO</t>
  </si>
  <si>
    <t>QUANTITATIVOS REPROGRAMAÇÃO</t>
  </si>
  <si>
    <t>QUANT. TOTAL EXECUTADO</t>
  </si>
  <si>
    <t>VALOR TOTAL ORÇAMENTO C/ BDI</t>
  </si>
  <si>
    <t>5.11</t>
  </si>
  <si>
    <t>TERRAPLENAGEM</t>
  </si>
  <si>
    <t>4.10</t>
  </si>
  <si>
    <t>4.11</t>
  </si>
  <si>
    <t>4.17</t>
  </si>
  <si>
    <t>4.14</t>
  </si>
  <si>
    <t>4.16</t>
  </si>
  <si>
    <t>4.18</t>
  </si>
  <si>
    <t>4.15</t>
  </si>
  <si>
    <t>ESCORAMENTO DE VALA, TIPO PONTALETEAMENTO, COM PROFUNDIDADE DE 1,5 A 3,0 M, LARGURA MAIOR OU IGUAL A 1,5 M E MENOR QUE 2,5 M. AF_01/2026</t>
  </si>
  <si>
    <t>4.4</t>
  </si>
  <si>
    <t>4.5</t>
  </si>
  <si>
    <t>4.6</t>
  </si>
  <si>
    <t>4.7</t>
  </si>
  <si>
    <t>4.8</t>
  </si>
  <si>
    <t>4.9</t>
  </si>
  <si>
    <t>SICRO</t>
  </si>
  <si>
    <t>CHAMINÉ DOS POÇOS DE VISITA - CPV 01 - AREIA E BRITA COMERCIAIS</t>
  </si>
  <si>
    <t>4.12</t>
  </si>
  <si>
    <t>4.13</t>
  </si>
  <si>
    <t>BOCA DE LOBO DUPLA - GRELHA DE CONCRETO - BLDG 02 - AREIA E BRITA COMERCIAIS</t>
  </si>
  <si>
    <t>BOCA DE LOBO COMBINADA - CHAPÉU E GRELHA SIMPLES - BLC 02 - AREIA E BRITA COMERCIAIS</t>
  </si>
  <si>
    <t>BOCA DE BSTC D = 0,60 M - ESCONSIDADE 0° - AREIA E BRITA COMERCIAIS - ALAS RETAS</t>
  </si>
  <si>
    <t>CONSTRUÇÃO DE BASE E SUB-BASE PARA PAVIMENTAÇÃO DE BRITA GRADUADA SIMPLES, COM ESPESSURA DE 20CM - EXCLUSIVE CARGA E TRANSPORTE. AF_09/2024</t>
  </si>
  <si>
    <t>5.12</t>
  </si>
  <si>
    <t>CALÇADAS</t>
  </si>
  <si>
    <t>6.3</t>
  </si>
  <si>
    <t>6.4</t>
  </si>
  <si>
    <t>6.5</t>
  </si>
  <si>
    <t>TRANSPORTE COM CAMINHÃO BASCULANTE DE 10 M³, EM VIA URBANA PAVIMENTADA, DMT ATÉ 30 KM (UNIDADE:M3XKM). AF_02/2026</t>
  </si>
  <si>
    <t>6.6</t>
  </si>
  <si>
    <t>7.1</t>
  </si>
  <si>
    <t>7.2</t>
  </si>
  <si>
    <t>6.7</t>
  </si>
  <si>
    <t>CARGA, MANOBRA E DESCARGA DE SOLOS E MATERIAIS GRANULARES EM CAMINHÃO BASCULANTE 10 M³ - CARGA COM ESCAVADEIRA HIDRÁULICA (CAÇAMBA DE 1,20 M³ / 155 HP) E DESCARGA LIVRE (UNIDADE: M3). AF_02/2026</t>
  </si>
  <si>
    <t>EXECUÇÃO DE PASSEIO (CALÇADA) OU PISO DE CONCRETO COM CONCRETO MOLDADO IN LOCO, FEITO EM  OBRA, ACABAMENTO CONVENCIONAL, NÃO ARMADO. AF_08/2022</t>
  </si>
  <si>
    <t>DATA: 07/04/2025</t>
  </si>
  <si>
    <t>TRANSPORTE COM CAMINHÃO BASCULANTE DE 10 M³, EM VIA URBANA PAVIMENTADA, DMT ATÉ 30 KM (UNIDADE: M3XKM). AF_02/2026</t>
  </si>
  <si>
    <t>Rua  Tulipa</t>
  </si>
  <si>
    <t>Rua Avenca</t>
  </si>
  <si>
    <t>Rua Rosa</t>
  </si>
  <si>
    <r>
      <t>ENDEREÇO DA OBRA:</t>
    </r>
    <r>
      <rPr>
        <sz val="12"/>
        <rFont val="Calibri"/>
        <family val="2"/>
        <scheme val="minor"/>
      </rPr>
      <t xml:space="preserve"> RUA AVENCA, RUA TULIPA E RUA ROSA,BAIRRO AGUAS CLARAS - SANTANA DO PARAÍSO - MG.</t>
    </r>
  </si>
  <si>
    <t>Corpo técnico composto por Engenheiro Senior, Encarregado geral e Topografo - Proporcional a medição Engenheiro e topografo - 3 dias por semana durante 4 horas por dia, Encarregado geral - 8 horas por dia durante todos o período da obra</t>
  </si>
  <si>
    <t>locação de 01 container destinado ao almoxerifado conforme tempo de obra - mês 01</t>
  </si>
  <si>
    <t>Ligações provisórias para pleno funcionamento do container no item 2.5</t>
  </si>
  <si>
    <t>Volume total (m3)</t>
  </si>
  <si>
    <t>Quantitativo referente ao aterro, conforme tabela de corte e aterro presente na folha 01/03 do projeto de terraplenagem. software utilizado: Civil3D</t>
  </si>
  <si>
    <t>Carga do material excedente da escavação que não foi utilizado para o aterro, que será destinado ao bota fora. Material acrescido de 30% de fator de empolamento</t>
  </si>
  <si>
    <t>Espalhamento do material item 3.3 na área do bota fora</t>
  </si>
  <si>
    <t>Empolamento</t>
  </si>
  <si>
    <t>Conforme lista de quantitativos presente na prancha 04/04 do projeto de drenagem.</t>
  </si>
  <si>
    <t>QUANT. (UND)</t>
  </si>
  <si>
    <t>Quant. (und))</t>
  </si>
  <si>
    <t>Quant. (und)</t>
  </si>
  <si>
    <t>Área Total (m²)</t>
  </si>
  <si>
    <t>Execução da imprimação em toda a área da via onde será executada a pavimentação, onde desconsideramos área de meio fio, sarjeta e canteiros. Quantitativo conforme projeto de pavimentação - Rua Rosa</t>
  </si>
  <si>
    <t>Execução da imprimação em toda a área da via onde será executada a pavimentação, onde desconsideramos área de meio fio, sarjeta e canteiros.Quantitativo conforme projeto de pavimentação - Rua Tulipa</t>
  </si>
  <si>
    <t>Execução da imprimação em toda a área da via onde será executada a pavimentação, onde desconsideramos área de meio fio, sarjeta e canteiros. Quantitativo conforme projeto de pavimentação - Rua Avenca</t>
  </si>
  <si>
    <t>Execução da pintura de ligação em toda a área da via onde será executada a pavimentação, onde desconsideramos área de meio fio, sarjeta e canteiros. Quantitativo conforme projeto de pavimentação - Rua Rosa</t>
  </si>
  <si>
    <t>Execução da pintura de ligação em toda a área da via onde será executada a pavimentação, onde desconsideramos área de meio fio, sarjeta e canteiros.Quantitativo conforme projeto de pavimentação - Rua Tulipa</t>
  </si>
  <si>
    <t>Execução da pintura de ligação em toda a área da via onde será executada a pavimentação, onde desconsideramos área de meio fio, sarjeta e canteiros. Quantitativo conforme projeto de pavimentação - Rua Avenca</t>
  </si>
  <si>
    <t>Volume total (T)</t>
  </si>
  <si>
    <t>Execução da Pintura de ligação</t>
  </si>
  <si>
    <t>Execução do pavimento com aplicação do CBUQ em toda área a ser pavimentada com espessura de 5cm, onde desconsideramos área de meio fio, sarjeta e canteiros. Quantitativo conforme projeto de pavimentação - Rua Rosa</t>
  </si>
  <si>
    <t>Execução do pavimento com aplicação do CBUQ em toda área a ser pavimentada com espessura de 5cm, onde desconsideramos área de meio fio, sarjeta e canteiros.Quantitativo conforme projeto de pavimentação - Rua Tulipa</t>
  </si>
  <si>
    <t>Execução do pavimento com aplicação do CBUQ em toda área a ser pavimentada com espessura de 5cm, onde desconsideramos área de meio fio, sarjeta e canteiros. Quantitativo conforme projeto de pavimentação - Rua Avenca</t>
  </si>
  <si>
    <t>Espessura</t>
  </si>
  <si>
    <t>DMT (KM)</t>
  </si>
  <si>
    <t>Transporte do material para execução da pavimentação em CBUQ do fornecedor até o canteiro de obra - Rua Rosa</t>
  </si>
  <si>
    <t>Transporte do material para execução da pavimentação em CBUQ do fornecedor até o canteiro de obra - Rua  Tulipa</t>
  </si>
  <si>
    <t>Transporte do material para execução da pavimentação em CBUQ do fornecedor até o canteiro de obra - Rua Avenca</t>
  </si>
  <si>
    <t>Conforme quantitativo presente na prancha 01 do projeto de pavimentação
 Escavação para execução do passeio na Rua  Rosa</t>
  </si>
  <si>
    <t>Conforme quantitativo presente na prancha 01 do projeto de pavimentação 
Escavação para execução do passeio na Rua  Tulipa</t>
  </si>
  <si>
    <t>Conforme quantitativo presente na prancha 01 do projeto de pavimentação 
Escavação para execução do passeio na Rua  Avenca</t>
  </si>
  <si>
    <t>Conforme quantitativo presente na prancha 01 do projeto de pavimentação - Rua  Rosa</t>
  </si>
  <si>
    <t>Conforme quantitativo presente na prancha 01 do projeto de pavimentação - Rua  Tulipa</t>
  </si>
  <si>
    <t>Conforme quantitativo presente na prancha 01 do projeto de pavimentação - Rua  Avenca</t>
  </si>
  <si>
    <t>Conforme quantitativo presente na prancha 01 do projeto de pavimentação - Rua  Rosa
Carga do material escavado para execução do passeio, acrescido de 30% de fator de empolamento</t>
  </si>
  <si>
    <t>Conforme quantitativo presente na prancha 01 do projeto de pavimentação - Rua  Tulipa
Carga do material escavado para execução do passeio, acrescido de 30% de fator de empolamento</t>
  </si>
  <si>
    <t>Conforme quantitativo presente na prancha 01 do projeto de pavimentação - Rua  Avenca
Carga do material escavado para execução do passeio, acrescido de 30% de fator de empolamento</t>
  </si>
  <si>
    <t>Volume Total  (m²)</t>
  </si>
  <si>
    <t>Transporte do material escavado para o passeio até o bota fora - Rua Rosa</t>
  </si>
  <si>
    <t>Transporte do material escavado para o passeio até o bota fora - Rua  Tulipa</t>
  </si>
  <si>
    <t>Transporte do material escavado para o passeio até o bota fora - Rua Avenca</t>
  </si>
  <si>
    <t>Espalhamento do material em área de bota fora</t>
  </si>
  <si>
    <t>ESPALHAMENTO DE MATERIAL EM ÁREA DE BORA FORA</t>
  </si>
  <si>
    <t>Área extraida do projeto de pavimentação, prancha 01 - canteiro central rua tulipa</t>
  </si>
  <si>
    <t>Imprimação</t>
  </si>
  <si>
    <t xml:space="preserve">Transporte material EAI - Imprimação </t>
  </si>
  <si>
    <t>Espessura (M)</t>
  </si>
  <si>
    <t>Quantitativo referente à movimentação de corte necessária para execução de acesso, conforme tabela de corte e aterro presente na folha 01/03 do projeto de terraplenagem. software utilizado: Civil3D</t>
  </si>
  <si>
    <t>REGULARIZAÇÃO E COMPACTAÇÃO DE SUBLEITO DE SOLO PREDOMINANTEMENTE ARGILOSO, PARA OBRAS DE  CONSTRUÇÃO DE PAVIMENTOS. AF_09/2024</t>
  </si>
  <si>
    <t>PLANTIO DE GRAMA NO CANTEIRO CENTRAU DA RUA TULIPA</t>
  </si>
  <si>
    <r>
      <t xml:space="preserve">OBRA: </t>
    </r>
    <r>
      <rPr>
        <sz val="12"/>
        <rFont val="Calibri"/>
        <family val="2"/>
        <scheme val="minor"/>
      </rPr>
      <t>OBRA DE DRENAGEM E PAVIMENTAÇÃO ASFALTICA NO BAIRRO ÁGUAS CLARAS NO MUNICÍPIO DE SANTANA DO PARAÍSO/MG</t>
    </r>
  </si>
  <si>
    <t>EXECUÇÃO E COMPACTAÇÃO DE CORPO DE ATERRO DE ATERRO (95% DE ENERGIA DO PROCTOR NORMAL) COM  SOLO PREDOMINANTEMENTE ARGILOSO, EM CAMADAS COM ESPESSURA DE 10 CM - EXCLUSIVE ESCAVAÇÃO, CARGA E TRANSPORTE E SOLO. AF_09/2024</t>
  </si>
  <si>
    <r>
      <t xml:space="preserve">BASES ORÇAMENTÁRIAS: </t>
    </r>
    <r>
      <rPr>
        <sz val="12"/>
        <rFont val="Calibri"/>
        <family val="2"/>
        <scheme val="minor"/>
      </rPr>
      <t>SINAPI ABRIL/2024 - SEM DESONERAÇÃO; SICRO MG JAN/2026; SUDECAP 10/2025 - SEM DESONERAÇÃO; SEINFRA 01/2026 REGIÃO LESTE - SEM DESONERAÇÃO.</t>
    </r>
  </si>
  <si>
    <t>Área (m2)</t>
  </si>
  <si>
    <t>Carga do material granular para execução da base em BGS (Brita graduada simples) no fornecedor para posterior transporte até o canteiro de obra. Conforme item 5.2</t>
  </si>
  <si>
    <t>Transporte do material para execução da base em BGS do fornecedor até o canteiro de obra</t>
  </si>
  <si>
    <t>ASSENTAMENTO DE GUIA (MEIO-FIO) EM TRECHO RETO, CONFECCIONADA EM CONCRETO PRÉ-FABRICADO, DIMENSÕES 100X15X13X30 CM (COMPRIMENTO X BASE INFERIOR X BASE SUPERIOR X ALTURA). AF_01/2024</t>
  </si>
  <si>
    <t>EXECUÇÃO DE SARJETA DE CONCRETO USINADO, MOLDADA IN LOCO EM TRECHO RETO, 30 CM BASE X 10 CM ALTURA. AF_01/2024</t>
  </si>
  <si>
    <t>94273</t>
  </si>
  <si>
    <t>94287</t>
  </si>
  <si>
    <t>LIMPEZA, VARRIÇÃO E LAVAGEM DE PISTA</t>
  </si>
  <si>
    <t>CPU-002</t>
  </si>
  <si>
    <t>Rua  Avenca</t>
  </si>
  <si>
    <t>AREA DE LIMPEZA DA VIA</t>
  </si>
  <si>
    <t>PREPARO DE FUNDO DE VALA COM LARGURA MENOR QUE 1,5 M, COM CAMADA DE BRITA, LANÇAMENTO MANUAL. AF_08/2020</t>
  </si>
  <si>
    <t>101619</t>
  </si>
  <si>
    <t>Escavação para execução do passeio</t>
  </si>
  <si>
    <t>Área Total (m2)</t>
  </si>
  <si>
    <t>Quantitativos obtidos conforme projeto de pavimentação - Quadro de materiais</t>
  </si>
  <si>
    <t>Quantitativo conforme projeto de pavimentação - Rua Rosa</t>
  </si>
  <si>
    <t>.Quantitativo conforme projeto de pavimentação - Rua Tulipa</t>
  </si>
  <si>
    <t>Quantitativo conforme projeto de pavimentação - Rua Avenca</t>
  </si>
  <si>
    <t>Material excedente da escavação na Rua Rosa, Rua Tulipa e Rua Avenca</t>
  </si>
  <si>
    <t>Movimentação de aterro na Rua Rosa, Rua Tulipa e Rua Avenca</t>
  </si>
  <si>
    <t>Movimentação de Corte na Rua Rosa, Rua Tulipa e Rua Avenca</t>
  </si>
  <si>
    <t>Quantitativo conforme item 3.3 - carga bota-fora</t>
  </si>
  <si>
    <t>Transporte do material escendente da escavação</t>
  </si>
  <si>
    <t>Espalhamento do material escendente da escavação</t>
  </si>
  <si>
    <t xml:space="preserve">ALA - PVI-02 (12) </t>
  </si>
  <si>
    <t>Rede Tubo Ø600</t>
  </si>
  <si>
    <t>Comp. Rede</t>
  </si>
  <si>
    <t>Largura vala</t>
  </si>
  <si>
    <t>H médio</t>
  </si>
  <si>
    <t xml:space="preserve"> PVI-02 (11) -  PVI-02 (10)  </t>
  </si>
  <si>
    <t xml:space="preserve"> PVI-02 (11) -  PVI-02 (12)  </t>
  </si>
  <si>
    <t xml:space="preserve"> PVI-02 (09) -  PVI-02 (10)  </t>
  </si>
  <si>
    <t xml:space="preserve"> PVI-02 (08) -  PVI-02 (10)  </t>
  </si>
  <si>
    <t xml:space="preserve"> PVI-02 (07) -  PVI-02 (08)  </t>
  </si>
  <si>
    <t xml:space="preserve"> PVI-02 (07) -  PVI-02 (06)  </t>
  </si>
  <si>
    <t xml:space="preserve"> PVI-02 (01) -  PVI-02 (02)  </t>
  </si>
  <si>
    <t xml:space="preserve"> PVI-02 (03) -  PVI-02 (02)  </t>
  </si>
  <si>
    <t xml:space="preserve"> PVI-02 (03) -  PVI-02 (04)  </t>
  </si>
  <si>
    <t xml:space="preserve"> PVI-02 (05) -  PVI-02 (04)  </t>
  </si>
  <si>
    <t xml:space="preserve">ALA -  PVI-02 (05)  </t>
  </si>
  <si>
    <t xml:space="preserve">H </t>
  </si>
  <si>
    <t>Desconto área do tubo (área seção tubo x C)</t>
  </si>
  <si>
    <t>Rede Tubo Ø600 (área seção tubo 600 - 0,2827m²)</t>
  </si>
  <si>
    <t>Rede Tubo Ø400</t>
  </si>
  <si>
    <t xml:space="preserve">BLD-02 (15) - PVI-02 (12) </t>
  </si>
  <si>
    <t xml:space="preserve">BLD-02 (16) - PVI-02 (12) </t>
  </si>
  <si>
    <t xml:space="preserve">BLC-02 (13) - PVI-02 (11) </t>
  </si>
  <si>
    <t xml:space="preserve">BLC-02 (14) - PVI-02 (11) </t>
  </si>
  <si>
    <t xml:space="preserve">BLC-02 (11) - PVI-02 (09) </t>
  </si>
  <si>
    <t xml:space="preserve">BLC-02 (12) - PVI-02 (09) </t>
  </si>
  <si>
    <t xml:space="preserve">BLC-02 (09) -  PVI-02 (08)  </t>
  </si>
  <si>
    <t xml:space="preserve">BLC-02 (10) -  PVI-02 (08)  </t>
  </si>
  <si>
    <t xml:space="preserve">BLD-02 (07) -  PVI-02 (06)  </t>
  </si>
  <si>
    <t xml:space="preserve">BLD-02 (08) -  PVI-02 (06)  </t>
  </si>
  <si>
    <t xml:space="preserve">BLD-02 (01) -  PVI-02 (01)  </t>
  </si>
  <si>
    <t xml:space="preserve">BLD-02 (02) -  PVI-02 (01)  </t>
  </si>
  <si>
    <t xml:space="preserve">BLC-02 (03) -  PVI-02 (03)  </t>
  </si>
  <si>
    <t>2003624</t>
  </si>
  <si>
    <t xml:space="preserve">BLC-02 (04) -  PVI-02 (03)  </t>
  </si>
  <si>
    <t xml:space="preserve">BLD-02 (05) -  PVI-02 (05)  </t>
  </si>
  <si>
    <t xml:space="preserve">BLD-02 (06) -  PVI-02 (05)  </t>
  </si>
  <si>
    <t>Rede Tubo Ø400 (área seção tubo 400 - 0,1257m²)</t>
  </si>
  <si>
    <t>Escavação quant. conforme item 4.1 e 4.2</t>
  </si>
  <si>
    <t>Reaterro manual quant. conforme item 4.4</t>
  </si>
  <si>
    <t>Reaterro mecanizado quant. conforme item 4.5</t>
  </si>
  <si>
    <t>Vol. Bota-fora conforme Item 4.6</t>
  </si>
  <si>
    <t xml:space="preserve">Transporte do material no item 4.6 até o bota fora, com DMT de 2,4Km
</t>
  </si>
  <si>
    <t xml:space="preserve">Espalhamento do material carregado e transportado até o bota fora.
</t>
  </si>
  <si>
    <t>Conforme Item 4.2</t>
  </si>
  <si>
    <t>Quant. (2 lados)</t>
  </si>
  <si>
    <t xml:space="preserve">BASE PARA POÇO DE VISITA RETANGULAR PARA DRENAGEM, EM ALVENARIA COM BLOCOS DE CONCRETO, DIMENSÕES INTERNAS = 1X1,5 M, PROFUNDIDADE = 1,40 M, EXCLUINDO TAMPÃO. AF_12/2020 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</si>
  <si>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</si>
  <si>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Mobilização e desmobilização das duas unidades de containers locados, itens 2.4</t>
  </si>
  <si>
    <t>ESCAVAÇÃO MECÂNICA HORIZONTAL, COM TRATOR DE ESTEIRA, EM MATERIAL DE 1ª CATEGORIA, INCLUSIVE AFASTAMENTO E EMPILHAMENTO COM DISTÂNCIA MÁXIMA DE ATÉ CINQUENTA (50) METROS, EXCLUSIVE CARGA, TRANSPORTE E DESGARGA</t>
  </si>
  <si>
    <t>ED-51103</t>
  </si>
  <si>
    <r>
      <t xml:space="preserve">VALOR DO CONTRATO:  </t>
    </r>
    <r>
      <rPr>
        <sz val="12"/>
        <rFont val="Calibri"/>
        <family val="2"/>
        <scheme val="minor"/>
      </rPr>
      <t>R$ 915.770,10</t>
    </r>
  </si>
  <si>
    <t>REFERÊNCIA: SINAPI ABRIL/2024 - SEM DESONERAÇÃO; SICRO MG JAN/2026; SEINFRA 01/2026 REGIÃO LESTE - SEM DESONERAÇÃO.</t>
  </si>
  <si>
    <t>OBRA:OBRA DE DRENAGEM E PAVIMENTAÇÃO ASFALTICA NO BAIRRO ÁGUAS CLARAS NO MUNICÍPIO DE SANTANA DO PARAÍSO/MG</t>
  </si>
  <si>
    <t>LOCAL: RUA AVENCA, RUA TULIPA E RUA ROSA,BAIRRO AGUAS CLARAS - SANTANA DO PARAÍSO - MG.</t>
  </si>
  <si>
    <t>ANEXO V - MODELO DE PLANILHA ORÇAMENTÁRIA</t>
  </si>
  <si>
    <t xml:space="preserve"> ( ) SEM DESONERAÇÃO</t>
  </si>
  <si>
    <t xml:space="preserve">ANEXO VII - MODELO DE CRONOGRAMA FÍSICO-FINANCEIRO </t>
  </si>
  <si>
    <t>MUNICIPIO DE SANTANA DO PARAÍSO - ANEXO VI - MODELO DE COMPOSIÇÃO DE BDI
 Rua Dona Amélia nº 71 - Bairro Centro - Cidade Santana do Paraíso - Minas Gerais 
TEL. (31) 3251-7600 - CEP 35179-000
PREFEITURA MUNICIPAL DE SANTANA DO PARAÍSO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</si>
</sst>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6" formatCode="#,##0.0000"/>
    <numFmt numFmtId="167" formatCode="#,##0.00000"/>
    <numFmt numFmtId="169" formatCode="&quot;R$&quot;\ #,##0.00"/>
    <numFmt numFmtId="172" formatCode="_-&quot;R$&quot;* #,##0.00_-;\-&quot;R$&quot;* #,##0.00_-;_-&quot;R$&quot;* &quot;-&quot;??_-;_-@_-"/>
    <numFmt numFmtId="174" formatCode="General;General"/>
    <numFmt numFmtId="175" formatCode="[$-F800]dddd\,\ mmmm\ dd\,\ yyyy"/>
    <numFmt numFmtId="176" formatCode="dd&quot; de &quot;mmmm&quot; de &quot;yyyy"/>
    <numFmt numFmtId="177" formatCode="_(&quot;R$ &quot;* #,##0.00_);_(&quot;R$ &quot;* \(#,##0.00\);_(&quot;R$ &quot;* \-??_);_(@_)"/>
    <numFmt numFmtId="179" formatCode="0.00000"/>
  </numFmts>
  <fonts count="6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ourier New"/>
      <family val="3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name val="Arial"/>
      <family val="2"/>
    </font>
    <font>
      <sz val="11"/>
      <name val="Arial"/>
      <family val="1"/>
    </font>
    <font>
      <sz val="8"/>
      <name val="Arial"/>
      <family val="2"/>
    </font>
    <font>
      <i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color rgb="FF00B05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FF"/>
      <name val="Arial"/>
      <family val="2"/>
    </font>
    <font>
      <b/>
      <sz val="10"/>
      <color indexed="8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sz val="8"/>
      <color theme="1"/>
      <name val="Calibri"/>
      <family val="2"/>
    </font>
    <font>
      <b/>
      <sz val="12"/>
      <color theme="1"/>
      <name val="Arial"/>
      <family val="2"/>
    </font>
    <font>
      <b/>
      <sz val="10"/>
      <color rgb="FF000000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i/>
      <u/>
      <sz val="12"/>
      <color theme="1"/>
      <name val="Calibri"/>
      <family val="2"/>
    </font>
    <font>
      <i/>
      <sz val="12"/>
      <color theme="1"/>
      <name val="Calibri"/>
      <family val="2"/>
    </font>
    <font>
      <u/>
      <sz val="10"/>
      <color theme="1"/>
      <name val="Arial"/>
      <family val="2"/>
    </font>
    <font>
      <sz val="8"/>
      <color indexed="8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4" tint="0.79998168889431442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sz val="12"/>
      <color indexed="8"/>
      <name val="Calibri"/>
      <family val="2"/>
      <scheme val="minor"/>
    </font>
    <font>
      <sz val="10"/>
      <name val="Arial"/>
      <family val="2"/>
    </font>
    <font>
      <b/>
      <i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rgb="FFFFFF99"/>
      </patternFill>
    </fill>
  </fills>
  <borders count="8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61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39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" fillId="0" borderId="0"/>
    <xf numFmtId="9" fontId="11" fillId="0" borderId="0" applyFont="0" applyFill="0" applyBorder="0" applyAlignment="0" applyProtection="0"/>
    <xf numFmtId="0" fontId="21" fillId="0" borderId="0"/>
    <xf numFmtId="0" fontId="2" fillId="0" borderId="0"/>
    <xf numFmtId="0" fontId="22" fillId="0" borderId="0"/>
    <xf numFmtId="44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26" fillId="0" borderId="0"/>
    <xf numFmtId="9" fontId="26" fillId="0" borderId="0" applyFont="0" applyFill="0" applyBorder="0" applyAlignment="0" applyProtection="0"/>
    <xf numFmtId="0" fontId="60" fillId="0" borderId="0"/>
    <xf numFmtId="44" fontId="1" fillId="0" borderId="0" applyFont="0" applyFill="0" applyBorder="0" applyAlignment="0" applyProtection="0"/>
    <xf numFmtId="9" fontId="60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4" fontId="2" fillId="0" borderId="83">
      <alignment vertical="justify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0" fillId="0" borderId="0"/>
    <xf numFmtId="44" fontId="6" fillId="0" borderId="0" applyFont="0" applyFill="0" applyBorder="0" applyAlignment="0" applyProtection="0"/>
    <xf numFmtId="0" fontId="2" fillId="0" borderId="0"/>
  </cellStyleXfs>
  <cellXfs count="503">
    <xf numFmtId="0" fontId="0" fillId="0" borderId="0" xfId="0"/>
    <xf numFmtId="44" fontId="18" fillId="0" borderId="0" xfId="1" applyFont="1" applyFill="1" applyBorder="1"/>
    <xf numFmtId="44" fontId="17" fillId="0" borderId="0" xfId="1" applyFont="1" applyFill="1" applyBorder="1"/>
    <xf numFmtId="44" fontId="19" fillId="0" borderId="0" xfId="1" applyFont="1" applyBorder="1"/>
    <xf numFmtId="44" fontId="20" fillId="0" borderId="0" xfId="1" applyFont="1" applyBorder="1"/>
    <xf numFmtId="0" fontId="18" fillId="0" borderId="0" xfId="0" applyFont="1"/>
    <xf numFmtId="2" fontId="18" fillId="0" borderId="0" xfId="17" applyNumberFormat="1" applyFont="1"/>
    <xf numFmtId="0" fontId="18" fillId="0" borderId="0" xfId="17" applyFont="1"/>
    <xf numFmtId="44" fontId="18" fillId="0" borderId="0" xfId="17" applyNumberFormat="1" applyFont="1" applyAlignment="1">
      <alignment horizontal="center"/>
    </xf>
    <xf numFmtId="44" fontId="19" fillId="0" borderId="0" xfId="17" applyNumberFormat="1" applyFont="1" applyAlignment="1">
      <alignment horizontal="center"/>
    </xf>
    <xf numFmtId="2" fontId="19" fillId="0" borderId="0" xfId="17" applyNumberFormat="1" applyFont="1"/>
    <xf numFmtId="0" fontId="18" fillId="0" borderId="0" xfId="17" applyFont="1" applyAlignment="1">
      <alignment horizontal="left"/>
    </xf>
    <xf numFmtId="44" fontId="18" fillId="0" borderId="0" xfId="1" applyFont="1" applyFill="1" applyBorder="1" applyAlignment="1">
      <alignment horizontal="left"/>
    </xf>
    <xf numFmtId="44" fontId="17" fillId="0" borderId="0" xfId="1" applyFont="1" applyFill="1" applyBorder="1" applyAlignment="1">
      <alignment horizontal="left"/>
    </xf>
    <xf numFmtId="44" fontId="19" fillId="0" borderId="0" xfId="1" applyFont="1" applyBorder="1" applyAlignment="1">
      <alignment horizontal="left"/>
    </xf>
    <xf numFmtId="44" fontId="20" fillId="0" borderId="0" xfId="1" applyFont="1" applyBorder="1" applyAlignment="1">
      <alignment horizontal="left"/>
    </xf>
    <xf numFmtId="2" fontId="18" fillId="0" borderId="0" xfId="17" applyNumberFormat="1" applyFont="1" applyAlignment="1">
      <alignment horizontal="left"/>
    </xf>
    <xf numFmtId="4" fontId="10" fillId="0" borderId="0" xfId="0" applyNumberFormat="1" applyFont="1" applyAlignment="1">
      <alignment vertical="center"/>
    </xf>
    <xf numFmtId="4" fontId="10" fillId="0" borderId="0" xfId="0" applyNumberFormat="1" applyFont="1" applyAlignment="1">
      <alignment horizontal="left" vertical="center"/>
    </xf>
    <xf numFmtId="2" fontId="14" fillId="0" borderId="0" xfId="11" applyNumberFormat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2" fontId="10" fillId="0" borderId="0" xfId="0" applyNumberFormat="1" applyFont="1" applyAlignment="1">
      <alignment vertical="center"/>
    </xf>
    <xf numFmtId="0" fontId="26" fillId="0" borderId="0" xfId="29" applyProtection="1">
      <protection locked="0"/>
    </xf>
    <xf numFmtId="0" fontId="28" fillId="0" borderId="0" xfId="29" applyFont="1" applyProtection="1">
      <protection locked="0"/>
    </xf>
    <xf numFmtId="0" fontId="29" fillId="0" borderId="0" xfId="29" applyFont="1" applyAlignment="1" applyProtection="1">
      <alignment horizontal="center"/>
      <protection locked="0"/>
    </xf>
    <xf numFmtId="0" fontId="29" fillId="0" borderId="40" xfId="29" applyFont="1" applyBorder="1" applyAlignment="1" applyProtection="1">
      <alignment horizontal="center"/>
      <protection locked="0"/>
    </xf>
    <xf numFmtId="10" fontId="30" fillId="0" borderId="40" xfId="29" applyNumberFormat="1" applyFont="1" applyBorder="1" applyAlignment="1" applyProtection="1">
      <alignment horizontal="center"/>
      <protection locked="0"/>
    </xf>
    <xf numFmtId="0" fontId="26" fillId="0" borderId="6" xfId="29" applyBorder="1" applyProtection="1">
      <protection locked="0"/>
    </xf>
    <xf numFmtId="0" fontId="29" fillId="0" borderId="40" xfId="29" applyFont="1" applyBorder="1" applyAlignment="1" applyProtection="1">
      <alignment horizontal="center" vertical="center" wrapText="1"/>
      <protection locked="0"/>
    </xf>
    <xf numFmtId="0" fontId="26" fillId="0" borderId="42" xfId="29" applyBorder="1" applyProtection="1">
      <protection locked="0"/>
    </xf>
    <xf numFmtId="0" fontId="31" fillId="0" borderId="42" xfId="29" applyFont="1" applyBorder="1" applyAlignment="1" applyProtection="1">
      <alignment vertical="center"/>
      <protection locked="0"/>
    </xf>
    <xf numFmtId="0" fontId="31" fillId="0" borderId="42" xfId="29" applyFont="1" applyBorder="1" applyAlignment="1" applyProtection="1">
      <alignment horizontal="center" vertical="center"/>
      <protection locked="0"/>
    </xf>
    <xf numFmtId="0" fontId="31" fillId="0" borderId="43" xfId="29" applyFont="1" applyBorder="1" applyAlignment="1" applyProtection="1">
      <alignment horizontal="left" vertical="center"/>
      <protection locked="0"/>
    </xf>
    <xf numFmtId="1" fontId="34" fillId="0" borderId="0" xfId="29" applyNumberFormat="1" applyFont="1" applyAlignment="1" applyProtection="1">
      <alignment horizontal="center" vertical="center"/>
      <protection locked="0"/>
    </xf>
    <xf numFmtId="0" fontId="9" fillId="0" borderId="0" xfId="29" applyFont="1" applyProtection="1">
      <protection locked="0"/>
    </xf>
    <xf numFmtId="0" fontId="28" fillId="0" borderId="5" xfId="29" applyFont="1" applyBorder="1" applyProtection="1">
      <protection locked="0"/>
    </xf>
    <xf numFmtId="0" fontId="28" fillId="0" borderId="6" xfId="29" applyFont="1" applyBorder="1" applyProtection="1">
      <protection locked="0"/>
    </xf>
    <xf numFmtId="0" fontId="39" fillId="0" borderId="40" xfId="29" applyFont="1" applyBorder="1" applyAlignment="1">
      <alignment horizontal="center" vertical="center"/>
    </xf>
    <xf numFmtId="10" fontId="39" fillId="6" borderId="56" xfId="29" applyNumberFormat="1" applyFont="1" applyFill="1" applyBorder="1" applyAlignment="1" applyProtection="1">
      <alignment horizontal="center" vertical="center"/>
      <protection locked="0"/>
    </xf>
    <xf numFmtId="10" fontId="39" fillId="0" borderId="40" xfId="29" applyNumberFormat="1" applyFont="1" applyBorder="1" applyAlignment="1">
      <alignment horizontal="center" vertical="center"/>
    </xf>
    <xf numFmtId="10" fontId="39" fillId="0" borderId="56" xfId="29" applyNumberFormat="1" applyFont="1" applyBorder="1" applyAlignment="1">
      <alignment horizontal="center" vertical="center"/>
    </xf>
    <xf numFmtId="10" fontId="39" fillId="0" borderId="40" xfId="29" applyNumberFormat="1" applyFont="1" applyBorder="1" applyAlignment="1">
      <alignment horizontal="center" vertical="center" wrapText="1"/>
    </xf>
    <xf numFmtId="10" fontId="39" fillId="0" borderId="56" xfId="29" applyNumberFormat="1" applyFont="1" applyBorder="1" applyAlignment="1">
      <alignment horizontal="center" vertical="center" wrapText="1"/>
    </xf>
    <xf numFmtId="0" fontId="39" fillId="0" borderId="64" xfId="29" applyFont="1" applyBorder="1" applyAlignment="1">
      <alignment horizontal="center" vertical="center" wrapText="1"/>
    </xf>
    <xf numFmtId="10" fontId="39" fillId="0" borderId="65" xfId="29" applyNumberFormat="1" applyFont="1" applyBorder="1" applyAlignment="1">
      <alignment horizontal="center" vertical="center"/>
    </xf>
    <xf numFmtId="0" fontId="26" fillId="0" borderId="2" xfId="29" applyBorder="1" applyProtection="1">
      <protection locked="0"/>
    </xf>
    <xf numFmtId="0" fontId="26" fillId="0" borderId="9" xfId="29" applyBorder="1" applyProtection="1">
      <protection locked="0"/>
    </xf>
    <xf numFmtId="0" fontId="28" fillId="0" borderId="37" xfId="29" applyFont="1" applyBorder="1" applyProtection="1">
      <protection locked="0"/>
    </xf>
    <xf numFmtId="0" fontId="28" fillId="0" borderId="38" xfId="29" applyFont="1" applyBorder="1" applyProtection="1">
      <protection locked="0"/>
    </xf>
    <xf numFmtId="0" fontId="26" fillId="0" borderId="44" xfId="29" applyBorder="1" applyProtection="1">
      <protection locked="0"/>
    </xf>
    <xf numFmtId="0" fontId="26" fillId="0" borderId="43" xfId="29" applyBorder="1" applyProtection="1">
      <protection locked="0"/>
    </xf>
    <xf numFmtId="0" fontId="28" fillId="0" borderId="5" xfId="29" applyFont="1" applyBorder="1"/>
    <xf numFmtId="0" fontId="28" fillId="0" borderId="0" xfId="29" applyFont="1"/>
    <xf numFmtId="0" fontId="26" fillId="0" borderId="0" xfId="29"/>
    <xf numFmtId="0" fontId="26" fillId="0" borderId="6" xfId="29" applyBorder="1"/>
    <xf numFmtId="0" fontId="26" fillId="0" borderId="5" xfId="29" applyBorder="1"/>
    <xf numFmtId="0" fontId="41" fillId="0" borderId="0" xfId="29" applyFont="1"/>
    <xf numFmtId="0" fontId="41" fillId="0" borderId="6" xfId="29" applyFont="1" applyBorder="1"/>
    <xf numFmtId="0" fontId="26" fillId="0" borderId="37" xfId="29" applyBorder="1"/>
    <xf numFmtId="0" fontId="42" fillId="0" borderId="38" xfId="29" applyFont="1" applyBorder="1" applyAlignment="1">
      <alignment vertical="top"/>
    </xf>
    <xf numFmtId="0" fontId="26" fillId="0" borderId="38" xfId="29" applyBorder="1"/>
    <xf numFmtId="0" fontId="42" fillId="0" borderId="39" xfId="29" applyFont="1" applyBorder="1" applyAlignment="1">
      <alignment vertical="top"/>
    </xf>
    <xf numFmtId="0" fontId="43" fillId="0" borderId="5" xfId="29" applyFont="1" applyBorder="1" applyAlignment="1">
      <alignment horizontal="center" vertical="top"/>
    </xf>
    <xf numFmtId="0" fontId="43" fillId="0" borderId="0" xfId="29" applyFont="1" applyAlignment="1">
      <alignment horizontal="center" vertical="top"/>
    </xf>
    <xf numFmtId="0" fontId="43" fillId="0" borderId="6" xfId="29" applyFont="1" applyBorder="1" applyAlignment="1">
      <alignment horizontal="center" vertical="top"/>
    </xf>
    <xf numFmtId="49" fontId="28" fillId="0" borderId="5" xfId="29" applyNumberFormat="1" applyFont="1" applyBorder="1" applyAlignment="1" applyProtection="1">
      <alignment vertical="top" wrapText="1"/>
      <protection locked="0"/>
    </xf>
    <xf numFmtId="49" fontId="28" fillId="0" borderId="0" xfId="29" applyNumberFormat="1" applyFont="1" applyAlignment="1" applyProtection="1">
      <alignment vertical="top" wrapText="1"/>
      <protection locked="0"/>
    </xf>
    <xf numFmtId="49" fontId="28" fillId="0" borderId="6" xfId="29" applyNumberFormat="1" applyFont="1" applyBorder="1" applyAlignment="1" applyProtection="1">
      <alignment vertical="top" wrapText="1"/>
      <protection locked="0"/>
    </xf>
    <xf numFmtId="0" fontId="26" fillId="0" borderId="5" xfId="29" applyBorder="1" applyProtection="1">
      <protection locked="0"/>
    </xf>
    <xf numFmtId="174" fontId="28" fillId="0" borderId="5" xfId="29" applyNumberFormat="1" applyFont="1" applyBorder="1" applyProtection="1">
      <protection locked="0"/>
    </xf>
    <xf numFmtId="174" fontId="28" fillId="0" borderId="0" xfId="29" applyNumberFormat="1" applyFont="1" applyProtection="1">
      <protection locked="0"/>
    </xf>
    <xf numFmtId="175" fontId="28" fillId="0" borderId="0" xfId="29" applyNumberFormat="1" applyFont="1" applyProtection="1">
      <protection locked="0"/>
    </xf>
    <xf numFmtId="175" fontId="28" fillId="0" borderId="6" xfId="29" applyNumberFormat="1" applyFont="1" applyBorder="1" applyProtection="1">
      <protection locked="0"/>
    </xf>
    <xf numFmtId="0" fontId="29" fillId="0" borderId="5" xfId="29" applyFont="1" applyBorder="1" applyAlignment="1" applyProtection="1">
      <alignment vertical="center"/>
      <protection locked="0"/>
    </xf>
    <xf numFmtId="176" fontId="28" fillId="0" borderId="0" xfId="29" applyNumberFormat="1" applyFont="1" applyProtection="1">
      <protection locked="0"/>
    </xf>
    <xf numFmtId="0" fontId="38" fillId="0" borderId="5" xfId="29" applyFont="1" applyBorder="1" applyAlignment="1" applyProtection="1">
      <alignment vertical="center"/>
      <protection locked="0"/>
    </xf>
    <xf numFmtId="0" fontId="28" fillId="0" borderId="5" xfId="29" applyFont="1" applyBorder="1" applyAlignment="1" applyProtection="1">
      <alignment vertical="center"/>
      <protection locked="0"/>
    </xf>
    <xf numFmtId="0" fontId="2" fillId="0" borderId="0" xfId="29" applyFont="1" applyProtection="1">
      <protection locked="0"/>
    </xf>
    <xf numFmtId="0" fontId="29" fillId="0" borderId="5" xfId="29" applyFont="1" applyBorder="1" applyAlignment="1" applyProtection="1">
      <alignment horizontal="left" vertical="top"/>
      <protection locked="0"/>
    </xf>
    <xf numFmtId="0" fontId="28" fillId="0" borderId="0" xfId="29" applyFont="1" applyAlignment="1" applyProtection="1">
      <alignment vertical="top"/>
      <protection locked="0"/>
    </xf>
    <xf numFmtId="0" fontId="39" fillId="0" borderId="0" xfId="29" applyFont="1" applyProtection="1">
      <protection locked="0"/>
    </xf>
    <xf numFmtId="49" fontId="28" fillId="0" borderId="0" xfId="29" applyNumberFormat="1" applyFont="1" applyAlignment="1" applyProtection="1">
      <alignment vertical="top"/>
      <protection locked="0"/>
    </xf>
    <xf numFmtId="0" fontId="29" fillId="0" borderId="37" xfId="29" applyFont="1" applyBorder="1" applyAlignment="1" applyProtection="1">
      <alignment horizontal="left" vertical="top"/>
      <protection locked="0"/>
    </xf>
    <xf numFmtId="49" fontId="28" fillId="0" borderId="38" xfId="29" applyNumberFormat="1" applyFont="1" applyBorder="1" applyAlignment="1" applyProtection="1">
      <alignment vertical="top"/>
      <protection locked="0"/>
    </xf>
    <xf numFmtId="174" fontId="28" fillId="0" borderId="38" xfId="29" applyNumberFormat="1" applyFont="1" applyBorder="1" applyProtection="1">
      <protection locked="0"/>
    </xf>
    <xf numFmtId="0" fontId="39" fillId="0" borderId="38" xfId="29" applyFont="1" applyBorder="1" applyProtection="1">
      <protection locked="0"/>
    </xf>
    <xf numFmtId="0" fontId="26" fillId="0" borderId="38" xfId="29" applyBorder="1" applyProtection="1">
      <protection locked="0"/>
    </xf>
    <xf numFmtId="0" fontId="28" fillId="0" borderId="39" xfId="29" applyFont="1" applyBorder="1" applyProtection="1">
      <protection locked="0"/>
    </xf>
    <xf numFmtId="0" fontId="29" fillId="0" borderId="0" xfId="29" applyFont="1" applyAlignment="1" applyProtection="1">
      <alignment horizontal="left" vertical="top"/>
      <protection locked="0"/>
    </xf>
    <xf numFmtId="174" fontId="28" fillId="0" borderId="0" xfId="29" applyNumberFormat="1" applyFont="1" applyAlignment="1" applyProtection="1">
      <alignment vertical="top"/>
      <protection locked="0"/>
    </xf>
    <xf numFmtId="0" fontId="39" fillId="0" borderId="0" xfId="29" applyFont="1" applyAlignment="1" applyProtection="1">
      <alignment horizontal="center" vertical="center"/>
      <protection locked="0"/>
    </xf>
    <xf numFmtId="10" fontId="39" fillId="0" borderId="0" xfId="29" applyNumberFormat="1" applyFont="1" applyAlignment="1" applyProtection="1">
      <alignment horizontal="center" vertical="center"/>
      <protection locked="0"/>
    </xf>
    <xf numFmtId="0" fontId="39" fillId="0" borderId="0" xfId="29" applyFont="1" applyAlignment="1" applyProtection="1">
      <alignment horizontal="center" vertical="center" wrapText="1"/>
      <protection locked="0"/>
    </xf>
    <xf numFmtId="10" fontId="39" fillId="0" borderId="0" xfId="29" applyNumberFormat="1" applyFont="1" applyAlignment="1" applyProtection="1">
      <alignment horizontal="center" vertical="center" wrapText="1"/>
      <protection locked="0"/>
    </xf>
    <xf numFmtId="10" fontId="38" fillId="0" borderId="0" xfId="29" applyNumberFormat="1" applyFont="1" applyAlignment="1" applyProtection="1">
      <alignment horizontal="center" vertical="center"/>
      <protection locked="0"/>
    </xf>
    <xf numFmtId="0" fontId="45" fillId="0" borderId="0" xfId="29" applyFont="1" applyAlignment="1" applyProtection="1">
      <alignment horizontal="right" vertical="center"/>
      <protection locked="0"/>
    </xf>
    <xf numFmtId="0" fontId="28" fillId="0" borderId="0" xfId="29" applyFont="1" applyAlignment="1" applyProtection="1">
      <alignment horizontal="center" vertical="top"/>
      <protection locked="0"/>
    </xf>
    <xf numFmtId="0" fontId="42" fillId="0" borderId="0" xfId="29" applyFont="1" applyAlignment="1" applyProtection="1">
      <alignment horizontal="right" vertical="center"/>
      <protection locked="0"/>
    </xf>
    <xf numFmtId="0" fontId="42" fillId="0" borderId="0" xfId="29" applyFont="1" applyAlignment="1" applyProtection="1">
      <alignment horizontal="center" vertical="top"/>
      <protection locked="0"/>
    </xf>
    <xf numFmtId="0" fontId="42" fillId="0" borderId="0" xfId="29" applyFont="1" applyAlignment="1" applyProtection="1">
      <alignment horizontal="left" vertical="center"/>
      <protection locked="0"/>
    </xf>
    <xf numFmtId="10" fontId="0" fillId="0" borderId="0" xfId="30" applyNumberFormat="1" applyFont="1" applyAlignment="1" applyProtection="1">
      <protection locked="0"/>
    </xf>
    <xf numFmtId="0" fontId="29" fillId="0" borderId="0" xfId="29" applyFont="1" applyAlignment="1" applyProtection="1">
      <alignment horizontal="left"/>
      <protection locked="0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vertical="center" wrapText="1"/>
    </xf>
    <xf numFmtId="2" fontId="10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0" xfId="0" applyNumberFormat="1" applyFont="1" applyAlignment="1">
      <alignment horizontal="left" vertical="center"/>
    </xf>
    <xf numFmtId="49" fontId="14" fillId="0" borderId="0" xfId="5" applyNumberFormat="1" applyFont="1" applyAlignment="1">
      <alignment horizontal="left" vertical="center"/>
    </xf>
    <xf numFmtId="0" fontId="16" fillId="0" borderId="0" xfId="0" applyFont="1"/>
    <xf numFmtId="0" fontId="13" fillId="0" borderId="0" xfId="0" applyFont="1"/>
    <xf numFmtId="44" fontId="13" fillId="4" borderId="4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72" fontId="10" fillId="0" borderId="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left" vertical="center" wrapText="1"/>
    </xf>
    <xf numFmtId="49" fontId="10" fillId="0" borderId="0" xfId="0" applyNumberFormat="1" applyFont="1" applyAlignment="1">
      <alignment horizontal="center" vertical="center" wrapText="1"/>
    </xf>
    <xf numFmtId="4" fontId="16" fillId="0" borderId="0" xfId="0" applyNumberFormat="1" applyFont="1"/>
    <xf numFmtId="4" fontId="10" fillId="0" borderId="14" xfId="0" applyNumberFormat="1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/>
    </xf>
    <xf numFmtId="0" fontId="14" fillId="0" borderId="6" xfId="5" applyFont="1" applyBorder="1" applyAlignment="1">
      <alignment vertical="center"/>
    </xf>
    <xf numFmtId="0" fontId="14" fillId="0" borderId="0" xfId="5" applyFont="1" applyAlignment="1">
      <alignment vertical="center"/>
    </xf>
    <xf numFmtId="0" fontId="14" fillId="2" borderId="0" xfId="0" applyFont="1" applyFill="1" applyAlignment="1">
      <alignment horizontal="center" vertical="center"/>
    </xf>
    <xf numFmtId="179" fontId="10" fillId="0" borderId="0" xfId="0" applyNumberFormat="1" applyFont="1" applyAlignment="1">
      <alignment horizontal="center" vertical="center"/>
    </xf>
    <xf numFmtId="179" fontId="10" fillId="0" borderId="0" xfId="0" applyNumberFormat="1" applyFont="1" applyAlignment="1">
      <alignment horizontal="center" vertical="center" wrapText="1"/>
    </xf>
    <xf numFmtId="0" fontId="24" fillId="0" borderId="0" xfId="15" applyNumberFormat="1" applyFont="1" applyFill="1" applyBorder="1" applyAlignment="1">
      <alignment horizontal="center" vertical="center" wrapText="1"/>
    </xf>
    <xf numFmtId="2" fontId="24" fillId="0" borderId="0" xfId="15" applyNumberFormat="1" applyFont="1" applyFill="1" applyBorder="1" applyAlignment="1">
      <alignment horizontal="center" vertical="center" wrapText="1"/>
    </xf>
    <xf numFmtId="0" fontId="24" fillId="0" borderId="0" xfId="15" applyNumberFormat="1" applyFont="1" applyFill="1" applyBorder="1" applyAlignment="1">
      <alignment horizontal="right" vertical="center" wrapText="1"/>
    </xf>
    <xf numFmtId="4" fontId="24" fillId="0" borderId="0" xfId="15" applyNumberFormat="1" applyFont="1" applyFill="1" applyBorder="1" applyAlignment="1">
      <alignment horizontal="center" vertical="center" wrapText="1"/>
    </xf>
    <xf numFmtId="0" fontId="25" fillId="0" borderId="0" xfId="15" applyNumberFormat="1" applyFont="1" applyFill="1" applyBorder="1" applyAlignment="1">
      <alignment horizontal="right" vertical="center" wrapText="1"/>
    </xf>
    <xf numFmtId="4" fontId="25" fillId="0" borderId="0" xfId="15" applyNumberFormat="1" applyFont="1" applyFill="1" applyBorder="1" applyAlignment="1">
      <alignment horizontal="center" vertical="center" wrapText="1"/>
    </xf>
    <xf numFmtId="166" fontId="24" fillId="0" borderId="0" xfId="15" applyNumberFormat="1" applyFont="1" applyFill="1" applyBorder="1" applyAlignment="1">
      <alignment horizontal="center" vertical="center" wrapText="1"/>
    </xf>
    <xf numFmtId="167" fontId="24" fillId="0" borderId="0" xfId="15" applyNumberFormat="1" applyFont="1" applyFill="1" applyBorder="1" applyAlignment="1">
      <alignment horizontal="center" vertical="center" wrapText="1"/>
    </xf>
    <xf numFmtId="4" fontId="24" fillId="0" borderId="10" xfId="15" applyNumberFormat="1" applyFont="1" applyFill="1" applyBorder="1" applyAlignment="1">
      <alignment horizontal="center" vertical="center" wrapText="1"/>
    </xf>
    <xf numFmtId="4" fontId="24" fillId="0" borderId="23" xfId="15" applyNumberFormat="1" applyFont="1" applyFill="1" applyBorder="1" applyAlignment="1">
      <alignment horizontal="center" vertical="center" wrapText="1"/>
    </xf>
    <xf numFmtId="4" fontId="25" fillId="0" borderId="10" xfId="15" applyNumberFormat="1" applyFont="1" applyFill="1" applyBorder="1" applyAlignment="1">
      <alignment horizontal="center" vertical="center" wrapText="1"/>
    </xf>
    <xf numFmtId="4" fontId="24" fillId="0" borderId="12" xfId="15" applyNumberFormat="1" applyFont="1" applyFill="1" applyBorder="1" applyAlignment="1">
      <alignment horizontal="center" vertical="center" wrapText="1"/>
    </xf>
    <xf numFmtId="4" fontId="24" fillId="0" borderId="7" xfId="15" applyNumberFormat="1" applyFont="1" applyFill="1" applyBorder="1" applyAlignment="1">
      <alignment horizontal="center" vertical="center" wrapText="1"/>
    </xf>
    <xf numFmtId="4" fontId="24" fillId="0" borderId="22" xfId="15" applyNumberFormat="1" applyFont="1" applyFill="1" applyBorder="1" applyAlignment="1">
      <alignment horizontal="center" vertical="center" wrapText="1"/>
    </xf>
    <xf numFmtId="4" fontId="24" fillId="0" borderId="68" xfId="15" applyNumberFormat="1" applyFont="1" applyFill="1" applyBorder="1" applyAlignment="1">
      <alignment horizontal="center" vertical="center" wrapText="1"/>
    </xf>
    <xf numFmtId="4" fontId="24" fillId="0" borderId="36" xfId="15" applyNumberFormat="1" applyFont="1" applyFill="1" applyBorder="1" applyAlignment="1">
      <alignment horizontal="center" vertical="center" wrapText="1"/>
    </xf>
    <xf numFmtId="2" fontId="10" fillId="4" borderId="1" xfId="15" applyNumberFormat="1" applyFont="1" applyFill="1" applyBorder="1" applyAlignment="1">
      <alignment horizontal="center" vertical="center" wrapText="1"/>
    </xf>
    <xf numFmtId="49" fontId="10" fillId="4" borderId="1" xfId="15" applyNumberFormat="1" applyFont="1" applyFill="1" applyBorder="1" applyAlignment="1">
      <alignment horizontal="center" vertical="center" wrapText="1"/>
    </xf>
    <xf numFmtId="2" fontId="10" fillId="4" borderId="1" xfId="15" applyNumberFormat="1" applyFont="1" applyFill="1" applyBorder="1" applyAlignment="1">
      <alignment horizontal="left" vertical="center" wrapText="1"/>
    </xf>
    <xf numFmtId="4" fontId="10" fillId="4" borderId="1" xfId="15" applyNumberFormat="1" applyFont="1" applyFill="1" applyBorder="1" applyAlignment="1">
      <alignment horizontal="center" vertical="center" wrapText="1"/>
    </xf>
    <xf numFmtId="4" fontId="10" fillId="4" borderId="11" xfId="15" applyNumberFormat="1" applyFont="1" applyFill="1" applyBorder="1" applyAlignment="1">
      <alignment horizontal="center" vertical="center" wrapText="1"/>
    </xf>
    <xf numFmtId="4" fontId="10" fillId="4" borderId="21" xfId="15" applyNumberFormat="1" applyFont="1" applyFill="1" applyBorder="1" applyAlignment="1">
      <alignment horizontal="center" vertical="center" wrapText="1"/>
    </xf>
    <xf numFmtId="4" fontId="10" fillId="4" borderId="67" xfId="15" applyNumberFormat="1" applyFont="1" applyFill="1" applyBorder="1" applyAlignment="1">
      <alignment horizontal="center" vertical="center" wrapText="1"/>
    </xf>
    <xf numFmtId="2" fontId="24" fillId="0" borderId="7" xfId="15" applyNumberFormat="1" applyFont="1" applyFill="1" applyBorder="1" applyAlignment="1">
      <alignment horizontal="center" vertical="center" wrapText="1"/>
    </xf>
    <xf numFmtId="0" fontId="24" fillId="0" borderId="7" xfId="15" applyNumberFormat="1" applyFont="1" applyFill="1" applyBorder="1" applyAlignment="1">
      <alignment horizontal="center" vertical="center" wrapText="1"/>
    </xf>
    <xf numFmtId="0" fontId="24" fillId="0" borderId="7" xfId="15" applyNumberFormat="1" applyFont="1" applyFill="1" applyBorder="1" applyAlignment="1">
      <alignment horizontal="right" vertical="center" wrapText="1"/>
    </xf>
    <xf numFmtId="166" fontId="24" fillId="0" borderId="7" xfId="15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49" fontId="10" fillId="0" borderId="0" xfId="0" applyNumberFormat="1" applyFont="1" applyAlignment="1">
      <alignment horizontal="left" vertical="center" wrapText="1"/>
    </xf>
    <xf numFmtId="49" fontId="14" fillId="0" borderId="0" xfId="5" applyNumberFormat="1" applyFont="1" applyAlignment="1">
      <alignment horizontal="left" vertical="center" wrapText="1"/>
    </xf>
    <xf numFmtId="0" fontId="48" fillId="0" borderId="0" xfId="0" applyFont="1" applyAlignment="1">
      <alignment horizontal="right" vertical="center" wrapText="1"/>
    </xf>
    <xf numFmtId="10" fontId="51" fillId="0" borderId="6" xfId="7" applyNumberFormat="1" applyFont="1" applyBorder="1" applyAlignment="1">
      <alignment horizontal="left" vertical="center" wrapText="1"/>
    </xf>
    <xf numFmtId="0" fontId="52" fillId="0" borderId="0" xfId="0" applyFont="1"/>
    <xf numFmtId="0" fontId="10" fillId="0" borderId="0" xfId="0" applyFont="1"/>
    <xf numFmtId="2" fontId="10" fillId="0" borderId="0" xfId="17" applyNumberFormat="1" applyFont="1"/>
    <xf numFmtId="2" fontId="10" fillId="0" borderId="16" xfId="17" applyNumberFormat="1" applyFont="1" applyBorder="1" applyAlignment="1">
      <alignment horizontal="center" vertical="center" wrapText="1"/>
    </xf>
    <xf numFmtId="44" fontId="10" fillId="0" borderId="16" xfId="0" applyNumberFormat="1" applyFont="1" applyBorder="1" applyAlignment="1">
      <alignment horizontal="center" vertical="center"/>
    </xf>
    <xf numFmtId="2" fontId="10" fillId="0" borderId="0" xfId="17" applyNumberFormat="1" applyFont="1" applyAlignment="1">
      <alignment horizontal="center"/>
    </xf>
    <xf numFmtId="2" fontId="10" fillId="0" borderId="14" xfId="17" applyNumberFormat="1" applyFont="1" applyBorder="1" applyAlignment="1">
      <alignment horizontal="center" vertical="center" wrapText="1"/>
    </xf>
    <xf numFmtId="10" fontId="10" fillId="0" borderId="14" xfId="17" applyNumberFormat="1" applyFont="1" applyBorder="1" applyAlignment="1" applyProtection="1">
      <alignment horizontal="center" vertical="center" wrapText="1"/>
      <protection locked="0"/>
    </xf>
    <xf numFmtId="2" fontId="53" fillId="0" borderId="14" xfId="17" applyNumberFormat="1" applyFont="1" applyBorder="1" applyAlignment="1">
      <alignment horizontal="center" vertical="center" wrapText="1"/>
    </xf>
    <xf numFmtId="2" fontId="53" fillId="0" borderId="19" xfId="17" applyNumberFormat="1" applyFont="1" applyBorder="1" applyAlignment="1">
      <alignment horizontal="center" vertical="center" wrapText="1"/>
    </xf>
    <xf numFmtId="2" fontId="10" fillId="0" borderId="3" xfId="17" applyNumberFormat="1" applyFont="1" applyBorder="1" applyAlignment="1">
      <alignment horizontal="center" vertical="center" wrapText="1"/>
    </xf>
    <xf numFmtId="44" fontId="10" fillId="0" borderId="3" xfId="0" applyNumberFormat="1" applyFont="1" applyBorder="1" applyAlignment="1">
      <alignment horizontal="center" vertical="center"/>
    </xf>
    <xf numFmtId="44" fontId="53" fillId="0" borderId="14" xfId="0" applyNumberFormat="1" applyFont="1" applyBorder="1" applyAlignment="1">
      <alignment horizontal="center" vertical="center"/>
    </xf>
    <xf numFmtId="2" fontId="14" fillId="4" borderId="14" xfId="17" applyNumberFormat="1" applyFont="1" applyFill="1" applyBorder="1" applyAlignment="1">
      <alignment horizontal="left" vertical="center" wrapText="1"/>
    </xf>
    <xf numFmtId="10" fontId="14" fillId="4" borderId="14" xfId="17" applyNumberFormat="1" applyFont="1" applyFill="1" applyBorder="1" applyAlignment="1" applyProtection="1">
      <alignment horizontal="center" vertical="center" wrapText="1"/>
      <protection locked="0"/>
    </xf>
    <xf numFmtId="2" fontId="54" fillId="4" borderId="14" xfId="17" applyNumberFormat="1" applyFont="1" applyFill="1" applyBorder="1" applyAlignment="1">
      <alignment horizontal="left" vertical="center" wrapText="1"/>
    </xf>
    <xf numFmtId="44" fontId="53" fillId="4" borderId="14" xfId="0" applyNumberFormat="1" applyFont="1" applyFill="1" applyBorder="1" applyAlignment="1">
      <alignment horizontal="center" vertical="center"/>
    </xf>
    <xf numFmtId="44" fontId="55" fillId="0" borderId="14" xfId="0" applyNumberFormat="1" applyFont="1" applyBorder="1" applyAlignment="1">
      <alignment horizontal="center" vertical="center"/>
    </xf>
    <xf numFmtId="10" fontId="56" fillId="0" borderId="19" xfId="17" applyNumberFormat="1" applyFont="1" applyBorder="1" applyAlignment="1" applyProtection="1">
      <alignment horizontal="center" vertical="center" wrapText="1"/>
      <protection locked="0"/>
    </xf>
    <xf numFmtId="10" fontId="56" fillId="0" borderId="19" xfId="7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17" applyFont="1" applyAlignment="1">
      <alignment horizontal="left"/>
    </xf>
    <xf numFmtId="0" fontId="20" fillId="0" borderId="0" xfId="17" applyFont="1" applyAlignment="1">
      <alignment horizontal="left"/>
    </xf>
    <xf numFmtId="2" fontId="19" fillId="0" borderId="0" xfId="17" applyNumberFormat="1" applyFont="1" applyAlignment="1">
      <alignment horizontal="left"/>
    </xf>
    <xf numFmtId="44" fontId="57" fillId="4" borderId="14" xfId="0" applyNumberFormat="1" applyFont="1" applyFill="1" applyBorder="1" applyAlignment="1">
      <alignment horizontal="center" vertical="center"/>
    </xf>
    <xf numFmtId="4" fontId="13" fillId="3" borderId="14" xfId="0" applyNumberFormat="1" applyFont="1" applyFill="1" applyBorder="1" applyAlignment="1">
      <alignment horizontal="center" vertical="center" wrapText="1"/>
    </xf>
    <xf numFmtId="1" fontId="13" fillId="4" borderId="13" xfId="0" applyNumberFormat="1" applyFont="1" applyFill="1" applyBorder="1" applyAlignment="1">
      <alignment horizontal="center" vertical="center" wrapText="1"/>
    </xf>
    <xf numFmtId="4" fontId="13" fillId="4" borderId="14" xfId="0" applyNumberFormat="1" applyFont="1" applyFill="1" applyBorder="1" applyAlignment="1">
      <alignment horizontal="right" vertical="center" wrapText="1"/>
    </xf>
    <xf numFmtId="1" fontId="13" fillId="4" borderId="14" xfId="0" applyNumberFormat="1" applyFont="1" applyFill="1" applyBorder="1" applyAlignment="1">
      <alignment horizontal="center" vertical="center" wrapText="1"/>
    </xf>
    <xf numFmtId="4" fontId="13" fillId="4" borderId="14" xfId="0" applyNumberFormat="1" applyFont="1" applyFill="1" applyBorder="1" applyAlignment="1">
      <alignment horizontal="left" vertical="center" wrapText="1"/>
    </xf>
    <xf numFmtId="4" fontId="13" fillId="4" borderId="14" xfId="0" applyNumberFormat="1" applyFont="1" applyFill="1" applyBorder="1" applyAlignment="1">
      <alignment horizontal="center" vertical="center" wrapText="1"/>
    </xf>
    <xf numFmtId="1" fontId="10" fillId="0" borderId="13" xfId="0" applyNumberFormat="1" applyFont="1" applyBorder="1" applyAlignment="1">
      <alignment horizontal="center" vertical="center"/>
    </xf>
    <xf numFmtId="169" fontId="49" fillId="0" borderId="14" xfId="0" applyNumberFormat="1" applyFont="1" applyBorder="1" applyAlignment="1">
      <alignment horizontal="right" vertical="center" shrinkToFit="1"/>
    </xf>
    <xf numFmtId="172" fontId="10" fillId="0" borderId="14" xfId="0" applyNumberFormat="1" applyFont="1" applyBorder="1" applyAlignment="1">
      <alignment horizontal="center" vertical="center" wrapText="1"/>
    </xf>
    <xf numFmtId="172" fontId="14" fillId="0" borderId="14" xfId="0" applyNumberFormat="1" applyFont="1" applyBorder="1" applyAlignment="1">
      <alignment horizontal="center" vertical="center" wrapText="1"/>
    </xf>
    <xf numFmtId="172" fontId="15" fillId="3" borderId="35" xfId="0" applyNumberFormat="1" applyFont="1" applyFill="1" applyBorder="1" applyAlignment="1">
      <alignment horizontal="center" vertical="center" wrapText="1"/>
    </xf>
    <xf numFmtId="49" fontId="14" fillId="0" borderId="23" xfId="5" applyNumberFormat="1" applyFont="1" applyBorder="1" applyAlignment="1">
      <alignment horizontal="left" vertical="center" wrapText="1"/>
    </xf>
    <xf numFmtId="0" fontId="10" fillId="4" borderId="11" xfId="15" applyNumberFormat="1" applyFont="1" applyFill="1" applyBorder="1" applyAlignment="1">
      <alignment horizontal="center" vertical="center" wrapText="1"/>
    </xf>
    <xf numFmtId="0" fontId="24" fillId="0" borderId="10" xfId="15" applyNumberFormat="1" applyFont="1" applyFill="1" applyBorder="1" applyAlignment="1">
      <alignment horizontal="center" vertical="center" wrapText="1"/>
    </xf>
    <xf numFmtId="0" fontId="24" fillId="0" borderId="12" xfId="15" applyNumberFormat="1" applyFont="1" applyFill="1" applyBorder="1" applyAlignment="1">
      <alignment horizontal="center" vertical="center" wrapText="1"/>
    </xf>
    <xf numFmtId="4" fontId="14" fillId="4" borderId="67" xfId="15" applyNumberFormat="1" applyFont="1" applyFill="1" applyBorder="1" applyAlignment="1">
      <alignment horizontal="center" vertical="center" wrapText="1"/>
    </xf>
    <xf numFmtId="4" fontId="14" fillId="4" borderId="21" xfId="15" applyNumberFormat="1" applyFont="1" applyFill="1" applyBorder="1" applyAlignment="1">
      <alignment horizontal="center" vertical="center" wrapText="1"/>
    </xf>
    <xf numFmtId="4" fontId="25" fillId="0" borderId="23" xfId="15" applyNumberFormat="1" applyFont="1" applyFill="1" applyBorder="1" applyAlignment="1">
      <alignment horizontal="center" vertical="center" wrapText="1"/>
    </xf>
    <xf numFmtId="4" fontId="25" fillId="0" borderId="22" xfId="15" applyNumberFormat="1" applyFont="1" applyFill="1" applyBorder="1" applyAlignment="1">
      <alignment horizontal="center" vertical="center" wrapText="1"/>
    </xf>
    <xf numFmtId="49" fontId="14" fillId="0" borderId="1" xfId="2" applyNumberFormat="1" applyFont="1" applyBorder="1" applyAlignment="1">
      <alignment horizontal="center" vertical="center"/>
    </xf>
    <xf numFmtId="49" fontId="14" fillId="0" borderId="21" xfId="2" applyNumberFormat="1" applyFont="1" applyBorder="1" applyAlignment="1">
      <alignment horizontal="center" vertical="center"/>
    </xf>
    <xf numFmtId="0" fontId="14" fillId="3" borderId="69" xfId="15" applyNumberFormat="1" applyFont="1" applyFill="1" applyBorder="1" applyAlignment="1">
      <alignment horizontal="center" vertical="center" wrapText="1"/>
    </xf>
    <xf numFmtId="2" fontId="14" fillId="3" borderId="72" xfId="15" applyNumberFormat="1" applyFont="1" applyFill="1" applyBorder="1" applyAlignment="1">
      <alignment horizontal="center" vertical="center" wrapText="1"/>
    </xf>
    <xf numFmtId="49" fontId="14" fillId="3" borderId="72" xfId="15" applyNumberFormat="1" applyFont="1" applyFill="1" applyBorder="1" applyAlignment="1">
      <alignment horizontal="center" vertical="center" wrapText="1"/>
    </xf>
    <xf numFmtId="2" fontId="14" fillId="3" borderId="72" xfId="15" applyNumberFormat="1" applyFont="1" applyFill="1" applyBorder="1" applyAlignment="1">
      <alignment horizontal="left" vertical="center" wrapText="1"/>
    </xf>
    <xf numFmtId="4" fontId="10" fillId="3" borderId="72" xfId="15" applyNumberFormat="1" applyFont="1" applyFill="1" applyBorder="1" applyAlignment="1">
      <alignment horizontal="center" vertical="center" wrapText="1"/>
    </xf>
    <xf numFmtId="4" fontId="10" fillId="3" borderId="69" xfId="15" applyNumberFormat="1" applyFont="1" applyFill="1" applyBorder="1" applyAlignment="1">
      <alignment horizontal="center" vertical="center" wrapText="1"/>
    </xf>
    <xf numFmtId="4" fontId="10" fillId="3" borderId="71" xfId="15" applyNumberFormat="1" applyFont="1" applyFill="1" applyBorder="1" applyAlignment="1">
      <alignment horizontal="center" vertical="center" wrapText="1"/>
    </xf>
    <xf numFmtId="4" fontId="10" fillId="3" borderId="70" xfId="15" applyNumberFormat="1" applyFont="1" applyFill="1" applyBorder="1" applyAlignment="1">
      <alignment horizontal="center" vertical="center" wrapText="1"/>
    </xf>
    <xf numFmtId="4" fontId="14" fillId="3" borderId="71" xfId="15" applyNumberFormat="1" applyFont="1" applyFill="1" applyBorder="1" applyAlignment="1">
      <alignment horizontal="center" vertical="center" wrapText="1"/>
    </xf>
    <xf numFmtId="4" fontId="14" fillId="3" borderId="72" xfId="15" applyNumberFormat="1" applyFont="1" applyFill="1" applyBorder="1" applyAlignment="1">
      <alignment horizontal="center" vertical="center" wrapText="1"/>
    </xf>
    <xf numFmtId="4" fontId="14" fillId="0" borderId="71" xfId="5" applyNumberFormat="1" applyFont="1" applyBorder="1" applyAlignment="1">
      <alignment horizontal="center" vertical="center" wrapText="1"/>
    </xf>
    <xf numFmtId="2" fontId="14" fillId="0" borderId="0" xfId="11" applyNumberFormat="1" applyFont="1" applyFill="1" applyBorder="1" applyAlignment="1">
      <alignment horizontal="center" vertical="center" wrapText="1"/>
    </xf>
    <xf numFmtId="2" fontId="14" fillId="3" borderId="71" xfId="0" applyNumberFormat="1" applyFont="1" applyFill="1" applyBorder="1" applyAlignment="1">
      <alignment vertical="center"/>
    </xf>
    <xf numFmtId="0" fontId="14" fillId="0" borderId="69" xfId="5" applyFont="1" applyBorder="1" applyAlignment="1">
      <alignment horizontal="center" vertical="center" wrapText="1"/>
    </xf>
    <xf numFmtId="2" fontId="14" fillId="0" borderId="72" xfId="5" applyNumberFormat="1" applyFont="1" applyBorder="1" applyAlignment="1">
      <alignment horizontal="center" vertical="center" wrapText="1"/>
    </xf>
    <xf numFmtId="49" fontId="14" fillId="0" borderId="72" xfId="5" applyNumberFormat="1" applyFont="1" applyBorder="1" applyAlignment="1">
      <alignment horizontal="center" vertical="center" wrapText="1"/>
    </xf>
    <xf numFmtId="4" fontId="14" fillId="0" borderId="70" xfId="15" applyNumberFormat="1" applyFont="1" applyFill="1" applyBorder="1" applyAlignment="1">
      <alignment horizontal="center" vertical="center" wrapText="1"/>
    </xf>
    <xf numFmtId="4" fontId="14" fillId="0" borderId="69" xfId="15" applyNumberFormat="1" applyFont="1" applyFill="1" applyBorder="1" applyAlignment="1">
      <alignment horizontal="center" vertical="center" wrapText="1"/>
    </xf>
    <xf numFmtId="4" fontId="14" fillId="0" borderId="72" xfId="15" applyNumberFormat="1" applyFont="1" applyFill="1" applyBorder="1" applyAlignment="1">
      <alignment horizontal="center" vertical="center" wrapText="1"/>
    </xf>
    <xf numFmtId="4" fontId="14" fillId="0" borderId="71" xfId="15" applyNumberFormat="1" applyFont="1" applyFill="1" applyBorder="1" applyAlignment="1">
      <alignment horizontal="center" vertical="center" wrapText="1"/>
    </xf>
    <xf numFmtId="49" fontId="12" fillId="0" borderId="1" xfId="2" applyNumberFormat="1" applyFont="1" applyBorder="1" applyAlignment="1">
      <alignment vertical="center"/>
    </xf>
    <xf numFmtId="49" fontId="14" fillId="0" borderId="7" xfId="5" applyNumberFormat="1" applyFont="1" applyBorder="1" applyAlignment="1">
      <alignment horizontal="left" vertical="center" wrapText="1"/>
    </xf>
    <xf numFmtId="49" fontId="14" fillId="0" borderId="22" xfId="5" applyNumberFormat="1" applyFont="1" applyBorder="1" applyAlignment="1">
      <alignment horizontal="left" vertical="center" wrapText="1"/>
    </xf>
    <xf numFmtId="4" fontId="14" fillId="4" borderId="1" xfId="15" applyNumberFormat="1" applyFont="1" applyFill="1" applyBorder="1" applyAlignment="1">
      <alignment horizontal="center" vertical="center" wrapText="1"/>
    </xf>
    <xf numFmtId="44" fontId="50" fillId="2" borderId="23" xfId="0" applyNumberFormat="1" applyFont="1" applyFill="1" applyBorder="1" applyAlignment="1">
      <alignment horizontal="center" vertical="center"/>
    </xf>
    <xf numFmtId="2" fontId="50" fillId="2" borderId="23" xfId="0" applyNumberFormat="1" applyFont="1" applyFill="1" applyBorder="1" applyAlignment="1">
      <alignment horizontal="left" vertical="center"/>
    </xf>
    <xf numFmtId="10" fontId="10" fillId="0" borderId="18" xfId="17" applyNumberFormat="1" applyFont="1" applyBorder="1" applyAlignment="1" applyProtection="1">
      <alignment horizontal="center" vertical="center" wrapText="1"/>
      <protection locked="0"/>
    </xf>
    <xf numFmtId="44" fontId="55" fillId="0" borderId="18" xfId="0" applyNumberFormat="1" applyFont="1" applyBorder="1" applyAlignment="1">
      <alignment horizontal="center" vertical="center"/>
    </xf>
    <xf numFmtId="10" fontId="56" fillId="0" borderId="20" xfId="17" applyNumberFormat="1" applyFont="1" applyBorder="1" applyAlignment="1" applyProtection="1">
      <alignment horizontal="center" vertical="center" wrapText="1"/>
      <protection locked="0"/>
    </xf>
    <xf numFmtId="10" fontId="56" fillId="0" borderId="20" xfId="7" applyNumberFormat="1" applyFont="1" applyFill="1" applyBorder="1" applyAlignment="1" applyProtection="1">
      <alignment horizontal="center" vertical="center" wrapText="1"/>
      <protection locked="0"/>
    </xf>
    <xf numFmtId="44" fontId="10" fillId="0" borderId="77" xfId="0" applyNumberFormat="1" applyFont="1" applyBorder="1" applyAlignment="1">
      <alignment horizontal="center" vertical="center"/>
    </xf>
    <xf numFmtId="44" fontId="53" fillId="0" borderId="18" xfId="0" applyNumberFormat="1" applyFont="1" applyBorder="1" applyAlignment="1">
      <alignment horizontal="center" vertical="center"/>
    </xf>
    <xf numFmtId="10" fontId="14" fillId="4" borderId="18" xfId="17" applyNumberFormat="1" applyFont="1" applyFill="1" applyBorder="1" applyAlignment="1" applyProtection="1">
      <alignment horizontal="center" vertical="center" wrapText="1"/>
      <protection locked="0"/>
    </xf>
    <xf numFmtId="44" fontId="57" fillId="4" borderId="18" xfId="0" applyNumberFormat="1" applyFont="1" applyFill="1" applyBorder="1" applyAlignment="1">
      <alignment horizontal="center" vertical="center"/>
    </xf>
    <xf numFmtId="44" fontId="53" fillId="4" borderId="18" xfId="0" applyNumberFormat="1" applyFont="1" applyFill="1" applyBorder="1" applyAlignment="1">
      <alignment horizontal="center" vertical="center"/>
    </xf>
    <xf numFmtId="2" fontId="14" fillId="4" borderId="3" xfId="17" applyNumberFormat="1" applyFont="1" applyFill="1" applyBorder="1" applyAlignment="1">
      <alignment horizontal="left" vertical="center" wrapText="1"/>
    </xf>
    <xf numFmtId="2" fontId="54" fillId="4" borderId="15" xfId="17" applyNumberFormat="1" applyFont="1" applyFill="1" applyBorder="1" applyAlignment="1">
      <alignment horizontal="left" vertical="center" wrapText="1"/>
    </xf>
    <xf numFmtId="10" fontId="54" fillId="4" borderId="15" xfId="17" applyNumberFormat="1" applyFont="1" applyFill="1" applyBorder="1" applyAlignment="1" applyProtection="1">
      <alignment horizontal="center" vertical="center" wrapText="1"/>
      <protection locked="0"/>
    </xf>
    <xf numFmtId="10" fontId="54" fillId="4" borderId="79" xfId="17" applyNumberFormat="1" applyFont="1" applyFill="1" applyBorder="1" applyAlignment="1" applyProtection="1">
      <alignment horizontal="center" vertical="center" wrapText="1"/>
      <protection locked="0"/>
    </xf>
    <xf numFmtId="0" fontId="14" fillId="3" borderId="69" xfId="17" applyFont="1" applyFill="1" applyBorder="1" applyAlignment="1">
      <alignment vertical="center" wrapText="1"/>
    </xf>
    <xf numFmtId="0" fontId="14" fillId="3" borderId="72" xfId="17" applyFont="1" applyFill="1" applyBorder="1" applyAlignment="1">
      <alignment horizontal="left" vertical="center" wrapText="1"/>
    </xf>
    <xf numFmtId="2" fontId="14" fillId="3" borderId="72" xfId="17" applyNumberFormat="1" applyFont="1" applyFill="1" applyBorder="1" applyAlignment="1">
      <alignment horizontal="left" vertical="center" wrapText="1"/>
    </xf>
    <xf numFmtId="44" fontId="14" fillId="3" borderId="72" xfId="17" applyNumberFormat="1" applyFont="1" applyFill="1" applyBorder="1" applyAlignment="1">
      <alignment horizontal="center" vertical="center" wrapText="1"/>
    </xf>
    <xf numFmtId="2" fontId="14" fillId="3" borderId="72" xfId="17" applyNumberFormat="1" applyFont="1" applyFill="1" applyBorder="1" applyAlignment="1">
      <alignment vertical="center" wrapText="1"/>
    </xf>
    <xf numFmtId="2" fontId="14" fillId="3" borderId="71" xfId="17" applyNumberFormat="1" applyFont="1" applyFill="1" applyBorder="1" applyAlignment="1">
      <alignment vertical="center" wrapText="1"/>
    </xf>
    <xf numFmtId="10" fontId="58" fillId="4" borderId="15" xfId="17" applyNumberFormat="1" applyFont="1" applyFill="1" applyBorder="1" applyAlignment="1" applyProtection="1">
      <alignment horizontal="center" vertical="center" wrapText="1"/>
      <protection locked="0"/>
    </xf>
    <xf numFmtId="10" fontId="58" fillId="4" borderId="79" xfId="17" applyNumberFormat="1" applyFont="1" applyFill="1" applyBorder="1" applyAlignment="1" applyProtection="1">
      <alignment horizontal="center" vertical="center" wrapText="1"/>
      <protection locked="0"/>
    </xf>
    <xf numFmtId="44" fontId="10" fillId="4" borderId="3" xfId="0" applyNumberFormat="1" applyFont="1" applyFill="1" applyBorder="1" applyAlignment="1">
      <alignment horizontal="center" vertical="center"/>
    </xf>
    <xf numFmtId="44" fontId="10" fillId="4" borderId="77" xfId="0" applyNumberFormat="1" applyFont="1" applyFill="1" applyBorder="1" applyAlignment="1">
      <alignment horizontal="center" vertical="center"/>
    </xf>
    <xf numFmtId="2" fontId="53" fillId="0" borderId="15" xfId="17" applyNumberFormat="1" applyFont="1" applyBorder="1" applyAlignment="1">
      <alignment horizontal="center" vertical="center" wrapText="1"/>
    </xf>
    <xf numFmtId="10" fontId="53" fillId="0" borderId="15" xfId="17" applyNumberFormat="1" applyFont="1" applyBorder="1" applyAlignment="1" applyProtection="1">
      <alignment horizontal="center" vertical="center" wrapText="1"/>
      <protection locked="0"/>
    </xf>
    <xf numFmtId="10" fontId="53" fillId="0" borderId="79" xfId="17" applyNumberFormat="1" applyFont="1" applyBorder="1" applyAlignment="1" applyProtection="1">
      <alignment horizontal="center" vertical="center" wrapText="1"/>
      <protection locked="0"/>
    </xf>
    <xf numFmtId="1" fontId="14" fillId="3" borderId="72" xfId="17" applyNumberFormat="1" applyFont="1" applyFill="1" applyBorder="1" applyAlignment="1">
      <alignment horizontal="left" vertical="center" wrapText="1"/>
    </xf>
    <xf numFmtId="1" fontId="14" fillId="3" borderId="72" xfId="17" applyNumberFormat="1" applyFont="1" applyFill="1" applyBorder="1" applyAlignment="1">
      <alignment vertical="center" wrapText="1"/>
    </xf>
    <xf numFmtId="1" fontId="14" fillId="3" borderId="71" xfId="17" applyNumberFormat="1" applyFont="1" applyFill="1" applyBorder="1" applyAlignment="1">
      <alignment vertical="center" wrapText="1"/>
    </xf>
    <xf numFmtId="4" fontId="10" fillId="0" borderId="0" xfId="0" applyNumberFormat="1" applyFont="1" applyBorder="1" applyAlignment="1">
      <alignment vertical="center" wrapText="1"/>
    </xf>
    <xf numFmtId="2" fontId="10" fillId="0" borderId="0" xfId="0" applyNumberFormat="1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179" fontId="10" fillId="0" borderId="0" xfId="0" applyNumberFormat="1" applyFont="1" applyBorder="1" applyAlignment="1">
      <alignment horizontal="center" vertical="center" wrapText="1"/>
    </xf>
    <xf numFmtId="4" fontId="25" fillId="0" borderId="68" xfId="15" applyNumberFormat="1" applyFont="1" applyFill="1" applyBorder="1" applyAlignment="1">
      <alignment horizontal="center" vertical="center" wrapText="1"/>
    </xf>
    <xf numFmtId="4" fontId="24" fillId="4" borderId="1" xfId="15" applyNumberFormat="1" applyFont="1" applyFill="1" applyBorder="1" applyAlignment="1">
      <alignment horizontal="center" vertical="center" wrapText="1"/>
    </xf>
    <xf numFmtId="4" fontId="24" fillId="3" borderId="72" xfId="15" applyNumberFormat="1" applyFont="1" applyFill="1" applyBorder="1" applyAlignment="1">
      <alignment horizontal="center" vertical="center" wrapText="1"/>
    </xf>
    <xf numFmtId="172" fontId="10" fillId="0" borderId="15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69" fontId="49" fillId="0" borderId="15" xfId="0" applyNumberFormat="1" applyFont="1" applyFill="1" applyBorder="1" applyAlignment="1">
      <alignment horizontal="right" vertical="center" shrinkToFit="1"/>
    </xf>
    <xf numFmtId="172" fontId="14" fillId="0" borderId="15" xfId="0" applyNumberFormat="1" applyFont="1" applyFill="1" applyBorder="1" applyAlignment="1">
      <alignment horizontal="center" vertical="center" wrapText="1"/>
    </xf>
    <xf numFmtId="3" fontId="24" fillId="0" borderId="10" xfId="15" applyNumberFormat="1" applyFont="1" applyFill="1" applyBorder="1" applyAlignment="1">
      <alignment horizontal="center" vertical="center" wrapText="1"/>
    </xf>
    <xf numFmtId="49" fontId="10" fillId="4" borderId="1" xfId="15" applyNumberFormat="1" applyFont="1" applyFill="1" applyBorder="1" applyAlignment="1">
      <alignment horizontal="left" vertical="center" wrapText="1"/>
    </xf>
    <xf numFmtId="0" fontId="61" fillId="0" borderId="0" xfId="15" applyNumberFormat="1" applyFont="1" applyFill="1" applyBorder="1" applyAlignment="1">
      <alignment horizontal="right" vertical="center" wrapText="1"/>
    </xf>
    <xf numFmtId="0" fontId="24" fillId="2" borderId="0" xfId="15" applyNumberFormat="1" applyFont="1" applyFill="1" applyBorder="1" applyAlignment="1">
      <alignment horizontal="right" vertical="center" wrapText="1"/>
    </xf>
    <xf numFmtId="4" fontId="24" fillId="2" borderId="0" xfId="15" applyNumberFormat="1" applyFont="1" applyFill="1" applyBorder="1" applyAlignment="1">
      <alignment horizontal="center" vertical="center" wrapText="1"/>
    </xf>
    <xf numFmtId="4" fontId="24" fillId="2" borderId="10" xfId="15" applyNumberFormat="1" applyFont="1" applyFill="1" applyBorder="1" applyAlignment="1">
      <alignment horizontal="center" vertical="center" wrapText="1"/>
    </xf>
    <xf numFmtId="4" fontId="61" fillId="0" borderId="0" xfId="15" applyNumberFormat="1" applyFont="1" applyFill="1" applyBorder="1" applyAlignment="1">
      <alignment horizontal="center" vertical="center" wrapText="1"/>
    </xf>
    <xf numFmtId="4" fontId="61" fillId="0" borderId="23" xfId="15" applyNumberFormat="1" applyFont="1" applyFill="1" applyBorder="1" applyAlignment="1">
      <alignment horizontal="center" vertical="center" wrapText="1"/>
    </xf>
    <xf numFmtId="4" fontId="61" fillId="0" borderId="10" xfId="15" applyNumberFormat="1" applyFont="1" applyFill="1" applyBorder="1" applyAlignment="1">
      <alignment horizontal="center" vertical="center" wrapText="1"/>
    </xf>
    <xf numFmtId="4" fontId="25" fillId="0" borderId="7" xfId="15" applyNumberFormat="1" applyFont="1" applyFill="1" applyBorder="1" applyAlignment="1">
      <alignment horizontal="center" vertical="center" wrapText="1"/>
    </xf>
    <xf numFmtId="0" fontId="23" fillId="0" borderId="0" xfId="29" applyFont="1" applyAlignment="1" applyProtection="1">
      <alignment horizontal="center" vertical="center" wrapText="1"/>
      <protection locked="0"/>
    </xf>
    <xf numFmtId="0" fontId="16" fillId="0" borderId="14" xfId="0" applyFont="1" applyBorder="1" applyAlignment="1">
      <alignment horizontal="center" vertical="center" wrapText="1"/>
    </xf>
    <xf numFmtId="1" fontId="24" fillId="0" borderId="0" xfId="15" applyNumberFormat="1" applyFont="1" applyFill="1" applyBorder="1" applyAlignment="1">
      <alignment horizontal="center" vertical="center" wrapText="1"/>
    </xf>
    <xf numFmtId="169" fontId="49" fillId="0" borderId="14" xfId="0" applyNumberFormat="1" applyFont="1" applyFill="1" applyBorder="1" applyAlignment="1">
      <alignment horizontal="right" vertical="center" shrinkToFit="1"/>
    </xf>
    <xf numFmtId="49" fontId="10" fillId="4" borderId="14" xfId="15" applyNumberFormat="1" applyFont="1" applyFill="1" applyBorder="1" applyAlignment="1">
      <alignment horizontal="center" vertical="center" wrapText="1"/>
    </xf>
    <xf numFmtId="2" fontId="10" fillId="4" borderId="14" xfId="15" applyNumberFormat="1" applyFont="1" applyFill="1" applyBorder="1" applyAlignment="1">
      <alignment horizontal="center" vertical="center" wrapText="1"/>
    </xf>
    <xf numFmtId="49" fontId="12" fillId="0" borderId="11" xfId="2" applyNumberFormat="1" applyFont="1" applyBorder="1" applyAlignment="1">
      <alignment horizontal="center" vertical="center" wrapText="1"/>
    </xf>
    <xf numFmtId="49" fontId="12" fillId="0" borderId="1" xfId="2" applyNumberFormat="1" applyFont="1" applyBorder="1" applyAlignment="1">
      <alignment horizontal="center" vertical="center" wrapText="1"/>
    </xf>
    <xf numFmtId="2" fontId="14" fillId="3" borderId="69" xfId="0" applyNumberFormat="1" applyFont="1" applyFill="1" applyBorder="1" applyAlignment="1">
      <alignment horizontal="center" vertical="center"/>
    </xf>
    <xf numFmtId="2" fontId="14" fillId="3" borderId="72" xfId="0" applyNumberFormat="1" applyFont="1" applyFill="1" applyBorder="1" applyAlignment="1">
      <alignment horizontal="center" vertical="center"/>
    </xf>
    <xf numFmtId="2" fontId="14" fillId="3" borderId="71" xfId="0" applyNumberFormat="1" applyFont="1" applyFill="1" applyBorder="1" applyAlignment="1">
      <alignment horizontal="center" vertical="center"/>
    </xf>
    <xf numFmtId="4" fontId="14" fillId="0" borderId="69" xfId="5" applyNumberFormat="1" applyFont="1" applyBorder="1" applyAlignment="1">
      <alignment horizontal="center" vertical="center"/>
    </xf>
    <xf numFmtId="4" fontId="14" fillId="0" borderId="72" xfId="5" applyNumberFormat="1" applyFont="1" applyBorder="1" applyAlignment="1">
      <alignment horizontal="center" vertical="center"/>
    </xf>
    <xf numFmtId="4" fontId="14" fillId="0" borderId="71" xfId="5" applyNumberFormat="1" applyFont="1" applyBorder="1" applyAlignment="1">
      <alignment horizontal="center" vertical="center"/>
    </xf>
    <xf numFmtId="4" fontId="14" fillId="3" borderId="12" xfId="0" applyNumberFormat="1" applyFont="1" applyFill="1" applyBorder="1" applyAlignment="1">
      <alignment horizontal="center" vertical="center"/>
    </xf>
    <xf numFmtId="4" fontId="14" fillId="3" borderId="7" xfId="0" applyNumberFormat="1" applyFont="1" applyFill="1" applyBorder="1" applyAlignment="1">
      <alignment horizontal="center" vertical="center"/>
    </xf>
    <xf numFmtId="4" fontId="14" fillId="3" borderId="22" xfId="0" applyNumberFormat="1" applyFont="1" applyFill="1" applyBorder="1" applyAlignment="1">
      <alignment horizontal="center" vertical="center"/>
    </xf>
    <xf numFmtId="49" fontId="14" fillId="2" borderId="10" xfId="0" applyNumberFormat="1" applyFont="1" applyFill="1" applyBorder="1" applyAlignment="1">
      <alignment horizontal="left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4" fillId="0" borderId="10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Alignment="1">
      <alignment horizontal="left" vertical="center" wrapText="1"/>
    </xf>
    <xf numFmtId="49" fontId="14" fillId="2" borderId="12" xfId="0" applyNumberFormat="1" applyFont="1" applyFill="1" applyBorder="1" applyAlignment="1">
      <alignment horizontal="left" vertical="center" wrapText="1"/>
    </xf>
    <xf numFmtId="49" fontId="14" fillId="2" borderId="7" xfId="0" applyNumberFormat="1" applyFont="1" applyFill="1" applyBorder="1" applyAlignment="1">
      <alignment horizontal="left" vertical="center" wrapText="1"/>
    </xf>
    <xf numFmtId="49" fontId="10" fillId="2" borderId="5" xfId="0" applyNumberFormat="1" applyFont="1" applyFill="1" applyBorder="1" applyAlignment="1">
      <alignment horizontal="left" vertical="center" wrapText="1"/>
    </xf>
    <xf numFmtId="49" fontId="10" fillId="2" borderId="0" xfId="0" applyNumberFormat="1" applyFont="1" applyFill="1" applyAlignment="1">
      <alignment horizontal="left" vertical="center" wrapText="1"/>
    </xf>
    <xf numFmtId="0" fontId="48" fillId="3" borderId="14" xfId="0" applyFont="1" applyFill="1" applyBorder="1" applyAlignment="1">
      <alignment horizontal="center" vertical="center"/>
    </xf>
    <xf numFmtId="4" fontId="13" fillId="3" borderId="4" xfId="0" applyNumberFormat="1" applyFont="1" applyFill="1" applyBorder="1" applyAlignment="1">
      <alignment horizontal="center" vertical="center" wrapText="1"/>
    </xf>
    <xf numFmtId="2" fontId="14" fillId="0" borderId="8" xfId="2" applyNumberFormat="1" applyFont="1" applyBorder="1" applyAlignment="1">
      <alignment horizontal="center" vertical="center" wrapText="1"/>
    </xf>
    <xf numFmtId="2" fontId="14" fillId="0" borderId="2" xfId="2" applyNumberFormat="1" applyFont="1" applyBorder="1" applyAlignment="1">
      <alignment horizontal="center" vertical="center" wrapText="1"/>
    </xf>
    <xf numFmtId="2" fontId="14" fillId="0" borderId="9" xfId="2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5" fillId="3" borderId="33" xfId="0" applyFont="1" applyFill="1" applyBorder="1" applyAlignment="1">
      <alignment horizontal="center" vertical="center"/>
    </xf>
    <xf numFmtId="0" fontId="15" fillId="3" borderId="34" xfId="0" applyFont="1" applyFill="1" applyBorder="1" applyAlignment="1">
      <alignment horizontal="center" vertical="center"/>
    </xf>
    <xf numFmtId="0" fontId="48" fillId="5" borderId="73" xfId="0" applyFont="1" applyFill="1" applyBorder="1" applyAlignment="1">
      <alignment horizontal="center" vertical="center"/>
    </xf>
    <xf numFmtId="0" fontId="48" fillId="5" borderId="74" xfId="0" applyFont="1" applyFill="1" applyBorder="1" applyAlignment="1">
      <alignment horizontal="center" vertical="center"/>
    </xf>
    <xf numFmtId="0" fontId="48" fillId="5" borderId="75" xfId="0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left" vertical="center"/>
    </xf>
    <xf numFmtId="49" fontId="10" fillId="2" borderId="0" xfId="0" applyNumberFormat="1" applyFont="1" applyFill="1" applyAlignment="1">
      <alignment horizontal="left" vertical="center"/>
    </xf>
    <xf numFmtId="0" fontId="13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center" wrapText="1"/>
    </xf>
    <xf numFmtId="0" fontId="47" fillId="0" borderId="6" xfId="0" applyFont="1" applyBorder="1" applyAlignment="1">
      <alignment horizontal="center" vertical="center" wrapText="1"/>
    </xf>
    <xf numFmtId="1" fontId="13" fillId="3" borderId="13" xfId="0" applyNumberFormat="1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1" fontId="13" fillId="3" borderId="14" xfId="0" applyNumberFormat="1" applyFont="1" applyFill="1" applyBorder="1" applyAlignment="1">
      <alignment horizontal="center" vertical="center" wrapText="1"/>
    </xf>
    <xf numFmtId="4" fontId="13" fillId="3" borderId="14" xfId="0" applyNumberFormat="1" applyFont="1" applyFill="1" applyBorder="1" applyAlignment="1">
      <alignment horizontal="center" vertical="center" wrapText="1"/>
    </xf>
    <xf numFmtId="10" fontId="14" fillId="0" borderId="15" xfId="7" applyNumberFormat="1" applyFont="1" applyFill="1" applyBorder="1" applyAlignment="1">
      <alignment horizontal="center" vertical="center" wrapText="1"/>
    </xf>
    <xf numFmtId="10" fontId="14" fillId="0" borderId="25" xfId="7" applyNumberFormat="1" applyFont="1" applyFill="1" applyBorder="1" applyAlignment="1">
      <alignment horizontal="center" vertical="center" wrapText="1"/>
    </xf>
    <xf numFmtId="44" fontId="14" fillId="0" borderId="32" xfId="17" applyNumberFormat="1" applyFont="1" applyBorder="1" applyAlignment="1">
      <alignment horizontal="center" vertical="center" wrapText="1"/>
    </xf>
    <xf numFmtId="44" fontId="14" fillId="0" borderId="3" xfId="17" applyNumberFormat="1" applyFont="1" applyBorder="1" applyAlignment="1">
      <alignment horizontal="center" vertical="center" wrapText="1"/>
    </xf>
    <xf numFmtId="10" fontId="14" fillId="0" borderId="32" xfId="7" applyNumberFormat="1" applyFont="1" applyFill="1" applyBorder="1" applyAlignment="1">
      <alignment horizontal="center" vertical="center" wrapText="1"/>
    </xf>
    <xf numFmtId="0" fontId="14" fillId="0" borderId="28" xfId="17" applyFont="1" applyBorder="1" applyAlignment="1">
      <alignment horizontal="left" vertical="center" wrapText="1"/>
    </xf>
    <xf numFmtId="0" fontId="14" fillId="0" borderId="29" xfId="17" applyFont="1" applyBorder="1" applyAlignment="1">
      <alignment horizontal="left" vertical="center" wrapText="1"/>
    </xf>
    <xf numFmtId="0" fontId="14" fillId="0" borderId="26" xfId="17" applyFont="1" applyBorder="1" applyAlignment="1">
      <alignment horizontal="left" vertical="center" wrapText="1"/>
    </xf>
    <xf numFmtId="0" fontId="14" fillId="0" borderId="27" xfId="17" applyFont="1" applyBorder="1" applyAlignment="1">
      <alignment horizontal="left" vertical="center" wrapText="1"/>
    </xf>
    <xf numFmtId="0" fontId="14" fillId="0" borderId="30" xfId="17" applyFont="1" applyBorder="1" applyAlignment="1">
      <alignment horizontal="left" vertical="center" wrapText="1"/>
    </xf>
    <xf numFmtId="0" fontId="14" fillId="0" borderId="31" xfId="17" applyFont="1" applyBorder="1" applyAlignment="1">
      <alignment horizontal="left" vertical="center" wrapText="1"/>
    </xf>
    <xf numFmtId="0" fontId="14" fillId="0" borderId="80" xfId="17" applyFont="1" applyBorder="1" applyAlignment="1">
      <alignment horizontal="center" vertical="center" wrapText="1"/>
    </xf>
    <xf numFmtId="0" fontId="14" fillId="0" borderId="81" xfId="17" applyFont="1" applyBorder="1" applyAlignment="1">
      <alignment horizontal="center" vertical="center" wrapText="1"/>
    </xf>
    <xf numFmtId="0" fontId="14" fillId="0" borderId="82" xfId="17" applyFont="1" applyBorder="1" applyAlignment="1">
      <alignment horizontal="center" vertical="center" wrapText="1"/>
    </xf>
    <xf numFmtId="44" fontId="14" fillId="0" borderId="24" xfId="17" applyNumberFormat="1" applyFont="1" applyBorder="1" applyAlignment="1">
      <alignment horizontal="center" vertical="center" wrapText="1"/>
    </xf>
    <xf numFmtId="0" fontId="12" fillId="0" borderId="11" xfId="2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21" xfId="2" applyFont="1" applyBorder="1" applyAlignment="1">
      <alignment horizontal="center" vertical="center" wrapText="1"/>
    </xf>
    <xf numFmtId="0" fontId="14" fillId="4" borderId="76" xfId="17" applyFont="1" applyFill="1" applyBorder="1" applyAlignment="1">
      <alignment horizontal="center" vertical="center" wrapText="1"/>
    </xf>
    <xf numFmtId="0" fontId="14" fillId="4" borderId="78" xfId="17" applyFont="1" applyFill="1" applyBorder="1" applyAlignment="1">
      <alignment horizontal="center" vertical="center" wrapText="1"/>
    </xf>
    <xf numFmtId="2" fontId="14" fillId="4" borderId="3" xfId="17" applyNumberFormat="1" applyFont="1" applyFill="1" applyBorder="1" applyAlignment="1">
      <alignment horizontal="left" vertical="center" wrapText="1"/>
    </xf>
    <xf numFmtId="2" fontId="14" fillId="4" borderId="15" xfId="17" applyNumberFormat="1" applyFont="1" applyFill="1" applyBorder="1" applyAlignment="1">
      <alignment horizontal="left" vertical="center" wrapText="1"/>
    </xf>
    <xf numFmtId="44" fontId="14" fillId="4" borderId="3" xfId="17" applyNumberFormat="1" applyFont="1" applyFill="1" applyBorder="1" applyAlignment="1">
      <alignment horizontal="center" vertical="center" wrapText="1"/>
    </xf>
    <xf numFmtId="44" fontId="14" fillId="4" borderId="15" xfId="17" applyNumberFormat="1" applyFont="1" applyFill="1" applyBorder="1" applyAlignment="1">
      <alignment horizontal="center" vertical="center" wrapText="1"/>
    </xf>
    <xf numFmtId="2" fontId="14" fillId="4" borderId="3" xfId="17" applyNumberFormat="1" applyFont="1" applyFill="1" applyBorder="1" applyAlignment="1">
      <alignment horizontal="center" vertical="center" wrapText="1"/>
    </xf>
    <xf numFmtId="2" fontId="14" fillId="4" borderId="15" xfId="17" applyNumberFormat="1" applyFont="1" applyFill="1" applyBorder="1" applyAlignment="1">
      <alignment horizontal="center" vertical="center" wrapText="1"/>
    </xf>
    <xf numFmtId="2" fontId="14" fillId="4" borderId="3" xfId="17" applyNumberFormat="1" applyFont="1" applyFill="1" applyBorder="1" applyAlignment="1" applyProtection="1">
      <alignment horizontal="center" vertical="center" wrapText="1"/>
      <protection locked="0"/>
    </xf>
    <xf numFmtId="2" fontId="14" fillId="4" borderId="15" xfId="17" applyNumberFormat="1" applyFont="1" applyFill="1" applyBorder="1" applyAlignment="1" applyProtection="1">
      <alignment horizontal="center" vertical="center" wrapText="1"/>
      <protection locked="0"/>
    </xf>
    <xf numFmtId="2" fontId="50" fillId="3" borderId="69" xfId="0" applyNumberFormat="1" applyFont="1" applyFill="1" applyBorder="1" applyAlignment="1">
      <alignment horizontal="center" vertical="center"/>
    </xf>
    <xf numFmtId="2" fontId="50" fillId="3" borderId="72" xfId="0" applyNumberFormat="1" applyFont="1" applyFill="1" applyBorder="1" applyAlignment="1">
      <alignment horizontal="center" vertical="center"/>
    </xf>
    <xf numFmtId="2" fontId="50" fillId="3" borderId="71" xfId="0" applyNumberFormat="1" applyFont="1" applyFill="1" applyBorder="1" applyAlignment="1">
      <alignment horizontal="center" vertical="center"/>
    </xf>
    <xf numFmtId="2" fontId="14" fillId="4" borderId="77" xfId="17" applyNumberFormat="1" applyFont="1" applyFill="1" applyBorder="1" applyAlignment="1" applyProtection="1">
      <alignment horizontal="center" vertical="center" wrapText="1"/>
      <protection locked="0"/>
    </xf>
    <xf numFmtId="2" fontId="14" fillId="4" borderId="79" xfId="17" applyNumberFormat="1" applyFont="1" applyFill="1" applyBorder="1" applyAlignment="1" applyProtection="1">
      <alignment horizontal="center" vertical="center" wrapText="1"/>
      <protection locked="0"/>
    </xf>
    <xf numFmtId="49" fontId="59" fillId="2" borderId="10" xfId="0" applyNumberFormat="1" applyFont="1" applyFill="1" applyBorder="1" applyAlignment="1">
      <alignment horizontal="left" vertical="center" wrapText="1"/>
    </xf>
    <xf numFmtId="49" fontId="59" fillId="2" borderId="0" xfId="0" applyNumberFormat="1" applyFont="1" applyFill="1" applyAlignment="1">
      <alignment horizontal="left" vertical="center" wrapText="1"/>
    </xf>
    <xf numFmtId="2" fontId="14" fillId="4" borderId="76" xfId="17" applyNumberFormat="1" applyFont="1" applyFill="1" applyBorder="1" applyAlignment="1">
      <alignment horizontal="center" vertical="center" wrapText="1"/>
    </xf>
    <xf numFmtId="2" fontId="14" fillId="4" borderId="17" xfId="17" applyNumberFormat="1" applyFont="1" applyFill="1" applyBorder="1" applyAlignment="1">
      <alignment horizontal="center" vertical="center" wrapText="1"/>
    </xf>
    <xf numFmtId="2" fontId="14" fillId="4" borderId="14" xfId="17" applyNumberFormat="1" applyFont="1" applyFill="1" applyBorder="1" applyAlignment="1">
      <alignment horizontal="center" vertical="center" wrapText="1"/>
    </xf>
    <xf numFmtId="2" fontId="14" fillId="4" borderId="78" xfId="17" applyNumberFormat="1" applyFont="1" applyFill="1" applyBorder="1" applyAlignment="1">
      <alignment horizontal="center" vertical="center" wrapText="1"/>
    </xf>
    <xf numFmtId="44" fontId="14" fillId="4" borderId="14" xfId="17" applyNumberFormat="1" applyFont="1" applyFill="1" applyBorder="1" applyAlignment="1">
      <alignment horizontal="center" vertical="center" wrapText="1"/>
    </xf>
    <xf numFmtId="2" fontId="14" fillId="0" borderId="26" xfId="17" applyNumberFormat="1" applyFont="1" applyBorder="1" applyAlignment="1">
      <alignment horizontal="left" vertical="center" wrapText="1"/>
    </xf>
    <xf numFmtId="2" fontId="14" fillId="0" borderId="27" xfId="17" applyNumberFormat="1" applyFont="1" applyBorder="1" applyAlignment="1">
      <alignment horizontal="left" vertical="center" wrapText="1"/>
    </xf>
    <xf numFmtId="2" fontId="54" fillId="4" borderId="14" xfId="17" applyNumberFormat="1" applyFont="1" applyFill="1" applyBorder="1" applyAlignment="1">
      <alignment horizontal="center" vertical="center" wrapText="1"/>
    </xf>
    <xf numFmtId="2" fontId="54" fillId="4" borderId="15" xfId="17" applyNumberFormat="1" applyFont="1" applyFill="1" applyBorder="1" applyAlignment="1">
      <alignment horizontal="center" vertical="center" wrapText="1"/>
    </xf>
    <xf numFmtId="0" fontId="32" fillId="0" borderId="0" xfId="29" applyFont="1" applyAlignment="1" applyProtection="1">
      <alignment horizontal="center" textRotation="90"/>
      <protection locked="0"/>
    </xf>
    <xf numFmtId="0" fontId="26" fillId="0" borderId="0" xfId="29" applyProtection="1">
      <protection locked="0"/>
    </xf>
    <xf numFmtId="0" fontId="31" fillId="0" borderId="44" xfId="29" applyFont="1" applyBorder="1" applyAlignment="1" applyProtection="1">
      <alignment horizontal="left" vertical="top"/>
      <protection locked="0"/>
    </xf>
    <xf numFmtId="0" fontId="31" fillId="0" borderId="41" xfId="29" applyFont="1" applyBorder="1" applyAlignment="1" applyProtection="1">
      <alignment horizontal="left" vertical="center"/>
      <protection locked="0"/>
    </xf>
    <xf numFmtId="0" fontId="31" fillId="0" borderId="42" xfId="29" applyFont="1" applyBorder="1" applyAlignment="1" applyProtection="1">
      <alignment horizontal="left" vertical="center"/>
      <protection locked="0"/>
    </xf>
    <xf numFmtId="0" fontId="31" fillId="0" borderId="43" xfId="29" applyFont="1" applyBorder="1" applyAlignment="1" applyProtection="1">
      <alignment horizontal="left" vertical="center"/>
      <protection locked="0"/>
    </xf>
    <xf numFmtId="0" fontId="31" fillId="0" borderId="41" xfId="29" applyFont="1" applyBorder="1" applyAlignment="1" applyProtection="1">
      <alignment horizontal="left" vertical="center" wrapText="1"/>
      <protection locked="0"/>
    </xf>
    <xf numFmtId="0" fontId="31" fillId="0" borderId="42" xfId="29" applyFont="1" applyBorder="1" applyAlignment="1" applyProtection="1">
      <alignment horizontal="left" vertical="center" wrapText="1"/>
      <protection locked="0"/>
    </xf>
    <xf numFmtId="0" fontId="31" fillId="0" borderId="43" xfId="29" applyFont="1" applyBorder="1" applyAlignment="1" applyProtection="1">
      <alignment horizontal="left" vertical="center" wrapText="1"/>
      <protection locked="0"/>
    </xf>
    <xf numFmtId="0" fontId="29" fillId="0" borderId="8" xfId="29" applyFont="1" applyBorder="1" applyAlignment="1" applyProtection="1">
      <alignment horizontal="left" vertical="center" wrapText="1"/>
      <protection locked="0"/>
    </xf>
    <xf numFmtId="0" fontId="29" fillId="0" borderId="2" xfId="29" applyFont="1" applyBorder="1" applyAlignment="1" applyProtection="1">
      <alignment horizontal="left" vertical="center" wrapText="1"/>
      <protection locked="0"/>
    </xf>
    <xf numFmtId="0" fontId="29" fillId="0" borderId="9" xfId="29" applyFont="1" applyBorder="1" applyAlignment="1" applyProtection="1">
      <alignment horizontal="left" vertical="center" wrapText="1"/>
      <protection locked="0"/>
    </xf>
    <xf numFmtId="0" fontId="29" fillId="0" borderId="5" xfId="29" applyFont="1" applyBorder="1" applyAlignment="1" applyProtection="1">
      <alignment horizontal="left" vertical="center" wrapText="1"/>
      <protection locked="0"/>
    </xf>
    <xf numFmtId="0" fontId="29" fillId="0" borderId="0" xfId="29" applyFont="1" applyAlignment="1" applyProtection="1">
      <alignment horizontal="left" vertical="center" wrapText="1"/>
      <protection locked="0"/>
    </xf>
    <xf numFmtId="0" fontId="29" fillId="0" borderId="6" xfId="29" applyFont="1" applyBorder="1" applyAlignment="1" applyProtection="1">
      <alignment horizontal="left" vertical="center" wrapText="1"/>
      <protection locked="0"/>
    </xf>
    <xf numFmtId="0" fontId="29" fillId="0" borderId="37" xfId="29" applyFont="1" applyBorder="1" applyAlignment="1" applyProtection="1">
      <alignment horizontal="left" vertical="center" wrapText="1"/>
      <protection locked="0"/>
    </xf>
    <xf numFmtId="0" fontId="29" fillId="0" borderId="38" xfId="29" applyFont="1" applyBorder="1" applyAlignment="1" applyProtection="1">
      <alignment horizontal="left" vertical="center" wrapText="1"/>
      <protection locked="0"/>
    </xf>
    <xf numFmtId="0" fontId="29" fillId="0" borderId="39" xfId="29" applyFont="1" applyBorder="1" applyAlignment="1" applyProtection="1">
      <alignment horizontal="left" vertical="center" wrapText="1"/>
      <protection locked="0"/>
    </xf>
    <xf numFmtId="10" fontId="33" fillId="6" borderId="5" xfId="29" applyNumberFormat="1" applyFont="1" applyFill="1" applyBorder="1" applyAlignment="1" applyProtection="1">
      <alignment horizontal="center"/>
      <protection locked="0"/>
    </xf>
    <xf numFmtId="0" fontId="2" fillId="0" borderId="6" xfId="29" applyFont="1" applyBorder="1" applyProtection="1">
      <protection locked="0"/>
    </xf>
    <xf numFmtId="10" fontId="33" fillId="6" borderId="37" xfId="29" applyNumberFormat="1" applyFont="1" applyFill="1" applyBorder="1" applyAlignment="1" applyProtection="1">
      <alignment horizontal="center"/>
      <protection locked="0"/>
    </xf>
    <xf numFmtId="0" fontId="2" fillId="0" borderId="39" xfId="29" applyFont="1" applyBorder="1" applyProtection="1">
      <protection locked="0"/>
    </xf>
    <xf numFmtId="10" fontId="33" fillId="6" borderId="41" xfId="29" applyNumberFormat="1" applyFont="1" applyFill="1" applyBorder="1" applyAlignment="1" applyProtection="1">
      <alignment horizontal="center"/>
      <protection locked="0"/>
    </xf>
    <xf numFmtId="0" fontId="2" fillId="0" borderId="43" xfId="29" applyFont="1" applyBorder="1" applyProtection="1">
      <protection locked="0"/>
    </xf>
    <xf numFmtId="0" fontId="27" fillId="0" borderId="8" xfId="29" applyFont="1" applyBorder="1" applyAlignment="1" applyProtection="1">
      <alignment horizontal="center" vertical="center" wrapText="1"/>
      <protection locked="0"/>
    </xf>
    <xf numFmtId="0" fontId="27" fillId="0" borderId="2" xfId="29" applyFont="1" applyBorder="1" applyAlignment="1" applyProtection="1">
      <alignment horizontal="center" vertical="center" wrapText="1"/>
      <protection locked="0"/>
    </xf>
    <xf numFmtId="0" fontId="27" fillId="0" borderId="9" xfId="29" applyFont="1" applyBorder="1" applyAlignment="1" applyProtection="1">
      <alignment horizontal="center" vertical="center" wrapText="1"/>
      <protection locked="0"/>
    </xf>
    <xf numFmtId="0" fontId="27" fillId="0" borderId="5" xfId="29" applyFont="1" applyBorder="1" applyAlignment="1" applyProtection="1">
      <alignment horizontal="center" vertical="center" wrapText="1"/>
      <protection locked="0"/>
    </xf>
    <xf numFmtId="0" fontId="27" fillId="0" borderId="0" xfId="29" applyFont="1" applyAlignment="1" applyProtection="1">
      <alignment horizontal="center" vertical="center" wrapText="1"/>
      <protection locked="0"/>
    </xf>
    <xf numFmtId="0" fontId="27" fillId="0" borderId="6" xfId="29" applyFont="1" applyBorder="1" applyAlignment="1" applyProtection="1">
      <alignment horizontal="center" vertical="center" wrapText="1"/>
      <protection locked="0"/>
    </xf>
    <xf numFmtId="0" fontId="27" fillId="0" borderId="37" xfId="29" applyFont="1" applyBorder="1" applyAlignment="1" applyProtection="1">
      <alignment horizontal="center" vertical="center" wrapText="1"/>
      <protection locked="0"/>
    </xf>
    <xf numFmtId="0" fontId="27" fillId="0" borderId="38" xfId="29" applyFont="1" applyBorder="1" applyAlignment="1" applyProtection="1">
      <alignment horizontal="center" vertical="center" wrapText="1"/>
      <protection locked="0"/>
    </xf>
    <xf numFmtId="0" fontId="27" fillId="0" borderId="39" xfId="29" applyFont="1" applyBorder="1" applyAlignment="1" applyProtection="1">
      <alignment horizontal="center" vertical="center" wrapText="1"/>
      <protection locked="0"/>
    </xf>
    <xf numFmtId="0" fontId="31" fillId="0" borderId="41" xfId="29" applyFont="1" applyBorder="1" applyAlignment="1">
      <alignment horizontal="center" vertical="center"/>
    </xf>
    <xf numFmtId="0" fontId="31" fillId="0" borderId="42" xfId="29" applyFont="1" applyBorder="1" applyAlignment="1">
      <alignment horizontal="center" vertical="center"/>
    </xf>
    <xf numFmtId="0" fontId="31" fillId="0" borderId="43" xfId="29" applyFont="1" applyBorder="1" applyAlignment="1">
      <alignment horizontal="center" vertical="center"/>
    </xf>
    <xf numFmtId="0" fontId="31" fillId="0" borderId="5" xfId="29" applyFont="1" applyBorder="1" applyAlignment="1" applyProtection="1">
      <alignment horizontal="center" vertical="center"/>
      <protection locked="0"/>
    </xf>
    <xf numFmtId="0" fontId="31" fillId="0" borderId="0" xfId="29" applyFont="1" applyAlignment="1" applyProtection="1">
      <alignment horizontal="center" vertical="center"/>
      <protection locked="0"/>
    </xf>
    <xf numFmtId="0" fontId="29" fillId="0" borderId="47" xfId="29" applyFont="1" applyBorder="1" applyAlignment="1">
      <alignment horizontal="center" vertical="center"/>
    </xf>
    <xf numFmtId="0" fontId="2" fillId="0" borderId="52" xfId="29" applyFont="1" applyBorder="1"/>
    <xf numFmtId="0" fontId="28" fillId="0" borderId="53" xfId="29" applyFont="1" applyBorder="1" applyAlignment="1">
      <alignment horizontal="center" vertical="center" wrapText="1"/>
    </xf>
    <xf numFmtId="0" fontId="2" fillId="0" borderId="54" xfId="29" applyFont="1" applyBorder="1"/>
    <xf numFmtId="0" fontId="2" fillId="0" borderId="55" xfId="29" applyFont="1" applyBorder="1"/>
    <xf numFmtId="4" fontId="38" fillId="0" borderId="57" xfId="29" applyNumberFormat="1" applyFont="1" applyBorder="1" applyAlignment="1">
      <alignment horizontal="center" vertical="center"/>
    </xf>
    <xf numFmtId="0" fontId="33" fillId="0" borderId="5" xfId="29" applyFont="1" applyBorder="1" applyAlignment="1" applyProtection="1">
      <alignment horizontal="center"/>
      <protection locked="0"/>
    </xf>
    <xf numFmtId="0" fontId="33" fillId="0" borderId="0" xfId="29" applyFont="1" applyAlignment="1" applyProtection="1">
      <alignment horizontal="center"/>
      <protection locked="0"/>
    </xf>
    <xf numFmtId="0" fontId="33" fillId="0" borderId="6" xfId="29" applyFont="1" applyBorder="1" applyAlignment="1" applyProtection="1">
      <alignment horizontal="center"/>
      <protection locked="0"/>
    </xf>
    <xf numFmtId="0" fontId="35" fillId="0" borderId="8" xfId="29" applyFont="1" applyBorder="1" applyAlignment="1">
      <alignment horizontal="center" vertical="center"/>
    </xf>
    <xf numFmtId="0" fontId="35" fillId="0" borderId="2" xfId="29" applyFont="1" applyBorder="1" applyAlignment="1">
      <alignment horizontal="center" vertical="center"/>
    </xf>
    <xf numFmtId="0" fontId="35" fillId="0" borderId="9" xfId="29" applyFont="1" applyBorder="1" applyAlignment="1">
      <alignment horizontal="center" vertical="center"/>
    </xf>
    <xf numFmtId="0" fontId="35" fillId="0" borderId="5" xfId="29" applyFont="1" applyBorder="1" applyAlignment="1">
      <alignment horizontal="center" vertical="center"/>
    </xf>
    <xf numFmtId="0" fontId="35" fillId="0" borderId="0" xfId="29" applyFont="1" applyAlignment="1">
      <alignment horizontal="center" vertical="center"/>
    </xf>
    <xf numFmtId="0" fontId="35" fillId="0" borderId="6" xfId="29" applyFont="1" applyBorder="1" applyAlignment="1">
      <alignment horizontal="center" vertical="center"/>
    </xf>
    <xf numFmtId="0" fontId="36" fillId="0" borderId="8" xfId="29" applyFont="1" applyBorder="1" applyAlignment="1">
      <alignment horizontal="left" vertical="center"/>
    </xf>
    <xf numFmtId="0" fontId="36" fillId="0" borderId="9" xfId="29" applyFont="1" applyBorder="1" applyAlignment="1">
      <alignment horizontal="left" vertical="center"/>
    </xf>
    <xf numFmtId="0" fontId="36" fillId="0" borderId="5" xfId="29" applyFont="1" applyBorder="1" applyAlignment="1">
      <alignment horizontal="left" vertical="center"/>
    </xf>
    <xf numFmtId="0" fontId="36" fillId="0" borderId="6" xfId="29" applyFont="1" applyBorder="1" applyAlignment="1">
      <alignment horizontal="left" vertical="center"/>
    </xf>
    <xf numFmtId="0" fontId="36" fillId="0" borderId="37" xfId="29" applyFont="1" applyBorder="1" applyAlignment="1">
      <alignment horizontal="left" vertical="center"/>
    </xf>
    <xf numFmtId="0" fontId="36" fillId="0" borderId="39" xfId="29" applyFont="1" applyBorder="1" applyAlignment="1">
      <alignment horizontal="left" vertical="center"/>
    </xf>
    <xf numFmtId="10" fontId="37" fillId="6" borderId="8" xfId="29" applyNumberFormat="1" applyFont="1" applyFill="1" applyBorder="1" applyAlignment="1" applyProtection="1">
      <alignment horizontal="center" vertical="center"/>
      <protection locked="0"/>
    </xf>
    <xf numFmtId="10" fontId="37" fillId="6" borderId="2" xfId="29" applyNumberFormat="1" applyFont="1" applyFill="1" applyBorder="1" applyAlignment="1" applyProtection="1">
      <alignment horizontal="center" vertical="center"/>
      <protection locked="0"/>
    </xf>
    <xf numFmtId="10" fontId="37" fillId="6" borderId="9" xfId="29" applyNumberFormat="1" applyFont="1" applyFill="1" applyBorder="1" applyAlignment="1" applyProtection="1">
      <alignment horizontal="center" vertical="center"/>
      <protection locked="0"/>
    </xf>
    <xf numFmtId="10" fontId="37" fillId="6" borderId="5" xfId="29" applyNumberFormat="1" applyFont="1" applyFill="1" applyBorder="1" applyAlignment="1" applyProtection="1">
      <alignment horizontal="center" vertical="center"/>
      <protection locked="0"/>
    </xf>
    <xf numFmtId="10" fontId="37" fillId="6" borderId="0" xfId="29" applyNumberFormat="1" applyFont="1" applyFill="1" applyAlignment="1" applyProtection="1">
      <alignment horizontal="center" vertical="center"/>
      <protection locked="0"/>
    </xf>
    <xf numFmtId="10" fontId="37" fillId="6" borderId="6" xfId="29" applyNumberFormat="1" applyFont="1" applyFill="1" applyBorder="1" applyAlignment="1" applyProtection="1">
      <alignment horizontal="center" vertical="center"/>
      <protection locked="0"/>
    </xf>
    <xf numFmtId="10" fontId="37" fillId="6" borderId="37" xfId="29" applyNumberFormat="1" applyFont="1" applyFill="1" applyBorder="1" applyAlignment="1" applyProtection="1">
      <alignment horizontal="center" vertical="center"/>
      <protection locked="0"/>
    </xf>
    <xf numFmtId="10" fontId="37" fillId="6" borderId="38" xfId="29" applyNumberFormat="1" applyFont="1" applyFill="1" applyBorder="1" applyAlignment="1" applyProtection="1">
      <alignment horizontal="center" vertical="center"/>
      <protection locked="0"/>
    </xf>
    <xf numFmtId="10" fontId="37" fillId="6" borderId="39" xfId="29" applyNumberFormat="1" applyFont="1" applyFill="1" applyBorder="1" applyAlignment="1" applyProtection="1">
      <alignment horizontal="center" vertical="center"/>
      <protection locked="0"/>
    </xf>
    <xf numFmtId="0" fontId="38" fillId="0" borderId="5" xfId="29" applyFont="1" applyBorder="1" applyAlignment="1">
      <alignment horizontal="center" vertical="center"/>
    </xf>
    <xf numFmtId="0" fontId="2" fillId="0" borderId="0" xfId="29" applyFont="1"/>
    <xf numFmtId="0" fontId="2" fillId="0" borderId="45" xfId="29" applyFont="1" applyBorder="1"/>
    <xf numFmtId="0" fontId="2" fillId="0" borderId="48" xfId="29" applyFont="1" applyBorder="1"/>
    <xf numFmtId="0" fontId="2" fillId="0" borderId="49" xfId="29" applyFont="1" applyBorder="1"/>
    <xf numFmtId="0" fontId="2" fillId="0" borderId="50" xfId="29" applyFont="1" applyBorder="1"/>
    <xf numFmtId="0" fontId="38" fillId="0" borderId="46" xfId="29" applyFont="1" applyBorder="1" applyAlignment="1">
      <alignment horizontal="center" vertical="center"/>
    </xf>
    <xf numFmtId="0" fontId="2" fillId="0" borderId="51" xfId="29" applyFont="1" applyBorder="1"/>
    <xf numFmtId="4" fontId="38" fillId="0" borderId="47" xfId="29" applyNumberFormat="1" applyFont="1" applyBorder="1" applyAlignment="1">
      <alignment horizontal="center" vertical="center" wrapText="1"/>
    </xf>
    <xf numFmtId="4" fontId="38" fillId="0" borderId="5" xfId="29" applyNumberFormat="1" applyFont="1" applyBorder="1" applyAlignment="1">
      <alignment horizontal="center" vertical="center" wrapText="1"/>
    </xf>
    <xf numFmtId="0" fontId="29" fillId="0" borderId="46" xfId="29" applyFont="1" applyBorder="1" applyAlignment="1">
      <alignment horizontal="center" vertical="center"/>
    </xf>
    <xf numFmtId="0" fontId="2" fillId="0" borderId="58" xfId="29" applyFont="1" applyBorder="1"/>
    <xf numFmtId="0" fontId="2" fillId="0" borderId="59" xfId="29" applyFont="1" applyBorder="1"/>
    <xf numFmtId="0" fontId="28" fillId="0" borderId="60" xfId="29" applyFont="1" applyBorder="1" applyAlignment="1">
      <alignment horizontal="right" vertical="center" wrapText="1"/>
    </xf>
    <xf numFmtId="0" fontId="28" fillId="0" borderId="61" xfId="29" applyFont="1" applyBorder="1" applyAlignment="1">
      <alignment horizontal="right" vertical="center" wrapText="1"/>
    </xf>
    <xf numFmtId="10" fontId="33" fillId="6" borderId="62" xfId="29" applyNumberFormat="1" applyFont="1" applyFill="1" applyBorder="1" applyAlignment="1" applyProtection="1">
      <alignment horizontal="center" vertical="center"/>
      <protection locked="0"/>
    </xf>
    <xf numFmtId="0" fontId="2" fillId="0" borderId="63" xfId="29" applyFont="1" applyBorder="1" applyAlignment="1" applyProtection="1">
      <alignment vertical="center"/>
      <protection locked="0"/>
    </xf>
    <xf numFmtId="4" fontId="38" fillId="0" borderId="66" xfId="29" applyNumberFormat="1" applyFont="1" applyBorder="1" applyAlignment="1">
      <alignment horizontal="center" vertical="center" wrapText="1"/>
    </xf>
    <xf numFmtId="0" fontId="33" fillId="0" borderId="5" xfId="29" applyFont="1" applyBorder="1" applyAlignment="1">
      <alignment horizontal="left" vertical="center" wrapText="1"/>
    </xf>
    <xf numFmtId="0" fontId="33" fillId="0" borderId="0" xfId="29" applyFont="1" applyAlignment="1">
      <alignment horizontal="left" vertical="center" wrapText="1"/>
    </xf>
    <xf numFmtId="0" fontId="33" fillId="0" borderId="6" xfId="29" applyFont="1" applyBorder="1" applyAlignment="1">
      <alignment horizontal="left" vertical="center" wrapText="1"/>
    </xf>
    <xf numFmtId="49" fontId="44" fillId="0" borderId="0" xfId="29" applyNumberFormat="1" applyFont="1" applyAlignment="1" applyProtection="1">
      <alignment horizontal="left" wrapText="1"/>
      <protection locked="0"/>
    </xf>
    <xf numFmtId="0" fontId="23" fillId="0" borderId="0" xfId="29" applyFont="1" applyAlignment="1" applyProtection="1">
      <alignment horizontal="center" wrapText="1"/>
      <protection locked="0"/>
    </xf>
    <xf numFmtId="0" fontId="23" fillId="0" borderId="0" xfId="29" applyFont="1" applyAlignment="1" applyProtection="1">
      <alignment horizontal="center" vertical="center" wrapText="1"/>
      <protection locked="0"/>
    </xf>
    <xf numFmtId="0" fontId="26" fillId="0" borderId="8" xfId="29" applyBorder="1" applyProtection="1">
      <protection locked="0"/>
    </xf>
    <xf numFmtId="0" fontId="26" fillId="0" borderId="2" xfId="29" applyBorder="1" applyProtection="1">
      <protection locked="0"/>
    </xf>
    <xf numFmtId="0" fontId="40" fillId="0" borderId="8" xfId="29" applyFont="1" applyBorder="1" applyAlignment="1">
      <alignment horizontal="center" vertical="center"/>
    </xf>
    <xf numFmtId="0" fontId="40" fillId="0" borderId="2" xfId="29" applyFont="1" applyBorder="1" applyAlignment="1">
      <alignment horizontal="center" vertical="center"/>
    </xf>
    <xf numFmtId="0" fontId="40" fillId="0" borderId="9" xfId="29" applyFont="1" applyBorder="1" applyAlignment="1">
      <alignment horizontal="center" vertical="center"/>
    </xf>
    <xf numFmtId="0" fontId="28" fillId="0" borderId="5" xfId="29" applyFont="1" applyBorder="1" applyAlignment="1">
      <alignment horizontal="center" vertical="center"/>
    </xf>
    <xf numFmtId="0" fontId="28" fillId="0" borderId="0" xfId="29" applyFont="1" applyAlignment="1">
      <alignment horizontal="center" vertical="center"/>
    </xf>
    <xf numFmtId="0" fontId="28" fillId="0" borderId="6" xfId="29" applyFont="1" applyBorder="1" applyAlignment="1">
      <alignment horizontal="center" vertical="center"/>
    </xf>
    <xf numFmtId="0" fontId="42" fillId="0" borderId="0" xfId="29" applyFont="1" applyAlignment="1">
      <alignment horizontal="center" vertical="center"/>
    </xf>
    <xf numFmtId="0" fontId="42" fillId="0" borderId="38" xfId="29" applyFont="1" applyBorder="1" applyAlignment="1">
      <alignment horizontal="center" vertical="center"/>
    </xf>
    <xf numFmtId="0" fontId="42" fillId="0" borderId="0" xfId="29" applyFont="1" applyAlignment="1">
      <alignment horizontal="left" vertical="center"/>
    </xf>
    <xf numFmtId="0" fontId="42" fillId="0" borderId="38" xfId="29" applyFont="1" applyBorder="1" applyAlignment="1">
      <alignment horizontal="left" vertical="center"/>
    </xf>
    <xf numFmtId="0" fontId="29" fillId="0" borderId="0" xfId="29" applyFont="1" applyAlignment="1" applyProtection="1">
      <alignment horizontal="center" vertical="center"/>
      <protection locked="0"/>
    </xf>
    <xf numFmtId="0" fontId="2" fillId="0" borderId="0" xfId="29" applyFont="1" applyProtection="1">
      <protection locked="0"/>
    </xf>
    <xf numFmtId="0" fontId="28" fillId="0" borderId="0" xfId="29" applyFont="1" applyAlignment="1" applyProtection="1">
      <alignment horizontal="center" vertical="center" wrapText="1"/>
      <protection locked="0"/>
    </xf>
    <xf numFmtId="4" fontId="38" fillId="0" borderId="0" xfId="29" applyNumberFormat="1" applyFont="1" applyAlignment="1" applyProtection="1">
      <alignment horizontal="center" vertical="center"/>
      <protection locked="0"/>
    </xf>
    <xf numFmtId="0" fontId="35" fillId="0" borderId="0" xfId="29" applyFont="1" applyAlignment="1" applyProtection="1">
      <alignment horizontal="center"/>
      <protection locked="0"/>
    </xf>
    <xf numFmtId="0" fontId="29" fillId="0" borderId="0" xfId="29" applyFont="1" applyAlignment="1" applyProtection="1">
      <alignment horizontal="left" vertical="top"/>
      <protection locked="0"/>
    </xf>
    <xf numFmtId="0" fontId="38" fillId="0" borderId="0" xfId="29" applyFont="1" applyAlignment="1" applyProtection="1">
      <alignment horizontal="center" vertical="center"/>
      <protection locked="0"/>
    </xf>
    <xf numFmtId="4" fontId="38" fillId="0" borderId="0" xfId="29" applyNumberFormat="1" applyFont="1" applyAlignment="1" applyProtection="1">
      <alignment horizontal="center" vertical="center" wrapText="1"/>
      <protection locked="0"/>
    </xf>
    <xf numFmtId="0" fontId="39" fillId="0" borderId="0" xfId="29" applyFont="1" applyAlignment="1" applyProtection="1">
      <alignment horizontal="center" vertical="center" wrapText="1"/>
      <protection locked="0"/>
    </xf>
    <xf numFmtId="0" fontId="46" fillId="0" borderId="0" xfId="29" applyFont="1" applyAlignment="1" applyProtection="1">
      <alignment horizontal="left" vertical="center"/>
      <protection locked="0"/>
    </xf>
    <xf numFmtId="0" fontId="28" fillId="0" borderId="0" xfId="29" applyFont="1" applyAlignment="1" applyProtection="1">
      <alignment horizontal="center" vertical="center"/>
      <protection locked="0"/>
    </xf>
    <xf numFmtId="49" fontId="28" fillId="0" borderId="0" xfId="29" applyNumberFormat="1" applyFont="1" applyAlignment="1" applyProtection="1">
      <alignment horizontal="left" vertical="top" wrapText="1"/>
      <protection locked="0"/>
    </xf>
    <xf numFmtId="174" fontId="28" fillId="0" borderId="0" xfId="29" applyNumberFormat="1" applyFont="1" applyAlignment="1" applyProtection="1">
      <alignment horizontal="left"/>
      <protection locked="0"/>
    </xf>
    <xf numFmtId="175" fontId="28" fillId="0" borderId="0" xfId="29" applyNumberFormat="1" applyFont="1" applyAlignment="1" applyProtection="1">
      <alignment horizontal="left"/>
      <protection locked="0"/>
    </xf>
    <xf numFmtId="0" fontId="29" fillId="0" borderId="0" xfId="29" applyFont="1" applyAlignment="1" applyProtection="1">
      <alignment horizontal="left" vertical="center"/>
      <protection locked="0"/>
    </xf>
    <xf numFmtId="0" fontId="38" fillId="0" borderId="0" xfId="29" applyFont="1" applyAlignment="1" applyProtection="1">
      <alignment horizontal="left" vertical="center"/>
      <protection locked="0"/>
    </xf>
    <xf numFmtId="0" fontId="28" fillId="0" borderId="0" xfId="29" applyFont="1" applyAlignment="1" applyProtection="1">
      <alignment horizontal="left" vertical="center"/>
      <protection locked="0"/>
    </xf>
    <xf numFmtId="0" fontId="42" fillId="0" borderId="0" xfId="29" applyFont="1" applyAlignment="1" applyProtection="1">
      <alignment horizontal="right" vertical="center"/>
      <protection locked="0"/>
    </xf>
    <xf numFmtId="0" fontId="41" fillId="0" borderId="0" xfId="29" applyFont="1" applyAlignment="1" applyProtection="1">
      <alignment horizontal="center"/>
      <protection locked="0"/>
    </xf>
    <xf numFmtId="0" fontId="42" fillId="0" borderId="0" xfId="29" applyFont="1" applyAlignment="1" applyProtection="1">
      <alignment horizontal="left" vertical="center"/>
      <protection locked="0"/>
    </xf>
    <xf numFmtId="0" fontId="42" fillId="0" borderId="0" xfId="29" applyFont="1" applyAlignment="1" applyProtection="1">
      <alignment horizontal="center" vertical="top"/>
      <protection locked="0"/>
    </xf>
    <xf numFmtId="0" fontId="33" fillId="0" borderId="0" xfId="29" applyFont="1" applyAlignment="1" applyProtection="1">
      <alignment horizontal="left" vertical="center" wrapText="1"/>
      <protection locked="0"/>
    </xf>
    <xf numFmtId="177" fontId="33" fillId="0" borderId="0" xfId="29" applyNumberFormat="1" applyFont="1" applyAlignment="1" applyProtection="1">
      <alignment horizontal="left"/>
      <protection locked="0"/>
    </xf>
  </cellXfs>
  <cellStyles count="61">
    <cellStyle name="Moeda 2" xfId="1" xr:uid="{00000000-0005-0000-0000-000000000000}"/>
    <cellStyle name="Moeda 2 2" xfId="26" xr:uid="{0C87D498-9202-4E77-9952-BD6C5C652344}"/>
    <cellStyle name="Moeda 2 2 2" xfId="45" xr:uid="{0244B9C0-73B8-4455-926A-2438AB2007D0}"/>
    <cellStyle name="Moeda 2 2 3" xfId="59" xr:uid="{05E031AD-4954-4356-B030-94AD5E307634}"/>
    <cellStyle name="Moeda 2 3" xfId="32" xr:uid="{EA86FBD3-4E1B-4762-BB91-9DF767939C60}"/>
    <cellStyle name="Moeda 2 4" xfId="49" xr:uid="{FBFDBC49-13F6-431B-88CD-CC4434547F73}"/>
    <cellStyle name="Moeda 3" xfId="20" xr:uid="{0D9A2877-7B4A-47BE-ADF9-1DCA176DA2B3}"/>
    <cellStyle name="Moeda 3 2" xfId="43" xr:uid="{49A532B2-4E3D-4C84-AE92-198200E86FD3}"/>
    <cellStyle name="Moeda 3 3" xfId="56" xr:uid="{AAD76EEA-A154-45A2-8BC1-6927164F35B5}"/>
    <cellStyle name="Moeda 4" xfId="57" xr:uid="{4554AC69-52F1-41A0-9BB8-F4B5FF694088}"/>
    <cellStyle name="Normal" xfId="0" builtinId="0"/>
    <cellStyle name="Normal 2" xfId="18" xr:uid="{122D80C8-6548-4A20-8109-F9578BD31D0D}"/>
    <cellStyle name="Normal 2 2" xfId="2" xr:uid="{00000000-0005-0000-0000-000002000000}"/>
    <cellStyle name="Normal 2 2 2" xfId="3" xr:uid="{00000000-0005-0000-0000-000003000000}"/>
    <cellStyle name="Normal 2 2 2 2" xfId="60" xr:uid="{F867F134-CE64-4044-A0AA-110FFAC6AE10}"/>
    <cellStyle name="Normal 2 2 3" xfId="25" xr:uid="{089576F6-9D7A-4EA7-AF52-86B17315EC8D}"/>
    <cellStyle name="Normal 2 3" xfId="27" xr:uid="{6BB345E3-39D5-47B0-857A-51FB1868DE47}"/>
    <cellStyle name="Normal 3" xfId="4" xr:uid="{00000000-0005-0000-0000-000004000000}"/>
    <cellStyle name="Normal 3 2" xfId="5" xr:uid="{00000000-0005-0000-0000-000005000000}"/>
    <cellStyle name="Normal 3 2 2" xfId="46" xr:uid="{EF82153F-8FD6-4358-A409-FA4FD12BA1A1}"/>
    <cellStyle name="Normal 3 3" xfId="21" xr:uid="{02B43BD4-3825-49A0-9833-A4AF1E84A084}"/>
    <cellStyle name="Normal 3 4" xfId="29" xr:uid="{A06AAEF1-83D2-4700-973F-53F8A378CE57}"/>
    <cellStyle name="Normal 4" xfId="23" xr:uid="{4AD061E0-CDFE-439F-A12A-7F3FD5DCCE4B}"/>
    <cellStyle name="Normal 4 2" xfId="44" xr:uid="{F669E36E-9B19-4563-ACB3-DAADE9369DCC}"/>
    <cellStyle name="Normal 4 3" xfId="58" xr:uid="{1D16BA08-3D4A-4F6A-BE49-848316E0F7D5}"/>
    <cellStyle name="Normal 5" xfId="31" xr:uid="{7D936C1A-8DC9-476B-B152-6E816413CFAB}"/>
    <cellStyle name="Normal 6" xfId="24" xr:uid="{506D15EC-5BBE-4031-B052-954F0E4A4210}"/>
    <cellStyle name="Normal 8" xfId="6" xr:uid="{00000000-0005-0000-0000-000006000000}"/>
    <cellStyle name="Normal_Plan1" xfId="17" xr:uid="{00000000-0005-0000-0000-000007000000}"/>
    <cellStyle name="Porcentagem" xfId="7" builtinId="5"/>
    <cellStyle name="Porcentagem 2" xfId="8" xr:uid="{00000000-0005-0000-0000-00000A000000}"/>
    <cellStyle name="Porcentagem 2 2" xfId="9" xr:uid="{00000000-0005-0000-0000-00000B000000}"/>
    <cellStyle name="Porcentagem 2 2 2" xfId="10" xr:uid="{00000000-0005-0000-0000-00000C000000}"/>
    <cellStyle name="Porcentagem 2 3" xfId="30" xr:uid="{DE3336B0-CAC4-46C1-B835-C8DFD00A09C1}"/>
    <cellStyle name="Porcentagem 2 3 2" xfId="48" xr:uid="{6487E148-D110-4D3B-98F3-52C19F5F3ACC}"/>
    <cellStyle name="Porcentagem 3" xfId="22" xr:uid="{FAF9AC43-7A1A-444F-95BB-DDAF648D2CB8}"/>
    <cellStyle name="Porcentagem 3 2" xfId="34" xr:uid="{0F4DB9D6-8989-433F-9E83-E0E2EEBA4A0B}"/>
    <cellStyle name="Porcentagem 4" xfId="28" xr:uid="{D433DE17-C18C-4C19-ADC0-AD7E4CA6CBD2}"/>
    <cellStyle name="Porcentagem 5" xfId="33" xr:uid="{7395CFB8-ADEE-4C1D-A6AF-574B4F7FDE70}"/>
    <cellStyle name="Vírgula 2" xfId="11" xr:uid="{00000000-0005-0000-0000-00000D000000}"/>
    <cellStyle name="Vírgula 2 2" xfId="12" xr:uid="{00000000-0005-0000-0000-00000E000000}"/>
    <cellStyle name="Vírgula 2 2 2" xfId="37" xr:uid="{9F974142-FF6C-410B-834E-51829CEC3B50}"/>
    <cellStyle name="Vírgula 2 2 3" xfId="50" xr:uid="{BBA4668C-78D5-4367-AFEB-13BE0E8A67A0}"/>
    <cellStyle name="Vírgula 2 3" xfId="47" xr:uid="{770C0D1F-398E-4008-9C65-41B90BC627E5}"/>
    <cellStyle name="Vírgula 3" xfId="13" xr:uid="{00000000-0005-0000-0000-00000F000000}"/>
    <cellStyle name="Vírgula 3 2" xfId="14" xr:uid="{00000000-0005-0000-0000-000010000000}"/>
    <cellStyle name="Vírgula 3 2 2" xfId="39" xr:uid="{31C086CC-73B2-448E-9483-26D870F0B677}"/>
    <cellStyle name="Vírgula 3 2 3" xfId="52" xr:uid="{0311DCF2-9B69-45A9-85E1-B4F32F58315B}"/>
    <cellStyle name="Vírgula 3 3" xfId="35" xr:uid="{F4D34E80-ED6C-40C1-A6D9-5C79010DC990}"/>
    <cellStyle name="Vírgula 3 4" xfId="38" xr:uid="{494B8AAB-0002-4740-8FDE-9B2A4E646260}"/>
    <cellStyle name="Vírgula 3 5" xfId="51" xr:uid="{EB964C5A-250D-4BCC-9D2D-5EF365E48CDA}"/>
    <cellStyle name="Vírgula 4" xfId="15" xr:uid="{00000000-0005-0000-0000-000011000000}"/>
    <cellStyle name="Vírgula 4 2" xfId="16" xr:uid="{00000000-0005-0000-0000-000012000000}"/>
    <cellStyle name="Vírgula 4 2 2" xfId="41" xr:uid="{B717DE11-B336-4FA8-AC33-9A317B9D2133}"/>
    <cellStyle name="Vírgula 4 2 3" xfId="54" xr:uid="{5FF6BED7-B43C-4915-8B9B-49DE17A4F43E}"/>
    <cellStyle name="Vírgula 4 3" xfId="36" xr:uid="{F832CE1E-595A-47E5-9DA2-6FDD5E7E6F74}"/>
    <cellStyle name="Vírgula 4 4" xfId="40" xr:uid="{4873186F-4469-46E9-93C6-E274B4CEF5AD}"/>
    <cellStyle name="Vírgula 4 5" xfId="53" xr:uid="{54296CC5-A0BB-4A82-B187-60DFC6A901F1}"/>
    <cellStyle name="Vírgula 5" xfId="19" xr:uid="{9B9817E6-BA8F-43F9-9364-177F66AD5F24}"/>
    <cellStyle name="Vírgula 5 2" xfId="42" xr:uid="{BACE4894-BBED-444A-AF78-4375F2AC1C6A}"/>
    <cellStyle name="Vírgula 5 3" xfId="55" xr:uid="{00CFE727-C205-45A3-90A2-213DA8A80C1B}"/>
  </cellStyles>
  <dxfs count="1678">
    <dxf>
      <font>
        <color rgb="FF008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0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0.5">
            <color rgb="FFFF7575"/>
          </stop>
          <stop position="1">
            <color theme="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ill>
        <gradientFill degree="90">
          <stop position="0">
            <color theme="0"/>
          </stop>
          <stop position="0.5">
            <color rgb="FF29FF8A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29FF8A"/>
      <color rgb="FFFF75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218808</xdr:colOff>
      <xdr:row>1</xdr:row>
      <xdr:rowOff>111500</xdr:rowOff>
    </xdr:from>
    <xdr:ext cx="991427" cy="897029"/>
    <xdr:pic>
      <xdr:nvPicPr>
        <xdr:cNvPr id="2" name="Imagem 2">
          <a:extLst>
            <a:ext uri="{FF2B5EF4-FFF2-40B4-BE49-F238E27FC236}">
              <a16:creationId xmlns:a16="http://schemas.microsoft.com/office/drawing/2014/main" id="{19B09C5B-0B9E-434B-9A82-62E399627C3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69" t="1" r="13151" b="3407"/>
        <a:stretch/>
      </xdr:blipFill>
      <xdr:spPr bwMode="auto">
        <a:xfrm>
          <a:off x="14640779" y="324412"/>
          <a:ext cx="991427" cy="897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56029</xdr:colOff>
      <xdr:row>1</xdr:row>
      <xdr:rowOff>101583</xdr:rowOff>
    </xdr:from>
    <xdr:ext cx="1480015" cy="883991"/>
    <xdr:pic>
      <xdr:nvPicPr>
        <xdr:cNvPr id="8" name="Imagem 1">
          <a:extLst>
            <a:ext uri="{FF2B5EF4-FFF2-40B4-BE49-F238E27FC236}">
              <a16:creationId xmlns:a16="http://schemas.microsoft.com/office/drawing/2014/main" id="{36E0324B-2622-43F4-94FA-1C4061F26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71411" y="269671"/>
          <a:ext cx="1480015" cy="8839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324972</xdr:colOff>
      <xdr:row>1</xdr:row>
      <xdr:rowOff>56028</xdr:rowOff>
    </xdr:from>
    <xdr:ext cx="874059" cy="916182"/>
    <xdr:pic>
      <xdr:nvPicPr>
        <xdr:cNvPr id="2" name="Imagem 2">
          <a:extLst>
            <a:ext uri="{FF2B5EF4-FFF2-40B4-BE49-F238E27FC236}">
              <a16:creationId xmlns:a16="http://schemas.microsoft.com/office/drawing/2014/main" id="{A3DB1741-C730-4F32-97E0-5DEB9E6D44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275" t="-1" r="17399" b="1601"/>
        <a:stretch/>
      </xdr:blipFill>
      <xdr:spPr bwMode="auto">
        <a:xfrm>
          <a:off x="19050001" y="257734"/>
          <a:ext cx="874059" cy="916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sdservidor\Comercial\Setor%20de%20Desenvolvimento\Licita&#231;&#245;es%20-%202006\MG\Betim\CR%20020-2006\Proposta%20Comercial\Composi&#231;&#245;es%20Beti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M\G40-Pavimenta&#231;&#227;o_2024.0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X\Judson\CONCORR&#202;NCIAS\CODEVASF\Estudos%20Antigos\Rio%20Acima\PROPOSTA%20ETENGE\proposta%20codevas%20RIO%20ACIMA%20nov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Comp."/>
      <sheetName val="Proposta"/>
      <sheetName val="1 -DOM."/>
      <sheetName val="2 - SEL."/>
      <sheetName val="3 - COMP."/>
      <sheetName val="4 -RSS"/>
      <sheetName val="5 - TRAT."/>
      <sheetName val="6 - VARRIÇÃO"/>
      <sheetName val="7 - SERV.DIV."/>
      <sheetName val="8 - BOCA"/>
      <sheetName val="9 - ATERRO"/>
      <sheetName val="10 - TOP."/>
      <sheetName val="11 - VIGIA"/>
      <sheetName val="12- INSUMOS"/>
      <sheetName val="14-VEIC."/>
      <sheetName val="13- MAQ."/>
      <sheetName val="5 - ADMINISTRAÇÃO LOCAL"/>
      <sheetName val="15- RES. M. O."/>
      <sheetName val="16 -ENC. SOC."/>
      <sheetName val="ADM. LOCAL"/>
      <sheetName val="B.D.I."/>
      <sheetName val="1 _DOM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 XIV Encargos sociais"/>
      <sheetName val="PO XV BDI 30%"/>
      <sheetName val="PO XV BDI 18%"/>
      <sheetName val="PLANILHAVENDA (2)"/>
      <sheetName val="CRONOGRAMA VÁLIDO"/>
      <sheetName val="TABELAORGAO"/>
      <sheetName val="TABELAORGAO (2)"/>
      <sheetName val="FINAL (2)"/>
      <sheetName val="FINAL (3)"/>
      <sheetName val="TABELAORGAOORIGINAL"/>
      <sheetName val="DADOS"/>
      <sheetName val="01.01"/>
      <sheetName val="01.02"/>
      <sheetName val="01.03"/>
      <sheetName val="01.04"/>
      <sheetName val="01.05"/>
      <sheetName val="01.06"/>
      <sheetName val="02.01.01"/>
      <sheetName val="02.01.02"/>
      <sheetName val="02.02.01.01"/>
      <sheetName val="02.02.01.02"/>
      <sheetName val="02.02.02.01"/>
      <sheetName val="02.02.02.02"/>
      <sheetName val="02.02.03.01"/>
      <sheetName val="02.02.03.02"/>
      <sheetName val="02.02.04.01"/>
      <sheetName val="02.02.04.02"/>
      <sheetName val="02.02.05.01"/>
      <sheetName val="02.02.05.02"/>
      <sheetName val="02.02.05.03"/>
      <sheetName val="02.02.06.01"/>
      <sheetName val="02.02.06.02"/>
      <sheetName val="02.02.06.03"/>
      <sheetName val="02.02.07.01"/>
      <sheetName val="02.02.07.02"/>
      <sheetName val="02.02.07.03"/>
      <sheetName val="02.02.07.04"/>
      <sheetName val="02.02.07.05"/>
      <sheetName val="02.02.07.06"/>
      <sheetName val="02.02.07.07"/>
      <sheetName val="02.02.07.08"/>
      <sheetName val="02.02.08.01"/>
      <sheetName val="02.02.08.02"/>
      <sheetName val="02.02.08.03"/>
      <sheetName val="02.02.08.04"/>
      <sheetName val="02.02.08.05"/>
      <sheetName val="02.02.08.06"/>
      <sheetName val="02.02.08.07"/>
      <sheetName val="02.02.08.08"/>
      <sheetName val="02.02.09.01"/>
      <sheetName val="02.02.09.02"/>
      <sheetName val="02.02.09.03"/>
      <sheetName val="02.02.09.04"/>
      <sheetName val="02.02.10.01"/>
      <sheetName val="02.02.10.02"/>
      <sheetName val="02.02.10.03"/>
      <sheetName val="02.02.10.04"/>
      <sheetName val="02.02.10.05"/>
      <sheetName val="02.02.10.06"/>
      <sheetName val="02.02.10.07"/>
      <sheetName val="02.02.10.08"/>
      <sheetName val="02.02.10.09"/>
      <sheetName val="02.02.10.10"/>
      <sheetName val="02.02.10.11"/>
      <sheetName val="02.02.10.12"/>
      <sheetName val="02.02.10.13"/>
      <sheetName val="02.02.10.14"/>
      <sheetName val="02.02.10.15"/>
      <sheetName val="02.02.10.16"/>
      <sheetName val="02.02.10.17"/>
      <sheetName val="02.02.10.19"/>
      <sheetName val="02.02.10.20"/>
      <sheetName val="02.02.10.21"/>
      <sheetName val="02.02.10.24"/>
      <sheetName val="02.02.10.25"/>
      <sheetName val="03.01.02"/>
      <sheetName val="03.05.02"/>
      <sheetName val="03.05.03"/>
      <sheetName val="03.05.04"/>
      <sheetName val="03.05.05"/>
      <sheetName val="03.06.18"/>
      <sheetName val="04.01.01"/>
      <sheetName val="04.01.03"/>
      <sheetName val="04.01.04"/>
      <sheetName val="04.01.05"/>
      <sheetName val="04.01.06"/>
      <sheetName val="04.02.02"/>
      <sheetName val="04.02.04"/>
      <sheetName val="04.02.06"/>
      <sheetName val="04.02.07"/>
      <sheetName val="04.02.08"/>
      <sheetName val="04.02.09"/>
      <sheetName val="04.02.10"/>
      <sheetName val="04.02.11"/>
      <sheetName val="04.02.12"/>
      <sheetName val="04.02.13"/>
      <sheetName val="04.02.14"/>
      <sheetName val="04.02.15"/>
      <sheetName val="04.02.16"/>
      <sheetName val="04.02.17"/>
      <sheetName val="04.02.18"/>
      <sheetName val="04.02.19"/>
      <sheetName val="04.02.20"/>
      <sheetName val="04.02.21"/>
      <sheetName val="04.03.02"/>
      <sheetName val="04.03.03"/>
      <sheetName val="04.03.10"/>
      <sheetName val="04.03.11"/>
      <sheetName val="04.03.13"/>
      <sheetName val="04.03.14"/>
      <sheetName val="04.03.17"/>
      <sheetName val="04.03.18"/>
      <sheetName val="04.03.19"/>
      <sheetName val="04.03.20"/>
      <sheetName val="04.03.21"/>
      <sheetName val="04.03.22"/>
      <sheetName val="04.03.23"/>
      <sheetName val="04.04.07"/>
      <sheetName val="04.04.15"/>
      <sheetName val="04.04.16"/>
      <sheetName val="04.05.07"/>
      <sheetName val="04.05.17"/>
      <sheetName val="04.05.18"/>
      <sheetName val="04.06.04"/>
      <sheetName val="04.06.10"/>
      <sheetName val="04.06.16"/>
      <sheetName val="04.06.17"/>
      <sheetName val="04.06.18"/>
      <sheetName val="04.06.19"/>
      <sheetName val="04.06.20"/>
      <sheetName val="04.06.21"/>
      <sheetName val="04.06.22"/>
      <sheetName val="04.06.23"/>
      <sheetName val="04.06.24"/>
      <sheetName val="04.07.04"/>
      <sheetName val="04.07.08"/>
      <sheetName val="04.07.09"/>
      <sheetName val="04.07.11"/>
      <sheetName val="04.07.12"/>
      <sheetName val="04.07.13"/>
      <sheetName val="04.07.14"/>
      <sheetName val="04.07.15.35"/>
      <sheetName val="04.07.16.01"/>
      <sheetName val="04.07.16.02"/>
      <sheetName val="04.07.16.03"/>
      <sheetName val="04.07.16.04.23"/>
      <sheetName val="04.07.19"/>
      <sheetName val="04.07.20"/>
      <sheetName val="04.07.21"/>
      <sheetName val="04.07.22"/>
      <sheetName val="04.07.24"/>
      <sheetName val="04.07.25"/>
      <sheetName val="04.07.26"/>
      <sheetName val="04.07.27"/>
      <sheetName val="04.07.28"/>
      <sheetName val="04.07.29"/>
      <sheetName val="04.07.30"/>
      <sheetName val="04.08.01"/>
      <sheetName val="04.08.02"/>
      <sheetName val="04.08.03"/>
      <sheetName val="04.08.04"/>
      <sheetName val="04.08.05"/>
      <sheetName val="04.08.06"/>
      <sheetName val="04.08.07"/>
      <sheetName val="04.08.12"/>
      <sheetName val="04.08.13"/>
      <sheetName val="04.08.14"/>
      <sheetName val="04.08.15"/>
      <sheetName val="04.08.16"/>
      <sheetName val="04.08.23"/>
      <sheetName val="04.08.24"/>
      <sheetName val="04.08.25"/>
      <sheetName val="05.01.01.01"/>
      <sheetName val="05.01.03.06"/>
      <sheetName val="05.01.04.01"/>
      <sheetName val="05.01.06.01"/>
      <sheetName val="05.01.07.01"/>
      <sheetName val="05.01.07.02"/>
      <sheetName val="05.01.07.03"/>
      <sheetName val="05.01.09.01"/>
      <sheetName val="05.01.09.02"/>
      <sheetName val="05.01.09.03"/>
      <sheetName val="05.01.09.04"/>
      <sheetName val="05.01.09.05"/>
      <sheetName val="05.01.09.06"/>
      <sheetName val="05.01.09.07"/>
      <sheetName val="05.01.09.08"/>
      <sheetName val="05.01.09.09"/>
      <sheetName val="05.01.09.10"/>
      <sheetName val="05.01.10.01"/>
      <sheetName val="05.01.10.02"/>
      <sheetName val="05.01.11.01"/>
      <sheetName val="05.02.04.02"/>
      <sheetName val="05.02.04.03"/>
      <sheetName val="05.02.05.01"/>
      <sheetName val="05.02.06.01"/>
      <sheetName val="06.01.07"/>
      <sheetName val="06.02.02"/>
      <sheetName val="06.02.03"/>
      <sheetName val="06.02.04"/>
      <sheetName val="06.03.01.01"/>
      <sheetName val="06.03.01.02"/>
      <sheetName val="06.03.01.04"/>
      <sheetName val="06.03.01.05"/>
      <sheetName val="06.03.01.12"/>
      <sheetName val="07.05"/>
      <sheetName val="07.06"/>
      <sheetName val="07.07"/>
      <sheetName val="07.08"/>
      <sheetName val="07.09"/>
      <sheetName val="07.10"/>
      <sheetName val="08.01"/>
      <sheetName val="08.02"/>
      <sheetName val="08.03"/>
      <sheetName val="08.04"/>
      <sheetName val="08.05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TOTAL DO ORÇAMENTO</v>
          </cell>
          <cell r="F3">
            <v>6843412.96</v>
          </cell>
        </row>
        <row r="4">
          <cell r="A4" t="str">
            <v>01.</v>
          </cell>
          <cell r="B4" t="str">
            <v xml:space="preserve">SERVIÇOS PRELIMINARES  </v>
          </cell>
          <cell r="F4">
            <v>594055.08000000007</v>
          </cell>
        </row>
        <row r="5">
          <cell r="A5" t="str">
            <v>01.01</v>
          </cell>
          <cell r="B5" t="str">
            <v>MOBILIZAÇÃO DE EQUIPAMENTOS E PESSOAL</v>
          </cell>
          <cell r="C5" t="str">
            <v>VB</v>
          </cell>
          <cell r="D5">
            <v>1</v>
          </cell>
          <cell r="E5">
            <v>49903.54</v>
          </cell>
          <cell r="F5">
            <v>49903.54</v>
          </cell>
        </row>
        <row r="6">
          <cell r="A6" t="str">
            <v>01.02</v>
          </cell>
          <cell r="B6" t="str">
            <v>DESMOBILIZAÇÃO DE EQUIPAMENTOS E PESSOAL</v>
          </cell>
          <cell r="C6" t="str">
            <v>VB</v>
          </cell>
          <cell r="D6">
            <v>1</v>
          </cell>
          <cell r="E6">
            <v>49903.54</v>
          </cell>
          <cell r="F6">
            <v>49903.54</v>
          </cell>
        </row>
        <row r="7">
          <cell r="A7" t="str">
            <v>01.03</v>
          </cell>
          <cell r="B7" t="str">
            <v>INSTALAÇÃO DO CANTEIRO DE OBRAS</v>
          </cell>
          <cell r="C7" t="str">
            <v>M2</v>
          </cell>
          <cell r="D7">
            <v>300</v>
          </cell>
          <cell r="E7">
            <v>206</v>
          </cell>
          <cell r="F7">
            <v>61800</v>
          </cell>
        </row>
        <row r="8">
          <cell r="A8" t="str">
            <v>01.04</v>
          </cell>
          <cell r="B8" t="str">
            <v>MANUTENÇÃO DE CANTEIRO DE OBRAS</v>
          </cell>
          <cell r="C8" t="str">
            <v>MÊS</v>
          </cell>
          <cell r="D8">
            <v>16</v>
          </cell>
          <cell r="E8">
            <v>7500</v>
          </cell>
          <cell r="F8">
            <v>120000</v>
          </cell>
        </row>
        <row r="9">
          <cell r="A9" t="str">
            <v>01.05</v>
          </cell>
          <cell r="B9" t="str">
            <v>ADMINISTAÇÃO LOCAL</v>
          </cell>
          <cell r="C9" t="str">
            <v>MÊS</v>
          </cell>
          <cell r="D9">
            <v>16</v>
          </cell>
          <cell r="E9">
            <v>19000</v>
          </cell>
          <cell r="F9">
            <v>304000</v>
          </cell>
        </row>
        <row r="10">
          <cell r="A10" t="str">
            <v>01.06</v>
          </cell>
          <cell r="B10" t="str">
            <v>PLACA DE OBRA PADRÃO CODEVASF</v>
          </cell>
          <cell r="C10" t="str">
            <v>M2</v>
          </cell>
          <cell r="D10">
            <v>48</v>
          </cell>
          <cell r="E10">
            <v>176</v>
          </cell>
          <cell r="F10">
            <v>8448</v>
          </cell>
        </row>
        <row r="12">
          <cell r="A12" t="str">
            <v>02.</v>
          </cell>
          <cell r="B12" t="str">
            <v xml:space="preserve">REDE COLETORA DE ESGOTOS  </v>
          </cell>
          <cell r="C12">
            <v>0</v>
          </cell>
          <cell r="F12">
            <v>570828.21</v>
          </cell>
        </row>
        <row r="13">
          <cell r="A13" t="str">
            <v>02.01</v>
          </cell>
          <cell r="B13" t="str">
            <v>SERVIÇOS TÉCNICOS</v>
          </cell>
          <cell r="C13">
            <v>0</v>
          </cell>
        </row>
        <row r="14">
          <cell r="A14" t="str">
            <v>02.01.01</v>
          </cell>
          <cell r="B14" t="str">
            <v>LOCAÇÃO DE REDE E ELABORAÇÃO DE NOTA DE SERVIÇO, INCLUSIVE LEVANTAMENTO DE NORMAIS - PARA OBRAS</v>
          </cell>
          <cell r="C14" t="str">
            <v>M</v>
          </cell>
          <cell r="D14">
            <v>2854</v>
          </cell>
          <cell r="E14">
            <v>1.46</v>
          </cell>
          <cell r="F14">
            <v>4166.84</v>
          </cell>
        </row>
        <row r="15">
          <cell r="A15" t="str">
            <v>02.01.02</v>
          </cell>
          <cell r="B15" t="str">
            <v>CADASTRO DE REDE - ESGOTO</v>
          </cell>
          <cell r="C15" t="str">
            <v>M</v>
          </cell>
          <cell r="D15">
            <v>2854</v>
          </cell>
          <cell r="E15">
            <v>0.56000000000000005</v>
          </cell>
          <cell r="F15">
            <v>1598.24</v>
          </cell>
        </row>
        <row r="16">
          <cell r="A16" t="str">
            <v>02.02</v>
          </cell>
          <cell r="B16" t="str">
            <v xml:space="preserve">MOVIMENTO DE TERRA  </v>
          </cell>
          <cell r="F16">
            <v>0</v>
          </cell>
        </row>
        <row r="17">
          <cell r="A17" t="str">
            <v>02.02.01</v>
          </cell>
          <cell r="B17" t="str">
            <v xml:space="preserve">ESCAVAÇÃO MANUAL DE VALAS (SOLO SECO) -         PROFUNDIDADES:  </v>
          </cell>
          <cell r="C17">
            <v>0</v>
          </cell>
          <cell r="F17">
            <v>0</v>
          </cell>
        </row>
        <row r="18">
          <cell r="A18" t="str">
            <v>02.02.01.01</v>
          </cell>
          <cell r="B18" t="str">
            <v>ESCAVAÇÃO MANUAL DE VALAS (SOLO COM ÁGUA), PROFUNDIDADE ATÉ 1,50 M</v>
          </cell>
          <cell r="C18" t="str">
            <v>M3</v>
          </cell>
          <cell r="D18">
            <v>94.94</v>
          </cell>
          <cell r="E18">
            <v>15.39</v>
          </cell>
          <cell r="F18">
            <v>1461.13</v>
          </cell>
        </row>
        <row r="19">
          <cell r="A19" t="str">
            <v>02.02.01.02</v>
          </cell>
          <cell r="B19" t="str">
            <v>ESCAVAÇÃO MANUAL DE VALAS (SOLO COM ÁGUA), PROFUNDIDADE MAIOR QUE 1,50 M ATÉ 3,00 M</v>
          </cell>
          <cell r="C19" t="str">
            <v>M3</v>
          </cell>
          <cell r="D19">
            <v>13.56</v>
          </cell>
          <cell r="E19">
            <v>20.52</v>
          </cell>
          <cell r="F19">
            <v>278.25</v>
          </cell>
        </row>
        <row r="20">
          <cell r="A20" t="str">
            <v>02.02.02</v>
          </cell>
          <cell r="B20" t="str">
            <v xml:space="preserve">ESCAVAÇÃO MANUAL DE VALAS (SOLO COM ÁGUA) - PROFUNDIDADES:  </v>
          </cell>
          <cell r="C20">
            <v>0</v>
          </cell>
          <cell r="F20">
            <v>0</v>
          </cell>
        </row>
        <row r="21">
          <cell r="A21" t="str">
            <v>02.02.02.01</v>
          </cell>
          <cell r="B21" t="str">
            <v>ESCAVAÇÃO MANUAL DE VALAS (SOLO COM ÁGUA), PROFUNDIDADE ATÉ 1,50 M</v>
          </cell>
          <cell r="C21" t="str">
            <v>M3</v>
          </cell>
          <cell r="D21">
            <v>13.56</v>
          </cell>
          <cell r="E21">
            <v>19.239999999999998</v>
          </cell>
          <cell r="F21">
            <v>260.89</v>
          </cell>
        </row>
        <row r="22">
          <cell r="A22" t="str">
            <v>02.02.02.02</v>
          </cell>
          <cell r="B22" t="str">
            <v>ESCAVAÇÃO MANUAL DE VALAS (SOLO COM ÁGUA), PROFUNDIDADE MAIOR QUE 1,50 M ATÉ 3,00 M</v>
          </cell>
          <cell r="C22" t="str">
            <v>M3</v>
          </cell>
          <cell r="D22">
            <v>13.56</v>
          </cell>
          <cell r="E22">
            <v>25.65</v>
          </cell>
          <cell r="F22">
            <v>347.81</v>
          </cell>
        </row>
        <row r="23">
          <cell r="A23" t="str">
            <v>02.02.03</v>
          </cell>
          <cell r="B23" t="str">
            <v xml:space="preserve">ESCAVAÇÃO MECANICA DE VALAS (SOLO SECO)         PROFUNDIDADES:  </v>
          </cell>
          <cell r="C23">
            <v>0</v>
          </cell>
          <cell r="F23">
            <v>0</v>
          </cell>
        </row>
        <row r="24">
          <cell r="A24" t="str">
            <v>02.02.03.01</v>
          </cell>
          <cell r="B24" t="str">
            <v>ESCAVAÇÃO MECÂNICA DE VALAS (SOLO SECO), PROFUNDIDADE ATÉ 1,50 M</v>
          </cell>
          <cell r="C24" t="str">
            <v>M3</v>
          </cell>
          <cell r="D24">
            <v>501.36</v>
          </cell>
          <cell r="E24">
            <v>5.41</v>
          </cell>
          <cell r="F24">
            <v>2712.36</v>
          </cell>
        </row>
        <row r="25">
          <cell r="A25" t="str">
            <v>02.02.03.02</v>
          </cell>
          <cell r="B25" t="str">
            <v>ESCAVAÇÃO MECÂNICA DE VALAS (SOLO SECO), PROFUNDIDADE MAIOR QUE 1,50 M ATÉ 4,00 M</v>
          </cell>
          <cell r="C25" t="str">
            <v>M3</v>
          </cell>
          <cell r="D25">
            <v>95.67</v>
          </cell>
          <cell r="E25">
            <v>6.5</v>
          </cell>
          <cell r="F25">
            <v>621.86</v>
          </cell>
        </row>
        <row r="26">
          <cell r="A26" t="str">
            <v>02.02.04</v>
          </cell>
          <cell r="B26" t="str">
            <v xml:space="preserve">ESCAVAÇÃO MECANICA DE VALAS (SOLO COM ÁGUA) - PROFUNDIDADES:  </v>
          </cell>
          <cell r="C26">
            <v>0</v>
          </cell>
          <cell r="F26">
            <v>0</v>
          </cell>
        </row>
        <row r="27">
          <cell r="A27" t="str">
            <v>02.02.04.01</v>
          </cell>
          <cell r="B27" t="str">
            <v>ESCAVAÇÃO MECÂNICA DE VALAS (SOLO COM ÁGUA), PROFUNDIDADE ATÉ 1,50 M</v>
          </cell>
          <cell r="C27" t="str">
            <v>M3</v>
          </cell>
          <cell r="D27">
            <v>65.78</v>
          </cell>
          <cell r="E27">
            <v>6.5</v>
          </cell>
          <cell r="F27">
            <v>427.57</v>
          </cell>
        </row>
        <row r="28">
          <cell r="A28" t="str">
            <v>02.02.04.02</v>
          </cell>
          <cell r="B28" t="str">
            <v>ESCAVAÇÃO MECÂNICA DE VALAS (SOLO COM ÁGUA), PROFUNDIDADE MAIOR QUE 1,50 M ATÉ 4,00 M</v>
          </cell>
          <cell r="C28" t="str">
            <v>M3</v>
          </cell>
          <cell r="D28">
            <v>65.78</v>
          </cell>
          <cell r="E28">
            <v>7.79</v>
          </cell>
          <cell r="F28">
            <v>512.42999999999995</v>
          </cell>
        </row>
        <row r="29">
          <cell r="A29" t="str">
            <v>02.02.05</v>
          </cell>
          <cell r="B29" t="str">
            <v xml:space="preserve">ESCAVAÇÃO MECANICA DE VALAS (SOLO SECO) COM DESCARGA LATERAL SOBRE CAMINHÃO - PROFUNDIDADES:  </v>
          </cell>
          <cell r="C29">
            <v>0</v>
          </cell>
          <cell r="F29">
            <v>0</v>
          </cell>
        </row>
        <row r="30">
          <cell r="A30" t="str">
            <v>02.02.05.01</v>
          </cell>
          <cell r="B30" t="str">
            <v>ESCAVAÇÃO MECÂNICA DE VALAS (SOLO SECO), PROFUNDIDADE ATÉ 1,50 M</v>
          </cell>
          <cell r="C30" t="str">
            <v>M3</v>
          </cell>
          <cell r="D30">
            <v>2437.15</v>
          </cell>
          <cell r="E30">
            <v>5.41</v>
          </cell>
          <cell r="F30">
            <v>13184.98</v>
          </cell>
        </row>
        <row r="31">
          <cell r="A31" t="str">
            <v>02.02.05.02</v>
          </cell>
          <cell r="B31" t="str">
            <v>ESCAVAÇÃO MECÂNICA DE VALAS (SOLO SECO), PROFUNDIDADE MAIOR QUE 1,50 M ATÉ 4,00 M</v>
          </cell>
          <cell r="C31" t="str">
            <v>M3</v>
          </cell>
          <cell r="D31">
            <v>300</v>
          </cell>
          <cell r="E31">
            <v>6.5</v>
          </cell>
          <cell r="F31">
            <v>1950</v>
          </cell>
        </row>
        <row r="32">
          <cell r="A32" t="str">
            <v>02.02.05.03</v>
          </cell>
          <cell r="B32" t="str">
            <v>ESCAVAÇÃO MECÂNICA DE VALAS (SOLO SECO), PROFUNDIDADE MAIOR QUE 4,00 M ATÉ 6,00 M</v>
          </cell>
          <cell r="C32" t="str">
            <v>M3</v>
          </cell>
          <cell r="D32">
            <v>348.15</v>
          </cell>
          <cell r="E32">
            <v>8.11</v>
          </cell>
          <cell r="F32">
            <v>2823.5</v>
          </cell>
        </row>
        <row r="33">
          <cell r="A33" t="str">
            <v>02.02.06</v>
          </cell>
          <cell r="B33" t="str">
            <v xml:space="preserve">ESCAVAÇÃO MECANICA DE VALAS (SOLO COM ÁGUA) COM DESCARGA LATERAL SOBRE CAMINHÃO- PROFUNDIDADES:  </v>
          </cell>
          <cell r="C33">
            <v>0</v>
          </cell>
          <cell r="F33">
            <v>0</v>
          </cell>
        </row>
        <row r="34">
          <cell r="A34" t="str">
            <v>02.02.06.01</v>
          </cell>
          <cell r="B34" t="str">
            <v>ESCAVAÇÃO MECÂNICA DE VALAS (SOLO COM ÁGUA), PROFUNDIDADE ATÉ 1,50 M</v>
          </cell>
          <cell r="C34" t="str">
            <v>M3</v>
          </cell>
          <cell r="D34">
            <v>348.15</v>
          </cell>
          <cell r="E34">
            <v>6.5</v>
          </cell>
          <cell r="F34">
            <v>2262.98</v>
          </cell>
        </row>
        <row r="35">
          <cell r="A35" t="str">
            <v>02.02.06.02</v>
          </cell>
          <cell r="B35" t="str">
            <v>ESCAVAÇÃO MECÂNICA DE VALAS (SOLO COM ÁGUA), PROFUNDIDADE MAIOR QUE 1,50 M ATÉ 4,00 M</v>
          </cell>
          <cell r="C35" t="str">
            <v>M3</v>
          </cell>
          <cell r="D35">
            <v>300</v>
          </cell>
          <cell r="E35">
            <v>7.79</v>
          </cell>
          <cell r="F35">
            <v>2337</v>
          </cell>
        </row>
        <row r="36">
          <cell r="A36" t="str">
            <v>02.02.06.03</v>
          </cell>
          <cell r="B36" t="str">
            <v>ESCAVAÇÃO MECÂNICA DE VALAS (SOLO COM ÁGUA), PROFUNDIDADE MAIOR QUE 4,00 M ATÉ 6,00 M</v>
          </cell>
          <cell r="C36" t="str">
            <v>M3</v>
          </cell>
          <cell r="D36">
            <v>348.15</v>
          </cell>
          <cell r="E36">
            <v>9.74</v>
          </cell>
          <cell r="F36">
            <v>3390.98</v>
          </cell>
        </row>
        <row r="37">
          <cell r="A37" t="str">
            <v>02.02.07</v>
          </cell>
          <cell r="B37" t="str">
            <v xml:space="preserve">TERRAPLENAGEM  </v>
          </cell>
          <cell r="C37">
            <v>0</v>
          </cell>
          <cell r="F37">
            <v>0</v>
          </cell>
        </row>
        <row r="38">
          <cell r="A38" t="str">
            <v>02.02.07.01</v>
          </cell>
          <cell r="B38" t="str">
            <v>ESCAVACAO E CARGA EM MATERIAL DE PRIMEIRA CATEGORIA</v>
          </cell>
          <cell r="C38" t="str">
            <v>M3</v>
          </cell>
          <cell r="D38">
            <v>854.98</v>
          </cell>
          <cell r="E38">
            <v>4.66</v>
          </cell>
          <cell r="F38">
            <v>3984.21</v>
          </cell>
        </row>
        <row r="39">
          <cell r="A39" t="str">
            <v>02.02.07.02</v>
          </cell>
          <cell r="B39" t="str">
            <v>ACERTO E VERIFICAÇÃO DO NIVELAMENTO DE FUNDO DE VALAS</v>
          </cell>
          <cell r="C39" t="str">
            <v>M2</v>
          </cell>
          <cell r="D39">
            <v>2283.1999999999998</v>
          </cell>
          <cell r="E39">
            <v>2.56</v>
          </cell>
          <cell r="F39">
            <v>5844.99</v>
          </cell>
        </row>
        <row r="40">
          <cell r="A40" t="str">
            <v>02.02.07.03</v>
          </cell>
          <cell r="B40" t="str">
            <v>CARGA OU DESCARGA MECANICA(MAT. EM GERAL) S/ MANUSEIO E ARRUMACAO DO MATERIAL</v>
          </cell>
          <cell r="C40" t="str">
            <v>M3</v>
          </cell>
          <cell r="D40">
            <v>2222.9499999999998</v>
          </cell>
          <cell r="E40">
            <v>2.2799999999999998</v>
          </cell>
          <cell r="F40">
            <v>5068.33</v>
          </cell>
        </row>
        <row r="41">
          <cell r="A41" t="str">
            <v>02.02.07.04</v>
          </cell>
          <cell r="B41" t="str">
            <v>TRANSP. A GRANEL ( MAT. EM GERAL), DIST. ATE 1 KM</v>
          </cell>
          <cell r="C41" t="str">
            <v>M3</v>
          </cell>
          <cell r="D41">
            <v>2222.9499999999998</v>
          </cell>
          <cell r="E41">
            <v>0.99</v>
          </cell>
          <cell r="F41">
            <v>2200.7199999999998</v>
          </cell>
        </row>
        <row r="42">
          <cell r="A42" t="str">
            <v>02.02.07.05</v>
          </cell>
          <cell r="B42" t="str">
            <v>ADICIONAL DE PRECO P/ TRANSP. LOCAL(MAT. EM GERAL), A GRANEL, DISTANCIA EXCEDENTE A 1 KM</v>
          </cell>
          <cell r="C42" t="str">
            <v>M3XKM</v>
          </cell>
          <cell r="D42">
            <v>8891.7999999999993</v>
          </cell>
          <cell r="E42">
            <v>1.3</v>
          </cell>
          <cell r="F42">
            <v>11559.34</v>
          </cell>
        </row>
        <row r="43">
          <cell r="A43" t="str">
            <v>02.02.07.06</v>
          </cell>
          <cell r="B43" t="str">
            <v>ESPALHAMENTO DE SOLO EM BOTA FORA</v>
          </cell>
          <cell r="C43" t="str">
            <v>M3</v>
          </cell>
          <cell r="D43">
            <v>2222.9499999999998</v>
          </cell>
          <cell r="E43">
            <v>1.65</v>
          </cell>
          <cell r="F43">
            <v>3667.87</v>
          </cell>
        </row>
        <row r="44">
          <cell r="A44" t="str">
            <v>02.02.07.07</v>
          </cell>
          <cell r="B44" t="str">
            <v>ATERRO DE VALAS E CAVAS DE FUNDAÇÃO, C/ CONTROLE DO GRAU DE COMPACTAÇÃO DE NO MÍNIMO 97% DO PROCTOR NORMAL</v>
          </cell>
          <cell r="C44" t="str">
            <v>M3</v>
          </cell>
          <cell r="D44">
            <v>5023.04</v>
          </cell>
          <cell r="E44">
            <v>13.01</v>
          </cell>
          <cell r="F44">
            <v>65349.75</v>
          </cell>
        </row>
        <row r="45">
          <cell r="A45" t="str">
            <v>02.02.07.08</v>
          </cell>
          <cell r="B45" t="str">
            <v>ESCAVAÇÃO E CARGA MECÂNICA DE VALAS, EM ROCHA DURA, A FRIO</v>
          </cell>
          <cell r="C45" t="str">
            <v>M3</v>
          </cell>
          <cell r="D45">
            <v>50.23</v>
          </cell>
          <cell r="E45">
            <v>57.95</v>
          </cell>
          <cell r="F45">
            <v>2910.83</v>
          </cell>
        </row>
        <row r="46">
          <cell r="A46" t="str">
            <v>02.02.08</v>
          </cell>
          <cell r="B46" t="str">
            <v>FUNDAÇÕES / ESTRUTURAS</v>
          </cell>
          <cell r="C46">
            <v>0</v>
          </cell>
          <cell r="F46">
            <v>0</v>
          </cell>
        </row>
        <row r="47">
          <cell r="A47" t="str">
            <v>02.02.08.01</v>
          </cell>
          <cell r="B47" t="str">
            <v>ESTRUTURA DE ESCORAMENTO, TIPO PONTALETEAMENTO</v>
          </cell>
          <cell r="C47" t="str">
            <v>M2</v>
          </cell>
          <cell r="D47">
            <v>1109.6300000000001</v>
          </cell>
          <cell r="E47">
            <v>3.46</v>
          </cell>
          <cell r="F47">
            <v>3839.32</v>
          </cell>
        </row>
        <row r="48">
          <cell r="A48" t="str">
            <v>02.02.08.02</v>
          </cell>
          <cell r="B48" t="str">
            <v>ESTRUTURA DE ESCORAMENTO CONTINUA</v>
          </cell>
          <cell r="C48" t="str">
            <v>M2</v>
          </cell>
          <cell r="D48">
            <v>410.98</v>
          </cell>
          <cell r="E48">
            <v>17.809999999999999</v>
          </cell>
          <cell r="F48">
            <v>7319.55</v>
          </cell>
        </row>
        <row r="49">
          <cell r="A49" t="str">
            <v>02.02.08.03</v>
          </cell>
          <cell r="B49" t="str">
            <v>ESTRUTURA DE ESCORAMENTO DESCONTÍNUA</v>
          </cell>
          <cell r="C49" t="str">
            <v>M2</v>
          </cell>
          <cell r="D49">
            <v>410.98</v>
          </cell>
          <cell r="E49">
            <v>7.86</v>
          </cell>
          <cell r="F49">
            <v>3230.3</v>
          </cell>
        </row>
        <row r="50">
          <cell r="A50" t="str">
            <v>02.02.08.04</v>
          </cell>
          <cell r="B50" t="str">
            <v>ESTRUTURA DE ESCORAMENTO CONTÍNUO METÁLICO DE VALAS, TIPO ESTACA PRANCHA</v>
          </cell>
          <cell r="C50" t="str">
            <v>M2</v>
          </cell>
          <cell r="D50">
            <v>579.15</v>
          </cell>
          <cell r="E50">
            <v>144.97</v>
          </cell>
          <cell r="F50">
            <v>83959.38</v>
          </cell>
        </row>
        <row r="51">
          <cell r="A51" t="str">
            <v>02.02.08.05</v>
          </cell>
          <cell r="B51" t="str">
            <v>ESGOTAMENTO DE ÁGUA C/ BOMBAS, VAZÕES ATÉ 15 M3/H, ALTURA ATÉ 10M</v>
          </cell>
          <cell r="C51" t="str">
            <v>Hpxh</v>
          </cell>
          <cell r="D51">
            <v>250</v>
          </cell>
          <cell r="E51">
            <v>2.62</v>
          </cell>
          <cell r="F51">
            <v>655</v>
          </cell>
        </row>
        <row r="52">
          <cell r="A52" t="str">
            <v>02.02.08.06</v>
          </cell>
          <cell r="B52" t="str">
            <v>DRENAGEM COM TUBOS PERFURADOS DE CERÂMICA, DIÂMETRO = 100 MM</v>
          </cell>
          <cell r="C52" t="str">
            <v>M</v>
          </cell>
          <cell r="D52">
            <v>142.69999999999999</v>
          </cell>
          <cell r="E52">
            <v>14.43</v>
          </cell>
          <cell r="F52">
            <v>2059.16</v>
          </cell>
        </row>
        <row r="53">
          <cell r="A53" t="str">
            <v>02.02.08.07</v>
          </cell>
          <cell r="B53" t="str">
            <v>DRENAGEM COM PEDRA BRITADA</v>
          </cell>
          <cell r="C53" t="str">
            <v>M</v>
          </cell>
          <cell r="D53">
            <v>17.12</v>
          </cell>
          <cell r="E53">
            <v>56.48</v>
          </cell>
          <cell r="F53">
            <v>966.94</v>
          </cell>
        </row>
        <row r="54">
          <cell r="A54" t="str">
            <v>02.02.08.08</v>
          </cell>
          <cell r="B54" t="str">
            <v xml:space="preserve">RECUPERAÇÃO E REVEGETAÇÃO DA ÁREA DE EMPRÉSTIMO          </v>
          </cell>
          <cell r="C54" t="str">
            <v>M2</v>
          </cell>
          <cell r="D54">
            <v>710</v>
          </cell>
          <cell r="E54">
            <v>8.83</v>
          </cell>
          <cell r="F54">
            <v>6269.3</v>
          </cell>
        </row>
        <row r="55">
          <cell r="A55" t="str">
            <v>02.02.09</v>
          </cell>
          <cell r="B55" t="str">
            <v>FORNECIMENTO E ASSENTAMENTO DE MATERIAIS</v>
          </cell>
          <cell r="C55">
            <v>0</v>
          </cell>
          <cell r="F55">
            <v>0</v>
          </cell>
        </row>
        <row r="56">
          <cell r="A56" t="str">
            <v>02.02.09.01</v>
          </cell>
          <cell r="B56" t="str">
            <v>ASSENTAMENTO TUBO PVC JE REFORCADO P/ESGOTO DN 150MM</v>
          </cell>
          <cell r="C56" t="str">
            <v>M</v>
          </cell>
          <cell r="D56">
            <v>2110</v>
          </cell>
          <cell r="E56">
            <v>1.88</v>
          </cell>
          <cell r="F56">
            <v>3966.8</v>
          </cell>
        </row>
        <row r="57">
          <cell r="A57" t="str">
            <v>02.02.09.02</v>
          </cell>
          <cell r="B57" t="str">
            <v>ASSENTAMENTO TUBO PVC JE REFORCADO P/ESGOTO DN 200MM</v>
          </cell>
          <cell r="C57" t="str">
            <v>M</v>
          </cell>
          <cell r="D57">
            <v>1428</v>
          </cell>
          <cell r="E57">
            <v>1.88</v>
          </cell>
          <cell r="F57">
            <v>2684.64</v>
          </cell>
        </row>
        <row r="58">
          <cell r="A58" t="str">
            <v>02.02.09.03</v>
          </cell>
          <cell r="B58" t="str">
            <v>ASSENTAMENTO TUBO CERÂMICO VITRADO JE P/ESGOTO DN 150MM</v>
          </cell>
          <cell r="C58" t="str">
            <v>M</v>
          </cell>
          <cell r="D58">
            <v>210</v>
          </cell>
          <cell r="E58">
            <v>2.34</v>
          </cell>
          <cell r="F58">
            <v>491.4</v>
          </cell>
        </row>
        <row r="59">
          <cell r="A59" t="str">
            <v>02.02.09.04</v>
          </cell>
          <cell r="B59" t="str">
            <v>ASSENTAMENTO TUBO CERÂMICO VITRADO JE P/ESGOTO DN 200MM</v>
          </cell>
          <cell r="C59" t="str">
            <v>M</v>
          </cell>
          <cell r="D59">
            <v>106</v>
          </cell>
          <cell r="E59">
            <v>2.97</v>
          </cell>
          <cell r="F59">
            <v>314.82</v>
          </cell>
        </row>
        <row r="60">
          <cell r="A60" t="str">
            <v>02.02.09.05</v>
          </cell>
          <cell r="B60" t="str">
            <v>MATERIAIS</v>
          </cell>
          <cell r="F60">
            <v>0</v>
          </cell>
        </row>
        <row r="61">
          <cell r="A61" t="str">
            <v>02.02.09.05.01</v>
          </cell>
          <cell r="B61" t="str">
            <v>TUBO PVC REFORCADO P/ESGOTO DN 150MM JE</v>
          </cell>
          <cell r="C61" t="str">
            <v>M</v>
          </cell>
          <cell r="D61">
            <v>2110</v>
          </cell>
          <cell r="E61">
            <v>18.3</v>
          </cell>
          <cell r="F61">
            <v>38613</v>
          </cell>
        </row>
        <row r="62">
          <cell r="A62" t="str">
            <v>02.02.09.05.02</v>
          </cell>
          <cell r="B62" t="str">
            <v>TUBO PVC REFORCADO P/ESGOTO DN 200MM JE</v>
          </cell>
          <cell r="C62" t="str">
            <v>M</v>
          </cell>
          <cell r="D62">
            <v>1428</v>
          </cell>
          <cell r="E62">
            <v>28.29</v>
          </cell>
          <cell r="F62">
            <v>40398.120000000003</v>
          </cell>
        </row>
        <row r="63">
          <cell r="A63" t="str">
            <v>02.02.09.05.03</v>
          </cell>
          <cell r="B63" t="str">
            <v>TUBO CERÂMICO VITRADO JE P/ESGOTO DN 150MM</v>
          </cell>
          <cell r="C63" t="str">
            <v>M</v>
          </cell>
          <cell r="D63">
            <v>210</v>
          </cell>
          <cell r="E63">
            <v>11.99</v>
          </cell>
          <cell r="F63">
            <v>2517.9</v>
          </cell>
        </row>
        <row r="64">
          <cell r="A64" t="str">
            <v>02.02.09.05.04</v>
          </cell>
          <cell r="B64" t="str">
            <v>TUBO CERÂMICO VITRADO JE P/ESGOTO DN 200MM</v>
          </cell>
          <cell r="C64" t="str">
            <v>M</v>
          </cell>
          <cell r="D64">
            <v>106</v>
          </cell>
          <cell r="E64">
            <v>20.87</v>
          </cell>
          <cell r="F64">
            <v>2212.2199999999998</v>
          </cell>
        </row>
        <row r="65">
          <cell r="A65" t="str">
            <v>02.02.10</v>
          </cell>
          <cell r="B65" t="str">
            <v xml:space="preserve">SERVIÇOS COMPLEMENTARES  </v>
          </cell>
          <cell r="C65">
            <v>0</v>
          </cell>
          <cell r="E65">
            <v>0</v>
          </cell>
          <cell r="F65">
            <v>0</v>
          </cell>
        </row>
        <row r="66">
          <cell r="A66" t="str">
            <v>02.02.10.01</v>
          </cell>
          <cell r="B66" t="str">
            <v>DEMOLIÇÃO DE PAVIMENTO ASFÁLTICO, FAIXAS MENORES OU IGUAIS A 2,00 M</v>
          </cell>
          <cell r="C66" t="str">
            <v>M2</v>
          </cell>
          <cell r="D66">
            <v>1260</v>
          </cell>
          <cell r="E66">
            <v>4.8600000000000003</v>
          </cell>
          <cell r="F66">
            <v>6123.6</v>
          </cell>
        </row>
        <row r="67">
          <cell r="A67" t="str">
            <v>02.02.10.02</v>
          </cell>
          <cell r="B67" t="str">
            <v>RECOMPOSIÇÃO DE PAVIMENTO EM POLIÉDRICO, COM REAPROVEITAMENTO DO MATERIAL DEMOLIDO</v>
          </cell>
          <cell r="C67" t="str">
            <v>M2</v>
          </cell>
          <cell r="D67">
            <v>2900</v>
          </cell>
          <cell r="E67">
            <v>20.84</v>
          </cell>
          <cell r="F67">
            <v>60436</v>
          </cell>
        </row>
        <row r="68">
          <cell r="A68" t="str">
            <v>02.02.10.03</v>
          </cell>
          <cell r="B68" t="str">
            <v>REGULARIZAÇÃO DE SUB-LEITO, PARA FAIXAS COM LARGURA MAIOR QUE 3,50 M</v>
          </cell>
          <cell r="C68" t="str">
            <v>M2</v>
          </cell>
          <cell r="D68">
            <v>1260</v>
          </cell>
          <cell r="E68">
            <v>0.88</v>
          </cell>
          <cell r="F68">
            <v>1108.8</v>
          </cell>
        </row>
        <row r="69">
          <cell r="A69" t="str">
            <v>02.02.10.04</v>
          </cell>
          <cell r="B69" t="str">
            <v>SUB-BASE E BASE (SOLO ESTABILIZADO GRANULOMETRICAMENTE, SEM MISTURA), SEM FORNECIMENTO DE MATERIAL, PARA FAIXAS COM LARGURA MAIOR QUE 3,50 M</v>
          </cell>
          <cell r="C69" t="str">
            <v>M2</v>
          </cell>
          <cell r="D69">
            <v>1260</v>
          </cell>
          <cell r="E69">
            <v>1.71</v>
          </cell>
          <cell r="F69">
            <v>2154.6</v>
          </cell>
        </row>
        <row r="70">
          <cell r="A70" t="str">
            <v>02.02.10.05</v>
          </cell>
          <cell r="B70" t="str">
            <v>BASE DE BRITA GRADUADA COMPACTADA</v>
          </cell>
          <cell r="C70" t="str">
            <v>M3</v>
          </cell>
          <cell r="D70">
            <v>126</v>
          </cell>
          <cell r="E70">
            <v>65.05</v>
          </cell>
          <cell r="F70">
            <v>8196.2999999999993</v>
          </cell>
        </row>
        <row r="71">
          <cell r="A71" t="str">
            <v>02.02.10.06</v>
          </cell>
          <cell r="B71" t="str">
            <v>IMPRIMAÇÃO COM CM-30, INCLUSIVE FORNECIMENTO E TRANSPORTE DE MATERIAL</v>
          </cell>
          <cell r="C71" t="str">
            <v>M2</v>
          </cell>
          <cell r="D71">
            <v>1260</v>
          </cell>
          <cell r="E71">
            <v>3.41</v>
          </cell>
          <cell r="F71">
            <v>4296.6000000000004</v>
          </cell>
        </row>
        <row r="72">
          <cell r="A72" t="str">
            <v>02.02.10.07</v>
          </cell>
          <cell r="B72" t="str">
            <v>PINTURA DE LIGAÇÃO COM RR-1C, INCLUSIVE FORNECIMENTO E TRANSPORTE DE MATERIAL</v>
          </cell>
          <cell r="C72" t="str">
            <v>M2</v>
          </cell>
          <cell r="D72">
            <v>1260</v>
          </cell>
          <cell r="E72">
            <v>3.41</v>
          </cell>
          <cell r="F72">
            <v>4296.6000000000004</v>
          </cell>
        </row>
        <row r="73">
          <cell r="A73" t="str">
            <v>02.02.10.08</v>
          </cell>
          <cell r="B73" t="str">
            <v>PAVIMENTO ASFÁLTICO EM C.B.U.Q., FAIXA "C", ESPESSURA DA CAPA DE 3,5 CM, EXCLUSIVE BASE, PARA FAIXA DE LARGURA ATÉ 3,50 M</v>
          </cell>
          <cell r="C73" t="str">
            <v>M2</v>
          </cell>
          <cell r="D73">
            <v>1260</v>
          </cell>
          <cell r="E73">
            <v>24.88</v>
          </cell>
          <cell r="F73">
            <v>31348.799999999999</v>
          </cell>
        </row>
        <row r="74">
          <cell r="A74" t="str">
            <v>02.02.10.09</v>
          </cell>
          <cell r="B74" t="str">
            <v>RECOMPOSIÇÃO DE PAVIMENTO EM POLIÉDRICO, COM REAPROVEITAMENTO DO MATERIAL DEMOLIDO</v>
          </cell>
          <cell r="C74" t="str">
            <v>M2</v>
          </cell>
          <cell r="D74">
            <v>2900</v>
          </cell>
          <cell r="E74">
            <v>20.84</v>
          </cell>
          <cell r="F74">
            <v>60436</v>
          </cell>
        </row>
        <row r="75">
          <cell r="A75" t="str">
            <v>02.02.10.10</v>
          </cell>
          <cell r="B75" t="str">
            <v>POÇO DE VISITA ALTURA = 1.50 M (BALÃO: DIÂMETRO = 1.00 M, ALTURA =1.00 M), EM ANÉIS PRÉ-MOLDADOS DE CONCRETO</v>
          </cell>
          <cell r="C75" t="str">
            <v>U</v>
          </cell>
          <cell r="D75">
            <v>8</v>
          </cell>
          <cell r="E75">
            <v>572.51</v>
          </cell>
          <cell r="F75">
            <v>4580.08</v>
          </cell>
        </row>
        <row r="76">
          <cell r="A76" t="str">
            <v>02.02.10.11</v>
          </cell>
          <cell r="B76" t="str">
            <v>ADICIONAL DE PREÇO P/ ACRÉSCIMO NA ALTURA DE POÇO DE VISITA EM ANÉIS PRÉ-MOLDADOS DE CONCRETO (BALÃO: DIÂMETRO = 1.00 M)</v>
          </cell>
          <cell r="C76" t="str">
            <v>M</v>
          </cell>
          <cell r="D76">
            <v>25.5</v>
          </cell>
          <cell r="E76">
            <v>148.09</v>
          </cell>
          <cell r="F76">
            <v>3776.3</v>
          </cell>
        </row>
        <row r="77">
          <cell r="A77" t="str">
            <v>02.02.10.12</v>
          </cell>
          <cell r="B77" t="str">
            <v>POÇO DE VISITA (ALTURA = 1.00 M E BALÃO: DIÂMETRO = 0.60 M ), EM TUBOS PRÉ-MOLDADOS DE CONCRETO</v>
          </cell>
          <cell r="C77" t="str">
            <v>U</v>
          </cell>
          <cell r="D77">
            <v>5</v>
          </cell>
          <cell r="E77">
            <v>103.9</v>
          </cell>
          <cell r="F77">
            <v>519.5</v>
          </cell>
        </row>
        <row r="78">
          <cell r="A78" t="str">
            <v>02.02.10.13</v>
          </cell>
          <cell r="B78" t="str">
            <v>ADICIONAL DE PREÇO P/ ACRÉSCIMO NA ALTURA DE POÇO DE VISITA EM ANÉIS PRÉ-MOLDADOS DE CONCRETO (BALÃO: DIÂMETRO = 0,60 M)</v>
          </cell>
          <cell r="C78" t="str">
            <v>M</v>
          </cell>
          <cell r="D78">
            <v>8</v>
          </cell>
          <cell r="E78">
            <v>103.9</v>
          </cell>
          <cell r="F78">
            <v>831.2</v>
          </cell>
        </row>
        <row r="79">
          <cell r="A79" t="str">
            <v>02.02.10.14</v>
          </cell>
          <cell r="B79" t="str">
            <v>TUBO DE QUEDA(MANILHA CERAMICA DIAM.=200MM)ALT.1,00 M, FORNECIMENTO E ASSENTAMENTO</v>
          </cell>
          <cell r="C79" t="str">
            <v>U</v>
          </cell>
          <cell r="D79">
            <v>2</v>
          </cell>
          <cell r="E79">
            <v>41.39</v>
          </cell>
          <cell r="F79">
            <v>82.78</v>
          </cell>
        </row>
        <row r="80">
          <cell r="A80" t="str">
            <v>02.02.10.15</v>
          </cell>
          <cell r="B80" t="str">
            <v>ADICIONAL DE PREÇO P/ ACRÉSCIMO NA ALTURA DE TUBO DE QUEDA (MANIHA CERÂMICA DIÂMETRO = 200 MM)</v>
          </cell>
          <cell r="C80" t="str">
            <v>M</v>
          </cell>
          <cell r="D80">
            <v>2.1</v>
          </cell>
          <cell r="E80">
            <v>41.03</v>
          </cell>
          <cell r="F80">
            <v>86.16</v>
          </cell>
        </row>
        <row r="81">
          <cell r="A81" t="str">
            <v>02.02.10.16</v>
          </cell>
          <cell r="B81" t="str">
            <v>POÇO DE VISITA ALTURA = 1.50 M (BALÃO: DIÂMETRO = 1.00 M, ALTURA =1.00 M), EM ALVENARIA TIJOLOS MACIÇOS E = 20 CM</v>
          </cell>
          <cell r="C81" t="str">
            <v>U</v>
          </cell>
          <cell r="D81">
            <v>17</v>
          </cell>
          <cell r="E81">
            <v>334.77</v>
          </cell>
          <cell r="F81">
            <v>5691.09</v>
          </cell>
        </row>
        <row r="82">
          <cell r="A82" t="str">
            <v>02.02.10.17</v>
          </cell>
          <cell r="B82" t="str">
            <v>ADICIONAL DE PREÇO P/ ACRÉSCIMO NA ALTURA DE POÇO DE VISITA EM ALVENARIA (BALÃO: DIÂMETRO = 0,60 M)</v>
          </cell>
          <cell r="C82" t="str">
            <v>M</v>
          </cell>
          <cell r="D82">
            <v>9.84</v>
          </cell>
          <cell r="E82">
            <v>22.36</v>
          </cell>
          <cell r="F82">
            <v>220.02</v>
          </cell>
        </row>
        <row r="83">
          <cell r="A83" t="str">
            <v>02.02.10.18</v>
          </cell>
          <cell r="B83" t="str">
            <v xml:space="preserve">FORNECIMENTO DE TAMPÃO DE FERRO FUNDIDO CINZENTO SEGUNDO A NBR 6589, CARGA DE RUPTURA 30 TON E DN 600 MM  </v>
          </cell>
          <cell r="C83" t="str">
            <v>U</v>
          </cell>
          <cell r="D83">
            <v>30</v>
          </cell>
          <cell r="E83">
            <v>271.37</v>
          </cell>
          <cell r="F83">
            <v>8141.1</v>
          </cell>
        </row>
        <row r="84">
          <cell r="A84" t="str">
            <v>02.02.10.19</v>
          </cell>
          <cell r="B84" t="str">
            <v>ASSENTAMENTO DE TAMPÃO DE FERRO FUNDIDO</v>
          </cell>
          <cell r="C84" t="str">
            <v>U</v>
          </cell>
          <cell r="D84">
            <v>30</v>
          </cell>
          <cell r="E84">
            <v>26.79</v>
          </cell>
          <cell r="F84">
            <v>803.7</v>
          </cell>
        </row>
        <row r="85">
          <cell r="A85" t="str">
            <v>02.02.10.20</v>
          </cell>
          <cell r="B85" t="str">
            <v>EXECUÇÃO DOS SERVIÇOS DE RETIRADA DAS MANILHAS CERÂMICAS EXISTENTES DAS VALAS PARA SUBSTITUIÇÃO POR NOVAS COM DN 150 MM</v>
          </cell>
          <cell r="C85" t="str">
            <v>M</v>
          </cell>
          <cell r="D85">
            <v>210</v>
          </cell>
          <cell r="E85">
            <v>6.33</v>
          </cell>
          <cell r="F85">
            <v>1329.3</v>
          </cell>
        </row>
        <row r="86">
          <cell r="A86" t="str">
            <v>02.02.10.21</v>
          </cell>
          <cell r="B86" t="str">
            <v>EXECUÇÃO DOS SERVIÇOS DE RETIRADA DAS MANILHAS CERÂMICAS EXISTENTES DAS VALAS PARA SUBSTITUIÇÃO POR NOVAS COM DN 200MM</v>
          </cell>
          <cell r="C86" t="str">
            <v>M</v>
          </cell>
          <cell r="D86">
            <v>106</v>
          </cell>
          <cell r="E86">
            <v>7.32</v>
          </cell>
          <cell r="F86">
            <v>775.92</v>
          </cell>
        </row>
        <row r="87">
          <cell r="A87" t="str">
            <v>02.02.10.22</v>
          </cell>
          <cell r="B87" t="str">
            <v>TRANSP. A GRANEL ( MAT. EM GERAL), DIST. ATE 1 KM</v>
          </cell>
          <cell r="C87" t="str">
            <v>M3</v>
          </cell>
          <cell r="D87">
            <v>776.26</v>
          </cell>
          <cell r="E87">
            <v>0.99</v>
          </cell>
          <cell r="F87">
            <v>768.5</v>
          </cell>
        </row>
        <row r="88">
          <cell r="A88" t="str">
            <v>02.02.10.23</v>
          </cell>
          <cell r="B88" t="str">
            <v>ADICIONAL DE PRECO P/ TRANSP. LOCAL(MAT. EM GERAL), A GRANEL, DISTANCIA EXCEDENTE A 1 KM</v>
          </cell>
          <cell r="C88" t="str">
            <v>M3XKM</v>
          </cell>
          <cell r="D88">
            <v>3105.04</v>
          </cell>
          <cell r="E88">
            <v>1.3</v>
          </cell>
          <cell r="F88">
            <v>4036.55</v>
          </cell>
        </row>
        <row r="89">
          <cell r="A89" t="str">
            <v>02.02.10.24</v>
          </cell>
          <cell r="B89" t="str">
            <v>TRAVESSIA METALICA P/ VEICULOS</v>
          </cell>
          <cell r="C89" t="str">
            <v>U</v>
          </cell>
          <cell r="D89">
            <v>300</v>
          </cell>
          <cell r="E89">
            <v>34.6</v>
          </cell>
          <cell r="F89">
            <v>10380</v>
          </cell>
        </row>
        <row r="90">
          <cell r="A90" t="str">
            <v>02.02.10.25</v>
          </cell>
          <cell r="B90" t="str">
            <v>PASSADICO DE MADEIRA P/ PEDESTRES</v>
          </cell>
          <cell r="C90" t="str">
            <v>U</v>
          </cell>
          <cell r="D90">
            <v>600</v>
          </cell>
          <cell r="E90">
            <v>19.98</v>
          </cell>
          <cell r="F90">
            <v>11988</v>
          </cell>
        </row>
        <row r="91">
          <cell r="A91" t="str">
            <v>03.</v>
          </cell>
          <cell r="B91" t="str">
            <v xml:space="preserve">INTERCEPTORES  </v>
          </cell>
          <cell r="C91">
            <v>0</v>
          </cell>
          <cell r="F91">
            <v>3029741.7199999993</v>
          </cell>
        </row>
        <row r="92">
          <cell r="A92" t="str">
            <v>03.01</v>
          </cell>
          <cell r="B92" t="str">
            <v>SERVIÇOS TECNICOS</v>
          </cell>
          <cell r="C92">
            <v>0</v>
          </cell>
        </row>
        <row r="93">
          <cell r="A93" t="str">
            <v>03.01.01</v>
          </cell>
          <cell r="B93" t="str">
            <v>LOCAÇÃO DE REDE E ELABORAÇÃO DE NOTA DE SERVIÇO, INCLUSIVE LEVANTAMENTO DE NORMAIS - PARA OBRAS</v>
          </cell>
          <cell r="C93" t="str">
            <v>M</v>
          </cell>
          <cell r="D93">
            <v>17264.78</v>
          </cell>
          <cell r="E93">
            <v>1.46</v>
          </cell>
          <cell r="F93">
            <v>25206.58</v>
          </cell>
        </row>
        <row r="94">
          <cell r="A94" t="str">
            <v>03.01.02</v>
          </cell>
          <cell r="B94" t="str">
            <v>LIMPEZA DO TERRENO C/ ROCADO E QUEIMA DE MATERIAL</v>
          </cell>
          <cell r="C94" t="str">
            <v>M2</v>
          </cell>
          <cell r="D94">
            <v>20717.740000000002</v>
          </cell>
          <cell r="E94">
            <v>1.54</v>
          </cell>
          <cell r="F94">
            <v>31905.32</v>
          </cell>
        </row>
        <row r="95">
          <cell r="A95" t="str">
            <v>03.01.03</v>
          </cell>
          <cell r="B95" t="str">
            <v>CADASTRO DE REDE - ESGOTO</v>
          </cell>
          <cell r="C95" t="str">
            <v>M</v>
          </cell>
          <cell r="D95">
            <v>17264.78</v>
          </cell>
          <cell r="E95">
            <v>0.56000000000000005</v>
          </cell>
          <cell r="F95">
            <v>9668.2800000000007</v>
          </cell>
        </row>
        <row r="96">
          <cell r="A96" t="str">
            <v>03.02</v>
          </cell>
          <cell r="B96" t="str">
            <v xml:space="preserve">MOVIMENTO DE TERRA  </v>
          </cell>
          <cell r="F96">
            <v>0</v>
          </cell>
        </row>
        <row r="97">
          <cell r="A97" t="str">
            <v>03.02.01</v>
          </cell>
          <cell r="B97" t="str">
            <v xml:space="preserve">ESCAVAÇÃO MANUAL DE VALAS (SOLO SECO)            PROFUNDIDADES:  </v>
          </cell>
          <cell r="C97">
            <v>0</v>
          </cell>
          <cell r="F97">
            <v>0</v>
          </cell>
        </row>
        <row r="98">
          <cell r="A98" t="str">
            <v>03.02.01.01</v>
          </cell>
          <cell r="B98" t="str">
            <v>ESCAVAÇÃO MANUAL DE VALAS (SOLO SECO), PROFUNDIDADE ATÉ 1.50 M</v>
          </cell>
          <cell r="C98" t="str">
            <v>M3</v>
          </cell>
          <cell r="D98">
            <v>1767.33</v>
          </cell>
          <cell r="E98">
            <v>15.39</v>
          </cell>
          <cell r="F98">
            <v>27199.21</v>
          </cell>
        </row>
        <row r="99">
          <cell r="A99" t="str">
            <v>03.02.01.02</v>
          </cell>
          <cell r="B99" t="str">
            <v>ESCAVAÇÃO MANUAL DE VALAS (SOLO SECO), PROFUNDIDADE MAIOR QUE 1,50 M ATÉ 3,00 M</v>
          </cell>
          <cell r="C99" t="str">
            <v>M3</v>
          </cell>
          <cell r="D99">
            <v>123.627</v>
          </cell>
          <cell r="E99">
            <v>20.52</v>
          </cell>
          <cell r="F99">
            <v>2536.83</v>
          </cell>
        </row>
        <row r="100">
          <cell r="A100" t="str">
            <v>03.02.02</v>
          </cell>
          <cell r="B100" t="str">
            <v xml:space="preserve">ESCAVAÇÃO MANUAL DE VALAS (SOLO COM ÁGUA) - PROFUNDIDADES:  </v>
          </cell>
          <cell r="C100">
            <v>0</v>
          </cell>
          <cell r="F100">
            <v>0</v>
          </cell>
        </row>
        <row r="101">
          <cell r="A101" t="str">
            <v>03.02.02.01</v>
          </cell>
          <cell r="B101" t="str">
            <v>ESCAVAÇÃO MANUAL DE VALAS (SOLO COM ÁGUA), PROFUNDIDADE ATÉ 1,50 M</v>
          </cell>
          <cell r="C101" t="str">
            <v>M3</v>
          </cell>
          <cell r="D101">
            <v>196.37</v>
          </cell>
          <cell r="E101">
            <v>19.239999999999998</v>
          </cell>
          <cell r="F101">
            <v>3778.16</v>
          </cell>
        </row>
        <row r="102">
          <cell r="A102" t="str">
            <v>03.02.02.02</v>
          </cell>
          <cell r="B102" t="str">
            <v>ESCAVAÇÃO MANUAL DE VALAS (SOLO COM ÁGUA), PROFUNDIDADE MAIOR QUE 1,50 M ATÉ 3,00 M</v>
          </cell>
          <cell r="C102" t="str">
            <v>M3</v>
          </cell>
          <cell r="D102">
            <v>13.736000000000001</v>
          </cell>
          <cell r="E102">
            <v>25.65</v>
          </cell>
          <cell r="F102">
            <v>352.33</v>
          </cell>
        </row>
        <row r="103">
          <cell r="A103" t="str">
            <v>03.02.03</v>
          </cell>
          <cell r="B103" t="str">
            <v xml:space="preserve">ESCAVAÇÃO MECANICA DE VALAS (SOLO SECO) -       PROFUNDIDADES:  </v>
          </cell>
          <cell r="C103">
            <v>0</v>
          </cell>
          <cell r="F103">
            <v>0</v>
          </cell>
        </row>
        <row r="104">
          <cell r="A104" t="str">
            <v>03.02.03.01</v>
          </cell>
          <cell r="B104" t="str">
            <v>ESCAVAÇÃO MECÂNICA DE VALAS (SOLO SECO), PROFUNDIDADE ATÉ 1,50 M</v>
          </cell>
          <cell r="C104" t="str">
            <v>M3</v>
          </cell>
          <cell r="D104">
            <v>1590.597</v>
          </cell>
          <cell r="E104">
            <v>5.41</v>
          </cell>
          <cell r="F104">
            <v>8605.1299999999992</v>
          </cell>
        </row>
        <row r="105">
          <cell r="A105" t="str">
            <v>03.02.03.02</v>
          </cell>
          <cell r="B105" t="str">
            <v>ESCAVAÇÃO MECÂNICA DE VALAS (SOLO SECO), PROFUNDIDADE MAIOR QUE 1,50 M ATÉ 4,00 M</v>
          </cell>
          <cell r="C105" t="str">
            <v>M3</v>
          </cell>
          <cell r="D105">
            <v>111.264</v>
          </cell>
          <cell r="E105">
            <v>6.5</v>
          </cell>
          <cell r="F105">
            <v>723.22</v>
          </cell>
        </row>
        <row r="106">
          <cell r="A106" t="str">
            <v>03.02.04</v>
          </cell>
          <cell r="B106" t="str">
            <v xml:space="preserve">ESCAVAÇÃO MECANICA DE VALAS (SOLO COM ÁGUA) - PROFUNDIDADES:  </v>
          </cell>
          <cell r="C106">
            <v>0</v>
          </cell>
          <cell r="F106">
            <v>0</v>
          </cell>
        </row>
        <row r="107">
          <cell r="A107" t="str">
            <v>03.02.04.01</v>
          </cell>
          <cell r="B107" t="str">
            <v>ESCAVAÇÃO MECÂNICA DE VALAS (SOLO COM ÁGUA), PROFUNDIDADE ATÉ 1,50 M</v>
          </cell>
          <cell r="C107" t="str">
            <v>M3</v>
          </cell>
          <cell r="D107">
            <v>176.733</v>
          </cell>
          <cell r="E107">
            <v>6.5</v>
          </cell>
          <cell r="F107">
            <v>1148.76</v>
          </cell>
        </row>
        <row r="108">
          <cell r="A108" t="str">
            <v>03.02.04.02</v>
          </cell>
          <cell r="B108" t="str">
            <v>ESCAVAÇÃO MECÂNICA DE VALAS (SOLO COM ÁGUA), PROFUNDIDADE MAIOR QUE 1,50 M ATÉ 4,00 M</v>
          </cell>
          <cell r="C108" t="str">
            <v>M3</v>
          </cell>
          <cell r="D108">
            <v>12.362</v>
          </cell>
          <cell r="E108">
            <v>7.79</v>
          </cell>
          <cell r="F108">
            <v>96.3</v>
          </cell>
        </row>
        <row r="109">
          <cell r="A109" t="str">
            <v>03.02.05</v>
          </cell>
          <cell r="B109" t="str">
            <v xml:space="preserve">ESCAVAÇÃO MECANICA DE VALAS (SOLO SECO) COM DESCARGA LATERAL SOBRE CAMINHÃO - PROFUNDIDADES:  </v>
          </cell>
          <cell r="C109">
            <v>0</v>
          </cell>
          <cell r="F109">
            <v>0</v>
          </cell>
        </row>
        <row r="110">
          <cell r="A110" t="str">
            <v>03.02.05.01</v>
          </cell>
          <cell r="B110" t="str">
            <v>ESCAVAÇÃO MECÂNICA DE VALAS (SOLO SECO), PROFUNDIDADE ATÉ 1,50 M</v>
          </cell>
          <cell r="C110" t="str">
            <v>M3</v>
          </cell>
          <cell r="D110">
            <v>14315.37</v>
          </cell>
          <cell r="E110">
            <v>5.41</v>
          </cell>
          <cell r="F110">
            <v>77446.149999999994</v>
          </cell>
        </row>
        <row r="111">
          <cell r="A111" t="str">
            <v>03.02.05.02</v>
          </cell>
          <cell r="B111" t="str">
            <v>ESCAVAÇÃO MECÂNICA DE VALAS (SOLO SECO), PROFUNDIDADE MAIOR QUE 1,50 M ATÉ 4,00 M</v>
          </cell>
          <cell r="C111" t="str">
            <v>M3</v>
          </cell>
          <cell r="D111">
            <v>1001.38</v>
          </cell>
          <cell r="E111">
            <v>6.5</v>
          </cell>
          <cell r="F111">
            <v>6508.97</v>
          </cell>
        </row>
        <row r="112">
          <cell r="A112" t="str">
            <v>03.02.06</v>
          </cell>
          <cell r="B112" t="str">
            <v xml:space="preserve">ESCAVAÇÃO MECANICA DE VALAS (SOLO COM ÁGUA) COM DESCARGA LATERAL SOBRE CAMINHÃO - PROFUNDIDADES:  </v>
          </cell>
          <cell r="C112">
            <v>0</v>
          </cell>
          <cell r="F112">
            <v>0</v>
          </cell>
        </row>
        <row r="113">
          <cell r="A113" t="str">
            <v>03.02.06.01</v>
          </cell>
          <cell r="B113" t="str">
            <v>ESCAVAÇÃO MECÂNICA DE VALAS (SOLO COM ÁGUA), PROFUNDIDADE ATÉ 1,50 M</v>
          </cell>
          <cell r="C113" t="str">
            <v>M3</v>
          </cell>
          <cell r="D113">
            <v>1590.597</v>
          </cell>
          <cell r="E113">
            <v>6.5</v>
          </cell>
          <cell r="F113">
            <v>10338.879999999999</v>
          </cell>
        </row>
        <row r="114">
          <cell r="A114" t="str">
            <v>03.02.06.02</v>
          </cell>
          <cell r="B114" t="str">
            <v>ESCAVAÇÃO MECÂNICA DE VALAS (SOLO COM ÁGUA), PROFUNDIDADE MAIOR QUE 1,50 M ATÉ 4,00 M</v>
          </cell>
          <cell r="C114" t="str">
            <v>M3</v>
          </cell>
          <cell r="D114">
            <v>111.264</v>
          </cell>
          <cell r="E114">
            <v>7.79</v>
          </cell>
          <cell r="F114">
            <v>866.75</v>
          </cell>
        </row>
        <row r="115">
          <cell r="A115" t="str">
            <v>03.03</v>
          </cell>
          <cell r="B115" t="str">
            <v xml:space="preserve">TERRAPLENAGEM  </v>
          </cell>
          <cell r="C115">
            <v>0</v>
          </cell>
          <cell r="F115">
            <v>0</v>
          </cell>
        </row>
        <row r="116">
          <cell r="A116" t="str">
            <v>03.03.01</v>
          </cell>
          <cell r="B116" t="str">
            <v>ESCAVACAO E CARGA EM MATERIAL DE PRIMEIRA CATEGORIA</v>
          </cell>
          <cell r="C116" t="str">
            <v>M3</v>
          </cell>
          <cell r="D116">
            <v>2311.17</v>
          </cell>
          <cell r="E116">
            <v>4.66</v>
          </cell>
          <cell r="F116">
            <v>10770.05</v>
          </cell>
        </row>
        <row r="117">
          <cell r="A117" t="str">
            <v>03.03.02</v>
          </cell>
          <cell r="B117" t="str">
            <v>ACERTO E VERIFICAÇÃO DO NIVELAMENTO DE FUNDO DE VALAS</v>
          </cell>
          <cell r="C117" t="str">
            <v>M2</v>
          </cell>
          <cell r="D117">
            <v>14137.71</v>
          </cell>
          <cell r="E117">
            <v>2.56</v>
          </cell>
          <cell r="F117">
            <v>36192.54</v>
          </cell>
        </row>
        <row r="118">
          <cell r="A118" t="str">
            <v>03.03.03</v>
          </cell>
          <cell r="B118" t="str">
            <v>CARGA OU DESCARGA MECANICA(MAT. EM GERAL) S/ MANUSEIO E ARRUMACAO DO MATERIAL</v>
          </cell>
          <cell r="C118" t="str">
            <v>M3</v>
          </cell>
          <cell r="D118">
            <v>6009.04</v>
          </cell>
          <cell r="E118">
            <v>2.2799999999999998</v>
          </cell>
          <cell r="F118">
            <v>13700.61</v>
          </cell>
        </row>
        <row r="119">
          <cell r="A119" t="str">
            <v>03.03.04</v>
          </cell>
          <cell r="B119" t="str">
            <v>TRANSP. A GRANEL ( MAT. EM GERAL), DIST. ATE 1 KM</v>
          </cell>
          <cell r="C119" t="str">
            <v>M3</v>
          </cell>
          <cell r="D119">
            <v>2311.17</v>
          </cell>
          <cell r="E119">
            <v>0.99</v>
          </cell>
          <cell r="F119">
            <v>2288.06</v>
          </cell>
        </row>
        <row r="120">
          <cell r="A120" t="str">
            <v>03.03.05</v>
          </cell>
          <cell r="B120" t="str">
            <v>ADICIONAL DE PRECO P/ TRANSP. LOCAL(MAT. EM GERAL), A GRANEL, DISTANCIA EXCEDENTE A 1 KM</v>
          </cell>
          <cell r="C120" t="str">
            <v>M3XKM</v>
          </cell>
          <cell r="D120">
            <v>11555.85</v>
          </cell>
          <cell r="E120">
            <v>1.3</v>
          </cell>
          <cell r="F120">
            <v>15022.61</v>
          </cell>
        </row>
        <row r="121">
          <cell r="A121" t="str">
            <v>03.03.06</v>
          </cell>
          <cell r="B121" t="str">
            <v>ESPALHAMENTO DE SOLO EM BOTA FORA</v>
          </cell>
          <cell r="C121" t="str">
            <v>M3</v>
          </cell>
          <cell r="D121">
            <v>2311.17</v>
          </cell>
          <cell r="E121">
            <v>1.65</v>
          </cell>
          <cell r="F121">
            <v>3813.43</v>
          </cell>
        </row>
        <row r="122">
          <cell r="A122" t="str">
            <v>03.03.07</v>
          </cell>
          <cell r="B122" t="str">
            <v>ATERRO DE VALAS E CAVAS DE FUNDAÇÃO, C/ CONTROLE DO GRAU DE COMPACTAÇÃO DE NO MÍNIMO 97% DO PROCTOR NORMAL</v>
          </cell>
          <cell r="C122" t="str">
            <v>M3</v>
          </cell>
          <cell r="D122">
            <v>21010.63</v>
          </cell>
          <cell r="E122">
            <v>13.01</v>
          </cell>
          <cell r="F122">
            <v>273348.3</v>
          </cell>
        </row>
        <row r="123">
          <cell r="A123" t="str">
            <v>03.03.08</v>
          </cell>
          <cell r="B123" t="str">
            <v>ESCAVAÇÃO E CARGA MECÂNICA DE VALAS, EM ROCHA DURA, A FRIO</v>
          </cell>
          <cell r="C123" t="str">
            <v>M3</v>
          </cell>
          <cell r="D123">
            <v>210.10599999999999</v>
          </cell>
          <cell r="E123">
            <v>57.95</v>
          </cell>
          <cell r="F123">
            <v>12175.64</v>
          </cell>
        </row>
        <row r="124">
          <cell r="A124" t="str">
            <v>03.04</v>
          </cell>
          <cell r="B124" t="str">
            <v>FUNDAÇÕES / ESTRUTURAS</v>
          </cell>
          <cell r="C124">
            <v>0</v>
          </cell>
          <cell r="E124">
            <v>0</v>
          </cell>
          <cell r="F124">
            <v>0</v>
          </cell>
        </row>
        <row r="125">
          <cell r="A125" t="str">
            <v>03.04.01</v>
          </cell>
          <cell r="B125" t="str">
            <v>ESTRUTURA DE ESCORAMENTO, TIPO PONTALETEAMENTO</v>
          </cell>
          <cell r="C125" t="str">
            <v>M2</v>
          </cell>
          <cell r="D125">
            <v>18742.5</v>
          </cell>
          <cell r="E125">
            <v>3.46</v>
          </cell>
          <cell r="F125">
            <v>64849.05</v>
          </cell>
        </row>
        <row r="126">
          <cell r="A126" t="str">
            <v>03.04.02</v>
          </cell>
          <cell r="B126" t="str">
            <v>ESTRUTURA DE ESCORAMENTO CONTINUA</v>
          </cell>
          <cell r="C126" t="str">
            <v>M2</v>
          </cell>
          <cell r="D126">
            <v>264.31</v>
          </cell>
          <cell r="E126">
            <v>17.809999999999999</v>
          </cell>
          <cell r="F126">
            <v>4707.3599999999997</v>
          </cell>
        </row>
        <row r="127">
          <cell r="A127" t="str">
            <v>03.04.03</v>
          </cell>
          <cell r="B127" t="str">
            <v>ESTRUTURA DE ESCORAMENTO DESCONTÍNUA</v>
          </cell>
          <cell r="C127" t="str">
            <v>M2</v>
          </cell>
          <cell r="D127">
            <v>1308.44</v>
          </cell>
          <cell r="E127">
            <v>7.86</v>
          </cell>
          <cell r="F127">
            <v>10284.34</v>
          </cell>
        </row>
        <row r="128">
          <cell r="A128" t="str">
            <v>03.04.04</v>
          </cell>
          <cell r="B128" t="str">
            <v>ESTRUTURA DE ESCORAMENTO CONTÍNUO METÁLICO DE VALAS, TIPO ESTACA PRANCHA</v>
          </cell>
          <cell r="C128" t="str">
            <v>M2</v>
          </cell>
          <cell r="D128">
            <v>407.56</v>
          </cell>
          <cell r="E128">
            <v>144.97</v>
          </cell>
          <cell r="F128">
            <v>59083.97</v>
          </cell>
        </row>
        <row r="129">
          <cell r="A129" t="str">
            <v>03.04.05</v>
          </cell>
          <cell r="B129" t="str">
            <v>ESGOTAMENTO DE ÁGUA C/ BOMBAS, VAZÕES ATÉ 15 M3/H, ALTURA ATÉ 10M</v>
          </cell>
          <cell r="C129" t="str">
            <v>Hpxh</v>
          </cell>
          <cell r="D129">
            <v>450</v>
          </cell>
          <cell r="E129">
            <v>2.62</v>
          </cell>
          <cell r="F129">
            <v>1179</v>
          </cell>
        </row>
        <row r="130">
          <cell r="A130" t="str">
            <v>03.04.06</v>
          </cell>
          <cell r="B130" t="str">
            <v>DRENAGEM COM TUBOS PERFURADOS DE CERÂMICA, DIÂMETRO = 100 MM</v>
          </cell>
          <cell r="C130" t="str">
            <v>M</v>
          </cell>
          <cell r="D130">
            <v>863.24</v>
          </cell>
          <cell r="E130">
            <v>14.43</v>
          </cell>
          <cell r="F130">
            <v>12456.55</v>
          </cell>
        </row>
        <row r="131">
          <cell r="A131" t="str">
            <v>03.04.07</v>
          </cell>
          <cell r="B131" t="str">
            <v>DRENAGEM COM PEDRA BRITADA</v>
          </cell>
          <cell r="C131" t="str">
            <v>M</v>
          </cell>
          <cell r="D131">
            <v>103.59</v>
          </cell>
          <cell r="E131">
            <v>56.48</v>
          </cell>
          <cell r="F131">
            <v>5850.76</v>
          </cell>
        </row>
        <row r="132">
          <cell r="A132" t="str">
            <v>03.04.08</v>
          </cell>
          <cell r="B132" t="str">
            <v xml:space="preserve">RECUPERAÇÃO E REVEGETAÇÃO DA ÁREA DE EMPRÉSTIMO          </v>
          </cell>
          <cell r="C132" t="str">
            <v>M2</v>
          </cell>
          <cell r="D132">
            <v>910</v>
          </cell>
          <cell r="E132">
            <v>8.83</v>
          </cell>
          <cell r="F132">
            <v>8035.3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4FD11-20E6-4BDB-9961-899F2196C924}">
  <sheetPr>
    <tabColor rgb="FF00B050"/>
    <pageSetUpPr fitToPage="1"/>
  </sheetPr>
  <dimension ref="B1:L68"/>
  <sheetViews>
    <sheetView showGridLines="0" tabSelected="1" zoomScale="80" zoomScaleNormal="80" zoomScaleSheetLayoutView="85" workbookViewId="0">
      <selection activeCell="N11" sqref="N11"/>
    </sheetView>
  </sheetViews>
  <sheetFormatPr defaultColWidth="15.7109375" defaultRowHeight="15.75" x14ac:dyDescent="0.25"/>
  <cols>
    <col min="1" max="1" width="3.42578125" style="117" customWidth="1"/>
    <col min="2" max="2" width="8.7109375" style="117" customWidth="1"/>
    <col min="3" max="4" width="15.85546875" style="117" bestFit="1" customWidth="1"/>
    <col min="5" max="5" width="100.7109375" style="117" customWidth="1"/>
    <col min="6" max="6" width="8.7109375" style="117" customWidth="1"/>
    <col min="7" max="7" width="15.85546875" style="124" bestFit="1" customWidth="1"/>
    <col min="8" max="8" width="15.85546875" style="117" bestFit="1" customWidth="1"/>
    <col min="9" max="9" width="15.85546875" style="117" hidden="1" customWidth="1"/>
    <col min="10" max="10" width="15.85546875" style="118" bestFit="1" customWidth="1"/>
    <col min="11" max="11" width="20.7109375" style="117" bestFit="1" customWidth="1"/>
    <col min="12" max="12" width="4.140625" style="117" customWidth="1"/>
    <col min="13" max="16384" width="15.7109375" style="117"/>
  </cols>
  <sheetData>
    <row r="1" spans="2:12" ht="16.5" thickBot="1" x14ac:dyDescent="0.3"/>
    <row r="2" spans="2:12" s="115" customFormat="1" ht="30.75" customHeight="1" x14ac:dyDescent="0.25">
      <c r="B2" s="313" t="s">
        <v>173</v>
      </c>
      <c r="C2" s="314"/>
      <c r="D2" s="314"/>
      <c r="E2" s="314"/>
      <c r="F2" s="314"/>
      <c r="G2" s="314"/>
      <c r="H2" s="314"/>
      <c r="I2" s="314"/>
      <c r="J2" s="314"/>
      <c r="K2" s="315"/>
      <c r="L2" s="116"/>
    </row>
    <row r="3" spans="2:12" s="106" customFormat="1" ht="32.25" customHeight="1" x14ac:dyDescent="0.25">
      <c r="B3" s="309" t="str">
        <f>'MEMORIA DE CAL.'!B5</f>
        <v>OBRA: OBRA DE DRENAGEM E PAVIMENTAÇÃO ASFALTICA NO BAIRRO ÁGUAS CLARAS NO MUNICÍPIO DE SANTANA DO PARAÍSO/MG</v>
      </c>
      <c r="C3" s="310"/>
      <c r="D3" s="310"/>
      <c r="E3" s="310"/>
      <c r="F3" s="310"/>
      <c r="G3" s="310"/>
      <c r="H3" s="310"/>
      <c r="I3" s="126"/>
      <c r="J3" s="126"/>
      <c r="K3" s="127"/>
      <c r="L3" s="128"/>
    </row>
    <row r="4" spans="2:12" s="106" customFormat="1" ht="33.75" customHeight="1" x14ac:dyDescent="0.25">
      <c r="B4" s="309" t="str">
        <f>'MEMORIA DE CAL.'!B6</f>
        <v>ENDEREÇO DA OBRA: RUA AVENCA, RUA TULIPA E RUA ROSA,BAIRRO AGUAS CLARAS - SANTANA DO PARAÍSO - MG.</v>
      </c>
      <c r="C4" s="310"/>
      <c r="D4" s="310"/>
      <c r="E4" s="310"/>
      <c r="F4" s="310"/>
      <c r="G4" s="310"/>
      <c r="H4" s="310"/>
      <c r="I4" s="126"/>
      <c r="J4" s="126"/>
      <c r="K4" s="127"/>
      <c r="L4" s="128"/>
    </row>
    <row r="5" spans="2:12" s="106" customFormat="1" ht="15.75" customHeight="1" x14ac:dyDescent="0.25">
      <c r="B5" s="309" t="str">
        <f>'MEMORIA DE CAL.'!B7</f>
        <v>PRAZO DE EXECUÇÃO: 03 MESES</v>
      </c>
      <c r="C5" s="310"/>
      <c r="D5" s="310"/>
      <c r="E5" s="310"/>
      <c r="F5" s="310"/>
      <c r="G5" s="310"/>
      <c r="H5" s="129"/>
      <c r="I5" s="129"/>
      <c r="J5" s="324" t="s">
        <v>170</v>
      </c>
      <c r="K5" s="325"/>
      <c r="L5" s="102"/>
    </row>
    <row r="6" spans="2:12" ht="33" customHeight="1" x14ac:dyDescent="0.25">
      <c r="B6" s="309" t="str">
        <f>'MEMORIA DE CAL.'!B8</f>
        <v>BASES ORÇAMENTÁRIAS: SINAPI ABRIL/2024 - SEM DESONERAÇÃO; SICRO MG JAN/2026; SUDECAP 10/2025 - SEM DESONERAÇÃO; SEINFRA 01/2026 REGIÃO LESTE - SEM DESONERAÇÃO.</v>
      </c>
      <c r="C6" s="310"/>
      <c r="D6" s="310"/>
      <c r="E6" s="310"/>
      <c r="F6" s="310"/>
      <c r="G6" s="310"/>
      <c r="H6" s="310"/>
      <c r="J6" s="326" t="s">
        <v>368</v>
      </c>
      <c r="K6" s="327"/>
    </row>
    <row r="7" spans="2:12" ht="15.75" customHeight="1" x14ac:dyDescent="0.25">
      <c r="B7" s="322"/>
      <c r="C7" s="323"/>
      <c r="D7" s="323"/>
      <c r="E7" s="323"/>
      <c r="F7" s="323"/>
      <c r="G7" s="323"/>
      <c r="J7" s="163" t="s">
        <v>44</v>
      </c>
      <c r="K7" s="164"/>
    </row>
    <row r="8" spans="2:12" ht="15.75" customHeight="1" x14ac:dyDescent="0.25">
      <c r="B8" s="319" t="s">
        <v>367</v>
      </c>
      <c r="C8" s="320"/>
      <c r="D8" s="320"/>
      <c r="E8" s="320"/>
      <c r="F8" s="320"/>
      <c r="G8" s="320"/>
      <c r="H8" s="320"/>
      <c r="I8" s="320"/>
      <c r="J8" s="320"/>
      <c r="K8" s="321"/>
    </row>
    <row r="9" spans="2:12" ht="21" x14ac:dyDescent="0.25">
      <c r="B9" s="328" t="s">
        <v>1</v>
      </c>
      <c r="C9" s="329" t="s">
        <v>47</v>
      </c>
      <c r="D9" s="330" t="s">
        <v>48</v>
      </c>
      <c r="E9" s="329" t="s">
        <v>49</v>
      </c>
      <c r="F9" s="329" t="s">
        <v>46</v>
      </c>
      <c r="G9" s="331" t="s">
        <v>50</v>
      </c>
      <c r="H9" s="311" t="s">
        <v>163</v>
      </c>
      <c r="I9" s="311"/>
      <c r="J9" s="311"/>
      <c r="K9" s="312" t="s">
        <v>190</v>
      </c>
    </row>
    <row r="10" spans="2:12" x14ac:dyDescent="0.25">
      <c r="B10" s="328"/>
      <c r="C10" s="329"/>
      <c r="D10" s="330"/>
      <c r="E10" s="329"/>
      <c r="F10" s="329"/>
      <c r="G10" s="331"/>
      <c r="H10" s="189" t="s">
        <v>171</v>
      </c>
      <c r="I10" s="189" t="s">
        <v>51</v>
      </c>
      <c r="J10" s="189" t="s">
        <v>172</v>
      </c>
      <c r="K10" s="312"/>
    </row>
    <row r="11" spans="2:12" x14ac:dyDescent="0.25">
      <c r="B11" s="190">
        <v>1</v>
      </c>
      <c r="C11" s="191"/>
      <c r="D11" s="192"/>
      <c r="E11" s="193" t="str">
        <f>VLOOKUP($B11,'MEMORIA DE CAL.'!$B:$M,4,FALSE)</f>
        <v>ADMINISTRAÇÃO LOCAL</v>
      </c>
      <c r="F11" s="191"/>
      <c r="G11" s="191"/>
      <c r="H11" s="191"/>
      <c r="I11" s="194"/>
      <c r="J11" s="191"/>
      <c r="K11" s="119"/>
    </row>
    <row r="12" spans="2:12" x14ac:dyDescent="0.25">
      <c r="B12" s="195" t="s">
        <v>10</v>
      </c>
      <c r="C12" s="120" t="str">
        <f>VLOOKUP($B12,'MEMORIA DE CAL.'!$B:$M,2,FALSE)</f>
        <v>COMPOSIÇÃO</v>
      </c>
      <c r="D12" s="120" t="str">
        <f>VLOOKUP($B12,'MEMORIA DE CAL.'!$B:$M,3,FALSE)</f>
        <v>CPU-001</v>
      </c>
      <c r="E12" s="122" t="str">
        <f>VLOOKUP($B12,'MEMORIA DE CAL.'!$B:$M,4,FALSE)</f>
        <v>ADMINISTRAÇÃO LOCAL DA OBRA</v>
      </c>
      <c r="F12" s="120" t="str">
        <f>VLOOKUP($B12,'MEMORIA DE CAL.'!$B:$M,5,FALSE)</f>
        <v>UNID.</v>
      </c>
      <c r="G12" s="125" t="e">
        <f>VLOOKUP($B12,'MEMORIA DE CAL.'!$B:$M,11,FALSE)</f>
        <v>#REF!</v>
      </c>
      <c r="H12" s="289"/>
      <c r="I12" s="197"/>
      <c r="J12" s="198"/>
      <c r="K12" s="121"/>
    </row>
    <row r="13" spans="2:12" x14ac:dyDescent="0.25">
      <c r="B13" s="190">
        <v>2</v>
      </c>
      <c r="C13" s="191"/>
      <c r="D13" s="192"/>
      <c r="E13" s="193" t="str">
        <f>VLOOKUP($B13,'MEMORIA DE CAL.'!$B:$M,4,FALSE)</f>
        <v>INSTALAÇÕES INICIAIS DA OBRA</v>
      </c>
      <c r="F13" s="191"/>
      <c r="G13" s="191"/>
      <c r="H13" s="191"/>
      <c r="I13" s="194"/>
      <c r="J13" s="191"/>
      <c r="K13" s="119"/>
    </row>
    <row r="14" spans="2:12" ht="63" x14ac:dyDescent="0.25">
      <c r="B14" s="195" t="s">
        <v>11</v>
      </c>
      <c r="C14" s="120" t="str">
        <f>VLOOKUP($B14,'MEMORIA DE CAL.'!$B:$M,2,FALSE)</f>
        <v>SEINFRA</v>
      </c>
      <c r="D14" s="120" t="str">
        <f>VLOOKUP($B14,'MEMORIA DE CAL.'!$B:$M,3,FALSE)</f>
        <v>ED-28427</v>
      </c>
      <c r="E14" s="122" t="str">
        <f>VLOOKUP($B14,'MEMORIA DE CAL.'!$B:$M,4,FALSE)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F14" s="120" t="str">
        <f>VLOOKUP($B14,'MEMORIA DE CAL.'!$B:$M,5,FALSE)</f>
        <v>UN</v>
      </c>
      <c r="G14" s="125">
        <f>VLOOKUP($B14,'MEMORIA DE CAL.'!$B:$M,11,FALSE)</f>
        <v>1</v>
      </c>
      <c r="H14" s="289"/>
      <c r="I14" s="197"/>
      <c r="J14" s="198"/>
      <c r="K14" s="121"/>
    </row>
    <row r="15" spans="2:12" ht="31.5" x14ac:dyDescent="0.25">
      <c r="B15" s="195" t="s">
        <v>33</v>
      </c>
      <c r="C15" s="120" t="str">
        <f>VLOOKUP($B15,'MEMORIA DE CAL.'!$B:$M,2,FALSE)</f>
        <v>SEINFRA</v>
      </c>
      <c r="D15" s="120" t="str">
        <f>VLOOKUP($B15,'MEMORIA DE CAL.'!$B:$M,3,FALSE)</f>
        <v>ED-50137</v>
      </c>
      <c r="E15" s="122" t="str">
        <f>VLOOKUP($B15,'MEMORIA DE CAL.'!$B:$M,4,FALSE)</f>
        <v>MOBILIZAÇÃO E DESMOBILIZAÇÃO DE CONTAINER, INCLUSIVE CARGA, DESCARGA E TRANSPORTE EM CAMINHÃO CARROCERIA COM GUINDAUTO (MUNCK), EXCLUSIVE LOCAÇÃO DO CONTAINER</v>
      </c>
      <c r="F15" s="120" t="str">
        <f>VLOOKUP($B15,'MEMORIA DE CAL.'!$B:$M,5,FALSE)</f>
        <v>UN</v>
      </c>
      <c r="G15" s="125">
        <f>VLOOKUP($B15,'MEMORIA DE CAL.'!$B:$M,11,FALSE)</f>
        <v>1</v>
      </c>
      <c r="H15" s="289"/>
      <c r="I15" s="197"/>
      <c r="J15" s="198"/>
      <c r="K15" s="121"/>
    </row>
    <row r="16" spans="2:12" x14ac:dyDescent="0.25">
      <c r="B16" s="195" t="s">
        <v>36</v>
      </c>
      <c r="C16" s="120" t="str">
        <f>VLOOKUP($B16,'MEMORIA DE CAL.'!$B:$M,2,FALSE)</f>
        <v>SEINFRA</v>
      </c>
      <c r="D16" s="120" t="str">
        <f>VLOOKUP($B16,'MEMORIA DE CAL.'!$B:$M,3,FALSE)</f>
        <v>ED-16358</v>
      </c>
      <c r="E16" s="122" t="str">
        <f>VLOOKUP($B16,'MEMORIA DE CAL.'!$B:$M,4,FALSE)</f>
        <v>LIGAÇÕES PROVISÓRIAS PARA CONTAINER TIPO 3 (CORRESPONDENTE AO CÓDIGO ED-16350)</v>
      </c>
      <c r="F16" s="120" t="str">
        <f>VLOOKUP($B16,'MEMORIA DE CAL.'!$B:$M,5,FALSE)</f>
        <v>UN</v>
      </c>
      <c r="G16" s="125">
        <f>VLOOKUP($B16,'MEMORIA DE CAL.'!$B:$M,11,FALSE)</f>
        <v>1</v>
      </c>
      <c r="H16" s="289"/>
      <c r="I16" s="197"/>
      <c r="J16" s="198"/>
      <c r="K16" s="121"/>
    </row>
    <row r="17" spans="2:11" ht="63" x14ac:dyDescent="0.25">
      <c r="B17" s="195" t="s">
        <v>56</v>
      </c>
      <c r="C17" s="120" t="str">
        <f>VLOOKUP($B17,'MEMORIA DE CAL.'!$B:$M,2,FALSE)</f>
        <v>SEINFRA</v>
      </c>
      <c r="D17" s="120" t="str">
        <f>VLOOKUP($B17,'MEMORIA DE CAL.'!$B:$M,3,FALSE)</f>
        <v>ED-16350</v>
      </c>
      <c r="E17" s="122" t="str">
        <f>VLOOKUP($B17,'MEMORIA DE CAL.'!$B:$M,4,FALSE)</f>
        <v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v>
      </c>
      <c r="F17" s="120" t="str">
        <f>VLOOKUP($B17,'MEMORIA DE CAL.'!$B:$M,5,FALSE)</f>
        <v>MÊS</v>
      </c>
      <c r="G17" s="125">
        <f>VLOOKUP($B17,'MEMORIA DE CAL.'!$B:$M,11,FALSE)</f>
        <v>3</v>
      </c>
      <c r="H17" s="289"/>
      <c r="I17" s="197"/>
      <c r="J17" s="198"/>
      <c r="K17" s="121"/>
    </row>
    <row r="18" spans="2:11" ht="31.5" x14ac:dyDescent="0.25">
      <c r="B18" s="195" t="s">
        <v>59</v>
      </c>
      <c r="C18" s="120" t="str">
        <f>VLOOKUP($B18,'MEMORIA DE CAL.'!$B:$M,2,FALSE)</f>
        <v>SEINFRA</v>
      </c>
      <c r="D18" s="120" t="str">
        <f>VLOOKUP($B18,'MEMORIA DE CAL.'!$B:$M,3,FALSE)</f>
        <v>ED-50155</v>
      </c>
      <c r="E18" s="122" t="str">
        <f>VLOOKUP($B18,'MEMORIA DE CAL.'!$B:$M,4,FALSE)</f>
        <v>LOCAÇÃO DE BANHEIRO QUÍMICO, DIMENSÃO (110X120X230)CM, LINHA PADRÃO, CONTENDO UMA (1) PIA/HIGIENIZADOR DE MÃOS, INCLUSIVE MANUTENÇÃO E MOBILIZAÇÃO/DESMOBILIZAÇÃO</v>
      </c>
      <c r="F18" s="120" t="str">
        <f>VLOOKUP($B18,'MEMORIA DE CAL.'!$B:$M,5,FALSE)</f>
        <v>MÊS</v>
      </c>
      <c r="G18" s="125">
        <f>VLOOKUP($B18,'MEMORIA DE CAL.'!$B:$M,11,FALSE)</f>
        <v>3</v>
      </c>
      <c r="H18" s="289"/>
      <c r="I18" s="197"/>
      <c r="J18" s="198"/>
      <c r="K18" s="121"/>
    </row>
    <row r="19" spans="2:11" x14ac:dyDescent="0.25">
      <c r="B19" s="190">
        <v>3</v>
      </c>
      <c r="C19" s="191"/>
      <c r="D19" s="192"/>
      <c r="E19" s="193" t="str">
        <f>VLOOKUP($B19,'MEMORIA DE CAL.'!$B:$M,4,FALSE)</f>
        <v>TERRAPLENAGEM</v>
      </c>
      <c r="F19" s="191"/>
      <c r="G19" s="191"/>
      <c r="H19" s="191"/>
      <c r="I19" s="194"/>
      <c r="J19" s="191"/>
      <c r="K19" s="119"/>
    </row>
    <row r="20" spans="2:11" ht="47.25" x14ac:dyDescent="0.25">
      <c r="B20" s="195" t="s">
        <v>22</v>
      </c>
      <c r="C20" s="120" t="str">
        <f>VLOOKUP($B20,'MEMORIA DE CAL.'!$B:$M,2,FALSE)</f>
        <v>SEINFRA</v>
      </c>
      <c r="D20" s="120" t="str">
        <f>VLOOKUP($B20,'MEMORIA DE CAL.'!$B:$M,3,FALSE)</f>
        <v>ED-51103</v>
      </c>
      <c r="E20" s="122" t="str">
        <f>VLOOKUP($B20,'MEMORIA DE CAL.'!$B:$M,4,FALSE)</f>
        <v>ESCAVAÇÃO MECÂNICA HORIZONTAL, COM TRATOR DE ESTEIRA, EM MATERIAL DE 1ª CATEGORIA, INCLUSIVE AFASTAMENTO E EMPILHAMENTO COM DISTÂNCIA MÁXIMA DE ATÉ CINQUENTA (50) METROS, EXCLUSIVE CARGA, TRANSPORTE E DESGARGA</v>
      </c>
      <c r="F20" s="120" t="str">
        <f>VLOOKUP($B20,'MEMORIA DE CAL.'!$B:$M,5,FALSE)</f>
        <v>M3</v>
      </c>
      <c r="G20" s="125">
        <f>VLOOKUP($B20,'MEMORIA DE CAL.'!$B:$M,11,FALSE)</f>
        <v>1776.01</v>
      </c>
      <c r="H20" s="196"/>
      <c r="I20" s="197"/>
      <c r="J20" s="198"/>
      <c r="K20" s="121"/>
    </row>
    <row r="21" spans="2:11" ht="47.25" x14ac:dyDescent="0.25">
      <c r="B21" s="195" t="s">
        <v>23</v>
      </c>
      <c r="C21" s="120" t="str">
        <f>VLOOKUP($B21,'MEMORIA DE CAL.'!$B:$M,2,FALSE)</f>
        <v>SINAPI</v>
      </c>
      <c r="D21" s="120">
        <f>VLOOKUP($B21,'MEMORIA DE CAL.'!$B:$M,3,FALSE)</f>
        <v>105556</v>
      </c>
      <c r="E21" s="122" t="str">
        <f>VLOOKUP($B21,'MEMORIA DE CAL.'!$B:$M,4,FALSE)</f>
        <v>EXECUÇÃO E COMPACTAÇÃO DE CORPO DE ATERRO DE ATERRO (95% DE ENERGIA DO PROCTOR NORMAL) COM  SOLO PREDOMINANTEMENTE ARGILOSO, EM CAMADAS COM ESPESSURA DE 10 CM - EXCLUSIVE ESCAVAÇÃO, CARGA E TRANSPORTE E SOLO. AF_09/2024</v>
      </c>
      <c r="F21" s="120" t="str">
        <f>VLOOKUP($B21,'MEMORIA DE CAL.'!$B:$M,5,FALSE)</f>
        <v>M3</v>
      </c>
      <c r="G21" s="125">
        <f>VLOOKUP($B21,'MEMORIA DE CAL.'!$B:$M,11,FALSE)</f>
        <v>174.94</v>
      </c>
      <c r="H21" s="196"/>
      <c r="I21" s="197"/>
      <c r="J21" s="198"/>
      <c r="K21" s="121"/>
    </row>
    <row r="22" spans="2:11" ht="47.25" x14ac:dyDescent="0.25">
      <c r="B22" s="195" t="s">
        <v>24</v>
      </c>
      <c r="C22" s="120" t="str">
        <f>VLOOKUP($B22,'MEMORIA DE CAL.'!$B:$M,2,FALSE)</f>
        <v>SINAPI</v>
      </c>
      <c r="D22" s="120">
        <f>VLOOKUP($B22,'MEMORIA DE CAL.'!$B:$M,3,FALSE)</f>
        <v>100978</v>
      </c>
      <c r="E22" s="122" t="str">
        <f>VLOOKUP($B22,'MEMORIA DE CAL.'!$B:$M,4,FALSE)</f>
        <v>CARGA, MANOBRA E DESCARGA DE SOLOS E MATERIAIS GRANULARES EM CAMINHÃO BASCULANTE 10 M³ - CARGA COM ESCAVADEIRA HIDRÁULICA (CAÇAMBA DE 1,20 M³ / 155 HP) E DESCARGA LIVRE (UNIDADE: M3). AF_02/2026</v>
      </c>
      <c r="F22" s="120" t="str">
        <f>VLOOKUP($B22,'MEMORIA DE CAL.'!$B:$M,5,FALSE)</f>
        <v>M3</v>
      </c>
      <c r="G22" s="125">
        <f>VLOOKUP($B22,'MEMORIA DE CAL.'!$B:$M,11,FALSE)</f>
        <v>2081.39</v>
      </c>
      <c r="H22" s="196"/>
      <c r="I22" s="197"/>
      <c r="J22" s="198"/>
      <c r="K22" s="121"/>
    </row>
    <row r="23" spans="2:11" ht="31.5" x14ac:dyDescent="0.25">
      <c r="B23" s="195" t="s">
        <v>25</v>
      </c>
      <c r="C23" s="120" t="str">
        <f>VLOOKUP($B23,'MEMORIA DE CAL.'!$B:$M,2,FALSE)</f>
        <v>SINAPI</v>
      </c>
      <c r="D23" s="120">
        <f>VLOOKUP($B23,'MEMORIA DE CAL.'!$B:$M,3,FALSE)</f>
        <v>95875</v>
      </c>
      <c r="E23" s="122" t="str">
        <f>VLOOKUP($B23,'MEMORIA DE CAL.'!$B:$M,4,FALSE)</f>
        <v>TRANSPORTE COM CAMINHÃO BASCULANTE DE 10 M³, EM VIA URBANA PAVIMENTADA, DMT ATÉ 30 KM (UNIDADE: M3XKM). AF_02/2026</v>
      </c>
      <c r="F23" s="120" t="str">
        <f>VLOOKUP($B23,'MEMORIA DE CAL.'!$B:$M,5,FALSE)</f>
        <v>M3XKM</v>
      </c>
      <c r="G23" s="125">
        <f>VLOOKUP($B23,'MEMORIA DE CAL.'!$B:$M,11,FALSE)</f>
        <v>5827.89</v>
      </c>
      <c r="H23" s="196"/>
      <c r="I23" s="197"/>
      <c r="J23" s="198"/>
      <c r="K23" s="121"/>
    </row>
    <row r="24" spans="2:11" x14ac:dyDescent="0.25">
      <c r="B24" s="195" t="s">
        <v>26</v>
      </c>
      <c r="C24" s="120" t="str">
        <f>VLOOKUP($B24,'MEMORIA DE CAL.'!$B:$M,2,FALSE)</f>
        <v>SINAPI</v>
      </c>
      <c r="D24" s="120">
        <f>VLOOKUP($B24,'MEMORIA DE CAL.'!$B:$M,3,FALSE)</f>
        <v>100574</v>
      </c>
      <c r="E24" s="122" t="str">
        <f>VLOOKUP($B24,'MEMORIA DE CAL.'!$B:$M,4,FALSE)</f>
        <v>ESPALHAMENTO DE MATERIAL COM TRATOR DE ESTEIRAS. AF_09/2024</v>
      </c>
      <c r="F24" s="120" t="str">
        <f>VLOOKUP($B24,'MEMORIA DE CAL.'!$B:$M,5,FALSE)</f>
        <v>M3</v>
      </c>
      <c r="G24" s="125">
        <f>VLOOKUP($B24,'MEMORIA DE CAL.'!$B:$M,11,FALSE)</f>
        <v>2081.39</v>
      </c>
      <c r="H24" s="196"/>
      <c r="I24" s="197"/>
      <c r="J24" s="198"/>
      <c r="K24" s="121"/>
    </row>
    <row r="25" spans="2:11" x14ac:dyDescent="0.25">
      <c r="B25" s="190">
        <v>4</v>
      </c>
      <c r="C25" s="191"/>
      <c r="D25" s="192"/>
      <c r="E25" s="193" t="str">
        <f>VLOOKUP($B25,'MEMORIA DE CAL.'!$B:$M,4,FALSE)</f>
        <v>DRENAGEM</v>
      </c>
      <c r="F25" s="191"/>
      <c r="G25" s="191"/>
      <c r="H25" s="191"/>
      <c r="I25" s="194"/>
      <c r="J25" s="191"/>
      <c r="K25" s="119"/>
    </row>
    <row r="26" spans="2:11" ht="47.25" x14ac:dyDescent="0.25">
      <c r="B26" s="195" t="s">
        <v>27</v>
      </c>
      <c r="C26" s="120" t="str">
        <f>VLOOKUP($B26,'MEMORIA DE CAL.'!$B:$M,2,FALSE)</f>
        <v>SINAPI</v>
      </c>
      <c r="D26" s="120">
        <f>VLOOKUP($B26,'MEMORIA DE CAL.'!$B:$M,3,FALSE)</f>
        <v>90082</v>
      </c>
      <c r="E26" s="122" t="str">
        <f>VLOOKUP($B26,'MEMORIA DE CAL.'!$B:$M,4,FALSE)</f>
        <v>ESCAVAÇÃO MECANIZADA DE VALA COM PROF. ATÉ 1,5 M (MÉDIA MONTANTE E JUSANTE/UMA COMPOSIÇÃO POR TRECHO), ESCAVADEIRA (0,8 M3), LARG. DE 1,5 M A 2,5 M, EM SOLO DE 1A CATEGORIA, EM LOCAIS COM ALTO NÍVEL DE INTERFERÊNCIA. AF_09/2024</v>
      </c>
      <c r="F26" s="120" t="str">
        <f>VLOOKUP($B26,'MEMORIA DE CAL.'!$B:$M,5,FALSE)</f>
        <v>M3</v>
      </c>
      <c r="G26" s="125">
        <f>VLOOKUP($B26,'MEMORIA DE CAL.'!$B:$M,11,FALSE)</f>
        <v>27.5</v>
      </c>
      <c r="H26" s="196"/>
      <c r="I26" s="197"/>
      <c r="J26" s="198"/>
      <c r="K26" s="121"/>
    </row>
    <row r="27" spans="2:11" ht="47.25" x14ac:dyDescent="0.25">
      <c r="B27" s="195" t="s">
        <v>28</v>
      </c>
      <c r="C27" s="120" t="str">
        <f>VLOOKUP($B27,'MEMORIA DE CAL.'!$B:$M,2,FALSE)</f>
        <v>SINAPI</v>
      </c>
      <c r="D27" s="120">
        <f>VLOOKUP($B27,'MEMORIA DE CAL.'!$B:$M,3,FALSE)</f>
        <v>102278</v>
      </c>
      <c r="E27" s="122" t="str">
        <f>VLOOKUP($B27,'MEMORIA DE CAL.'!$B:$M,4,FALSE)</f>
        <v>ESCAVAÇÃO MECANIZADA DE VALA COM PROF. MAIOR QUE 1,50 M ATÉ 3,0 M (MÉDIA MONTANTE E JUSANTE/UMA COMPOSIÇÃO POR TRECHO), ESCAVADEIRA (1,2 M3), LARG. DE 1,5 M A 2,5 M, EM SOLO DE 1A CATEGORIA, EM LOCAIS COM ALTO NÍVEL DE INTERFERÊNCIA. AF_09/2024</v>
      </c>
      <c r="F27" s="120" t="str">
        <f>VLOOKUP($B27,'MEMORIA DE CAL.'!$B:$M,5,FALSE)</f>
        <v>M3</v>
      </c>
      <c r="G27" s="125">
        <f>VLOOKUP($B27,'MEMORIA DE CAL.'!$B:$M,11,FALSE)</f>
        <v>665.3</v>
      </c>
      <c r="H27" s="196"/>
      <c r="I27" s="197"/>
      <c r="J27" s="198"/>
      <c r="K27" s="121"/>
    </row>
    <row r="28" spans="2:11" ht="31.5" x14ac:dyDescent="0.25">
      <c r="B28" s="195" t="s">
        <v>29</v>
      </c>
      <c r="C28" s="120" t="str">
        <f>VLOOKUP($B28,'MEMORIA DE CAL.'!$B:$M,2,FALSE)</f>
        <v>SINAPI</v>
      </c>
      <c r="D28" s="287" t="str">
        <f>VLOOKUP($B28,'MEMORIA DE CAL.'!$B:$M,3,FALSE)</f>
        <v>101619</v>
      </c>
      <c r="E28" s="122" t="str">
        <f>VLOOKUP($B28,'MEMORIA DE CAL.'!$B:$M,4,FALSE)</f>
        <v>PREPARO DE FUNDO DE VALA COM LARGURA MENOR QUE 1,5 M, COM CAMADA DE BRITA, LANÇAMENTO MANUAL. AF_08/2020</v>
      </c>
      <c r="F28" s="120" t="str">
        <f>VLOOKUP($B28,'MEMORIA DE CAL.'!$B:$M,5,FALSE)</f>
        <v>M3</v>
      </c>
      <c r="G28" s="125">
        <f>VLOOKUP($B28,'MEMORIA DE CAL.'!$B:$M,11,FALSE)</f>
        <v>52.58</v>
      </c>
      <c r="H28" s="196"/>
      <c r="I28" s="197"/>
      <c r="J28" s="198"/>
      <c r="K28" s="121"/>
    </row>
    <row r="29" spans="2:11" x14ac:dyDescent="0.25">
      <c r="B29" s="195" t="s">
        <v>201</v>
      </c>
      <c r="C29" s="120" t="str">
        <f>VLOOKUP($B29,'MEMORIA DE CAL.'!$B:$M,2,FALSE)</f>
        <v>SINAPI</v>
      </c>
      <c r="D29" s="120">
        <f>VLOOKUP($B29,'MEMORIA DE CAL.'!$B:$M,3,FALSE)</f>
        <v>104737</v>
      </c>
      <c r="E29" s="122" t="str">
        <f>VLOOKUP($B29,'MEMORIA DE CAL.'!$B:$M,4,FALSE)</f>
        <v>REATERRO MANUAL DE VALAS, COM PLACA VIBRATÓRIA. AF_08/2023</v>
      </c>
      <c r="F29" s="120" t="str">
        <f>VLOOKUP($B29,'MEMORIA DE CAL.'!$B:$M,5,FALSE)</f>
        <v>M3</v>
      </c>
      <c r="G29" s="125">
        <f>VLOOKUP($B29,'MEMORIA DE CAL.'!$B:$M,11,FALSE)</f>
        <v>241.93</v>
      </c>
      <c r="H29" s="196"/>
      <c r="I29" s="197"/>
      <c r="J29" s="198"/>
      <c r="K29" s="121"/>
    </row>
    <row r="30" spans="2:11" ht="47.25" x14ac:dyDescent="0.25">
      <c r="B30" s="195" t="s">
        <v>202</v>
      </c>
      <c r="C30" s="120" t="str">
        <f>VLOOKUP($B30,'MEMORIA DE CAL.'!$B:$M,2,FALSE)</f>
        <v>SINAPI</v>
      </c>
      <c r="D30" s="120">
        <f>VLOOKUP($B30,'MEMORIA DE CAL.'!$B:$M,3,FALSE)</f>
        <v>104730</v>
      </c>
      <c r="E30" s="122" t="str">
        <f>VLOOKUP($B30,'MEMORIA DE CAL.'!$B:$M,4,FALSE)</f>
        <v>REATERRO MECANIZADO DE VALA COM ESCAVADEIRA HIDRÁULICA (CAPACIDADE DA CAÇAMBA: 0,8 M³/POTÊNCIA: 111 HP), LARGURA DE 1,5 A 2,5 M, PROFUNDIDADE DE 1,5 A 3,0 M, COM SOLO (SEM SUBSTITUIÇÃO) DE 1ª CATEGORIA, COM PLACA VIBRATÓRIA. AF_08/2023</v>
      </c>
      <c r="F30" s="120" t="str">
        <f>VLOOKUP($B30,'MEMORIA DE CAL.'!$B:$M,5,FALSE)</f>
        <v>M3</v>
      </c>
      <c r="G30" s="125">
        <f>VLOOKUP($B30,'MEMORIA DE CAL.'!$B:$M,11,FALSE)</f>
        <v>323.01</v>
      </c>
      <c r="H30" s="196"/>
      <c r="I30" s="197"/>
      <c r="J30" s="198"/>
      <c r="K30" s="121"/>
    </row>
    <row r="31" spans="2:11" ht="47.25" x14ac:dyDescent="0.25">
      <c r="B31" s="195" t="s">
        <v>203</v>
      </c>
      <c r="C31" s="120" t="str">
        <f>VLOOKUP($B31,'MEMORIA DE CAL.'!$B:$M,2,FALSE)</f>
        <v>SINAPI</v>
      </c>
      <c r="D31" s="120">
        <f>VLOOKUP($B31,'MEMORIA DE CAL.'!$B:$M,3,FALSE)</f>
        <v>100978</v>
      </c>
      <c r="E31" s="122" t="str">
        <f>VLOOKUP($B31,'MEMORIA DE CAL.'!$B:$M,4,FALSE)</f>
        <v>CARGA, MANOBRA E DESCARGA DE SOLOS E MATERIAIS GRANULARES EM CAMINHÃO BASCULANTE 10 M³ - CARGA COM ESCAVADEIRA HIDRÁULICA (CAÇAMBA DE 1,20 M³ / 155 HP) E DESCARGA LIVRE (UNIDADE: M3). AF_02/2026</v>
      </c>
      <c r="F31" s="120" t="str">
        <f>VLOOKUP($B31,'MEMORIA DE CAL.'!$B:$M,5,FALSE)</f>
        <v>M3</v>
      </c>
      <c r="G31" s="125">
        <f>VLOOKUP($B31,'MEMORIA DE CAL.'!$B:$M,11,FALSE)</f>
        <v>517.49</v>
      </c>
      <c r="H31" s="196"/>
      <c r="I31" s="197"/>
      <c r="J31" s="198"/>
      <c r="K31" s="121"/>
    </row>
    <row r="32" spans="2:11" ht="31.5" x14ac:dyDescent="0.25">
      <c r="B32" s="195" t="s">
        <v>204</v>
      </c>
      <c r="C32" s="120" t="str">
        <f>VLOOKUP($B32,'MEMORIA DE CAL.'!$B:$M,2,FALSE)</f>
        <v>SINAPI</v>
      </c>
      <c r="D32" s="120">
        <f>VLOOKUP($B32,'MEMORIA DE CAL.'!$B:$M,3,FALSE)</f>
        <v>95875</v>
      </c>
      <c r="E32" s="122" t="str">
        <f>VLOOKUP($B32,'MEMORIA DE CAL.'!$B:$M,4,FALSE)</f>
        <v>TRANSPORTE COM CAMINHÃO BASCULANTE DE 10 M³, EM VIA URBANA PAVIMENTADA, DMT ATÉ 30 KM (UNIDADE: M3XKM). AF_02/2026</v>
      </c>
      <c r="F32" s="120" t="str">
        <f>VLOOKUP($B32,'MEMORIA DE CAL.'!$B:$M,5,FALSE)</f>
        <v>M3XKM</v>
      </c>
      <c r="G32" s="125">
        <f>VLOOKUP($B32,'MEMORIA DE CAL.'!$B:$M,11,FALSE)</f>
        <v>1241.8499999999999</v>
      </c>
      <c r="H32" s="196"/>
      <c r="I32" s="197"/>
      <c r="J32" s="198"/>
      <c r="K32" s="121"/>
    </row>
    <row r="33" spans="2:11" x14ac:dyDescent="0.25">
      <c r="B33" s="195" t="s">
        <v>205</v>
      </c>
      <c r="C33" s="120" t="str">
        <f>VLOOKUP($B33,'MEMORIA DE CAL.'!$B:$M,2,FALSE)</f>
        <v>SINAPI</v>
      </c>
      <c r="D33" s="120">
        <f>VLOOKUP($B33,'MEMORIA DE CAL.'!$B:$M,3,FALSE)</f>
        <v>100574</v>
      </c>
      <c r="E33" s="122" t="str">
        <f>VLOOKUP($B33,'MEMORIA DE CAL.'!$B:$M,4,FALSE)</f>
        <v>ESPALHAMENTO DE MATERIAL COM TRATOR DE ESTEIRAS. AF_09/2024</v>
      </c>
      <c r="F33" s="120" t="str">
        <f>VLOOKUP($B33,'MEMORIA DE CAL.'!$B:$M,5,FALSE)</f>
        <v>M3</v>
      </c>
      <c r="G33" s="125">
        <f>VLOOKUP($B33,'MEMORIA DE CAL.'!$B:$M,11,FALSE)</f>
        <v>517.49</v>
      </c>
      <c r="H33" s="196"/>
      <c r="I33" s="197"/>
      <c r="J33" s="198"/>
      <c r="K33" s="121"/>
    </row>
    <row r="34" spans="2:11" ht="31.5" x14ac:dyDescent="0.25">
      <c r="B34" s="195" t="s">
        <v>206</v>
      </c>
      <c r="C34" s="120" t="str">
        <f>VLOOKUP($B34,'MEMORIA DE CAL.'!$B:$M,2,FALSE)</f>
        <v>SINAPI</v>
      </c>
      <c r="D34" s="120">
        <f>VLOOKUP($B34,'MEMORIA DE CAL.'!$B:$M,3,FALSE)</f>
        <v>101573</v>
      </c>
      <c r="E34" s="122" t="str">
        <f>VLOOKUP($B34,'MEMORIA DE CAL.'!$B:$M,4,FALSE)</f>
        <v>ESCORAMENTO DE VALA, TIPO PONTALETEAMENTO, COM PROFUNDIDADE DE 1,5 A 3,0 M, LARGURA MAIOR OU IGUAL A 1,5 M E MENOR QUE 2,5 M. AF_01/2026</v>
      </c>
      <c r="F34" s="120" t="str">
        <f>VLOOKUP($B34,'MEMORIA DE CAL.'!$B:$M,5,FALSE)</f>
        <v>M2</v>
      </c>
      <c r="G34" s="125">
        <f>VLOOKUP($B34,'MEMORIA DE CAL.'!$B:$M,11,FALSE)</f>
        <v>1056.33</v>
      </c>
      <c r="H34" s="196"/>
      <c r="I34" s="197"/>
      <c r="J34" s="198"/>
      <c r="K34" s="121"/>
    </row>
    <row r="35" spans="2:11" ht="47.25" x14ac:dyDescent="0.25">
      <c r="B35" s="195" t="s">
        <v>193</v>
      </c>
      <c r="C35" s="120" t="str">
        <f>VLOOKUP($B35,'MEMORIA DE CAL.'!$B:$M,2,FALSE)</f>
        <v>SINAPI</v>
      </c>
      <c r="D35" s="120">
        <f>VLOOKUP($B35,'MEMORIA DE CAL.'!$B:$M,3,FALSE)</f>
        <v>92219</v>
      </c>
      <c r="E35" s="122" t="str">
        <f>VLOOKUP($B35,'MEMORIA DE CAL.'!$B:$M,4,FALSE)</f>
        <v>TUBO DE CONCRETO PARA REDES COLETORAS DE ÁGUAS PLUVIAIS, DIÂMETRO DE 400 MM, JUNTA RÍGIDA, INSTALADO EM LOCAL COM ALTO NÍVEL DE INTERFERÊNCIAS - FORNECIMENTO E ASSENTAMENTO. AF_03/2024</v>
      </c>
      <c r="F35" s="120" t="str">
        <f>VLOOKUP($B35,'MEMORIA DE CAL.'!$B:$M,5,FALSE)</f>
        <v>M</v>
      </c>
      <c r="G35" s="125">
        <f>VLOOKUP($B35,'MEMORIA DE CAL.'!$B:$M,11,FALSE)</f>
        <v>65</v>
      </c>
      <c r="H35" s="196"/>
      <c r="I35" s="197"/>
      <c r="J35" s="198"/>
      <c r="K35" s="121"/>
    </row>
    <row r="36" spans="2:11" ht="47.25" x14ac:dyDescent="0.25">
      <c r="B36" s="195" t="s">
        <v>194</v>
      </c>
      <c r="C36" s="120" t="str">
        <f>VLOOKUP($B36,'MEMORIA DE CAL.'!$B:$M,2,FALSE)</f>
        <v>SINAPI</v>
      </c>
      <c r="D36" s="120">
        <f>VLOOKUP($B36,'MEMORIA DE CAL.'!$B:$M,3,FALSE)</f>
        <v>92221</v>
      </c>
      <c r="E36" s="122" t="str">
        <f>VLOOKUP($B36,'MEMORIA DE CAL.'!$B:$M,4,FALSE)</f>
        <v>TUBO DE CONCRETO PARA REDES COLETORAS DE ÁGUAS PLUVIAIS, DIÂMETRO DE 600 MM, JUNTA RÍGIDA, INSTALADO EM LOCAL COM ALTO NÍVEL DE INTERFERÊNCIAS - FORNECIMENTO E ASSENTAMENTO. AF_03/2024</v>
      </c>
      <c r="F36" s="120" t="str">
        <f>VLOOKUP($B36,'MEMORIA DE CAL.'!$B:$M,5,FALSE)</f>
        <v>M</v>
      </c>
      <c r="G36" s="125">
        <f>VLOOKUP($B36,'MEMORIA DE CAL.'!$B:$M,11,FALSE)</f>
        <v>236.6</v>
      </c>
      <c r="H36" s="196"/>
      <c r="I36" s="197"/>
      <c r="J36" s="198"/>
      <c r="K36" s="121"/>
    </row>
    <row r="37" spans="2:11" ht="47.25" x14ac:dyDescent="0.25">
      <c r="B37" s="195" t="s">
        <v>209</v>
      </c>
      <c r="C37" s="120" t="str">
        <f>VLOOKUP($B37,'MEMORIA DE CAL.'!$B:$M,2,FALSE)</f>
        <v>SINAPI</v>
      </c>
      <c r="D37" s="120">
        <f>VLOOKUP($B37,'MEMORIA DE CAL.'!$B:$M,3,FALSE)</f>
        <v>99259</v>
      </c>
      <c r="E37" s="122" t="str">
        <f>VLOOKUP($B37,'MEMORIA DE CAL.'!$B:$M,4,FALSE)</f>
        <v xml:space="preserve">BASE PARA POÇO DE VISITA RETANGULAR PARA DRENAGEM, EM ALVENARIA COM BLOCOS DE CONCRETO, DIMENSÕES INTERNAS = 1X1,5 M, PROFUNDIDADE = 1,40 M, EXCLUINDO TAMPÃO. AF_12/2020 </v>
      </c>
      <c r="F37" s="120" t="str">
        <f>VLOOKUP($B37,'MEMORIA DE CAL.'!$B:$M,5,FALSE)</f>
        <v>UN</v>
      </c>
      <c r="G37" s="125">
        <f>VLOOKUP($B37,'MEMORIA DE CAL.'!$B:$M,11,FALSE)</f>
        <v>12</v>
      </c>
      <c r="H37" s="289"/>
      <c r="I37" s="197"/>
      <c r="J37" s="198"/>
      <c r="K37" s="121"/>
    </row>
    <row r="38" spans="2:11" x14ac:dyDescent="0.25">
      <c r="B38" s="195" t="s">
        <v>210</v>
      </c>
      <c r="C38" s="120" t="str">
        <f>VLOOKUP($B38,'MEMORIA DE CAL.'!$B:$M,2,FALSE)</f>
        <v>SICRO</v>
      </c>
      <c r="D38" s="120">
        <f>VLOOKUP($B38,'MEMORIA DE CAL.'!$B:$M,3,FALSE)</f>
        <v>2003714</v>
      </c>
      <c r="E38" s="122" t="str">
        <f>VLOOKUP($B38,'MEMORIA DE CAL.'!$B:$M,4,FALSE)</f>
        <v>CHAMINÉ DOS POÇOS DE VISITA - CPV 01 - AREIA E BRITA COMERCIAIS</v>
      </c>
      <c r="F38" s="120" t="str">
        <f>VLOOKUP($B38,'MEMORIA DE CAL.'!$B:$M,5,FALSE)</f>
        <v>UN</v>
      </c>
      <c r="G38" s="125">
        <f>VLOOKUP($B38,'MEMORIA DE CAL.'!$B:$M,11,FALSE)</f>
        <v>12</v>
      </c>
      <c r="H38" s="289"/>
      <c r="I38" s="197"/>
      <c r="J38" s="198"/>
      <c r="K38" s="121"/>
    </row>
    <row r="39" spans="2:11" x14ac:dyDescent="0.25">
      <c r="B39" s="195" t="s">
        <v>196</v>
      </c>
      <c r="C39" s="120" t="str">
        <f>VLOOKUP($B39,'MEMORIA DE CAL.'!$B:$M,2,FALSE)</f>
        <v>SICRO</v>
      </c>
      <c r="D39" s="120">
        <f>VLOOKUP($B39,'MEMORIA DE CAL.'!$B:$M,3,FALSE)</f>
        <v>2003636</v>
      </c>
      <c r="E39" s="122" t="str">
        <f>VLOOKUP($B39,'MEMORIA DE CAL.'!$B:$M,4,FALSE)</f>
        <v>BOCA DE LOBO DUPLA - GRELHA DE CONCRETO - BLDG 02 - AREIA E BRITA COMERCIAIS</v>
      </c>
      <c r="F39" s="120" t="str">
        <f>VLOOKUP($B39,'MEMORIA DE CAL.'!$B:$M,5,FALSE)</f>
        <v>UN</v>
      </c>
      <c r="G39" s="125">
        <f>VLOOKUP($B39,'MEMORIA DE CAL.'!$B:$M,11,FALSE)</f>
        <v>8</v>
      </c>
      <c r="H39" s="289"/>
      <c r="I39" s="197"/>
      <c r="J39" s="198"/>
      <c r="K39" s="121"/>
    </row>
    <row r="40" spans="2:11" x14ac:dyDescent="0.25">
      <c r="B40" s="195" t="s">
        <v>199</v>
      </c>
      <c r="C40" s="120" t="str">
        <f>VLOOKUP($B40,'MEMORIA DE CAL.'!$B:$M,2,FALSE)</f>
        <v>SICRO</v>
      </c>
      <c r="D40" s="120" t="str">
        <f>VLOOKUP($B40,'MEMORIA DE CAL.'!$B:$M,3,FALSE)</f>
        <v>2003624</v>
      </c>
      <c r="E40" s="122" t="str">
        <f>VLOOKUP($B40,'MEMORIA DE CAL.'!$B:$M,4,FALSE)</f>
        <v>BOCA DE LOBO COMBINADA - CHAPÉU E GRELHA SIMPLES - BLC 02 - AREIA E BRITA COMERCIAIS</v>
      </c>
      <c r="F40" s="120" t="str">
        <f>VLOOKUP($B40,'MEMORIA DE CAL.'!$B:$M,5,FALSE)</f>
        <v>UN</v>
      </c>
      <c r="G40" s="125">
        <f>VLOOKUP($B40,'MEMORIA DE CAL.'!$B:$M,11,FALSE)</f>
        <v>8</v>
      </c>
      <c r="H40" s="289"/>
      <c r="I40" s="197"/>
      <c r="J40" s="198"/>
      <c r="K40" s="121"/>
    </row>
    <row r="41" spans="2:11" x14ac:dyDescent="0.25">
      <c r="B41" s="195" t="s">
        <v>197</v>
      </c>
      <c r="C41" s="120" t="str">
        <f>VLOOKUP($B41,'MEMORIA DE CAL.'!$B:$M,2,FALSE)</f>
        <v>SICRO</v>
      </c>
      <c r="D41" s="120">
        <f>VLOOKUP($B41,'MEMORIA DE CAL.'!$B:$M,3,FALSE)</f>
        <v>804081</v>
      </c>
      <c r="E41" s="122" t="str">
        <f>VLOOKUP($B41,'MEMORIA DE CAL.'!$B:$M,4,FALSE)</f>
        <v>BOCA DE BSTC D = 0,60 M - ESCONSIDADE 0° - AREIA E BRITA COMERCIAIS - ALAS RETAS</v>
      </c>
      <c r="F41" s="120" t="str">
        <f>VLOOKUP($B41,'MEMORIA DE CAL.'!$B:$M,5,FALSE)</f>
        <v>UN</v>
      </c>
      <c r="G41" s="125">
        <f>VLOOKUP($B41,'MEMORIA DE CAL.'!$B:$M,11,FALSE)</f>
        <v>2</v>
      </c>
      <c r="H41" s="289"/>
      <c r="I41" s="197"/>
      <c r="J41" s="198"/>
      <c r="K41" s="121"/>
    </row>
    <row r="42" spans="2:11" ht="47.25" x14ac:dyDescent="0.25">
      <c r="B42" s="195" t="s">
        <v>195</v>
      </c>
      <c r="C42" s="120" t="str">
        <f>VLOOKUP($B42,'MEMORIA DE CAL.'!$B:$M,2,FALSE)</f>
        <v>SINAPI</v>
      </c>
      <c r="D42" s="120" t="str">
        <f>VLOOKUP($B42,'MEMORIA DE CAL.'!$B:$M,3,FALSE)</f>
        <v>94273</v>
      </c>
      <c r="E42" s="122" t="str">
        <f>VLOOKUP($B42,'MEMORIA DE CAL.'!$B:$M,4,FALSE)</f>
        <v>ASSENTAMENTO DE GUIA (MEIO-FIO) EM TRECHO RETO, CONFECCIONADA EM CONCRETO PRÉ-FABRICADO, DIMENSÕES 100X15X13X30 CM (COMPRIMENTO X BASE INFERIOR X BASE SUPERIOR X ALTURA). AF_01/2024</v>
      </c>
      <c r="F42" s="120" t="str">
        <f>VLOOKUP($B42,'MEMORIA DE CAL.'!$B:$M,5,FALSE)</f>
        <v>M</v>
      </c>
      <c r="G42" s="125">
        <f>VLOOKUP($B42,'MEMORIA DE CAL.'!$B:$M,11,FALSE)</f>
        <v>528.58000000000004</v>
      </c>
      <c r="H42" s="289"/>
      <c r="I42" s="197"/>
      <c r="J42" s="198"/>
      <c r="K42" s="121"/>
    </row>
    <row r="43" spans="2:11" ht="31.5" x14ac:dyDescent="0.25">
      <c r="B43" s="195" t="s">
        <v>198</v>
      </c>
      <c r="C43" s="120" t="str">
        <f>VLOOKUP($B43,'MEMORIA DE CAL.'!$B:$M,2,FALSE)</f>
        <v>SINAPI</v>
      </c>
      <c r="D43" s="120" t="str">
        <f>VLOOKUP($B43,'MEMORIA DE CAL.'!$B:$M,3,FALSE)</f>
        <v>94287</v>
      </c>
      <c r="E43" s="122" t="str">
        <f>VLOOKUP($B43,'MEMORIA DE CAL.'!$B:$M,4,FALSE)</f>
        <v>EXECUÇÃO DE SARJETA DE CONCRETO USINADO, MOLDADA IN LOCO EM TRECHO RETO, 30 CM BASE X 10 CM ALTURA. AF_01/2024</v>
      </c>
      <c r="F43" s="120" t="str">
        <f>VLOOKUP($B43,'MEMORIA DE CAL.'!$B:$M,5,FALSE)</f>
        <v>M</v>
      </c>
      <c r="G43" s="125">
        <f>VLOOKUP($B43,'MEMORIA DE CAL.'!$B:$M,11,FALSE)</f>
        <v>523.91</v>
      </c>
      <c r="H43" s="196"/>
      <c r="I43" s="197"/>
      <c r="J43" s="198"/>
      <c r="K43" s="121"/>
    </row>
    <row r="44" spans="2:11" x14ac:dyDescent="0.25">
      <c r="B44" s="190">
        <v>5</v>
      </c>
      <c r="C44" s="191"/>
      <c r="D44" s="192"/>
      <c r="E44" s="193" t="str">
        <f>VLOOKUP($B44,'MEMORIA DE CAL.'!$B:$M,4,FALSE)</f>
        <v>PAVIMENTAÇÃO ASFÁLTICA</v>
      </c>
      <c r="F44" s="191"/>
      <c r="G44" s="191"/>
      <c r="H44" s="191"/>
      <c r="I44" s="194"/>
      <c r="J44" s="191"/>
      <c r="K44" s="119"/>
    </row>
    <row r="45" spans="2:11" ht="31.5" x14ac:dyDescent="0.25">
      <c r="B45" s="195" t="s">
        <v>30</v>
      </c>
      <c r="C45" s="120" t="str">
        <f>VLOOKUP($B45,'MEMORIA DE CAL.'!$B:$M,2,FALSE)</f>
        <v>SINAPI</v>
      </c>
      <c r="D45" s="120">
        <f>VLOOKUP($B45,'MEMORIA DE CAL.'!$B:$M,3,FALSE)</f>
        <v>100576</v>
      </c>
      <c r="E45" s="122" t="str">
        <f>VLOOKUP($B45,'MEMORIA DE CAL.'!$B:$M,4,FALSE)</f>
        <v>REGULARIZAÇÃO E COMPACTAÇÃO DE SUBLEITO DE SOLO PREDOMINANTEMENTE ARGILOSO, PARA OBRAS DE  CONSTRUÇÃO DE PAVIMENTOS. AF_09/2024</v>
      </c>
      <c r="F45" s="120" t="str">
        <f>VLOOKUP($B45,'MEMORIA DE CAL.'!$B:$M,5,FALSE)</f>
        <v>M2</v>
      </c>
      <c r="G45" s="125">
        <f>VLOOKUP($B45,'MEMORIA DE CAL.'!$B:$M,11,FALSE)</f>
        <v>2069.14</v>
      </c>
      <c r="H45" s="196"/>
      <c r="I45" s="197"/>
      <c r="J45" s="198"/>
      <c r="K45" s="121"/>
    </row>
    <row r="46" spans="2:11" ht="31.5" x14ac:dyDescent="0.25">
      <c r="B46" s="195" t="s">
        <v>63</v>
      </c>
      <c r="C46" s="120" t="str">
        <f>VLOOKUP($B46,'MEMORIA DE CAL.'!$B:$M,2,FALSE)</f>
        <v>SINAPI</v>
      </c>
      <c r="D46" s="120">
        <f>VLOOKUP($B46,'MEMORIA DE CAL.'!$B:$M,3,FALSE)</f>
        <v>105730</v>
      </c>
      <c r="E46" s="122" t="str">
        <f>VLOOKUP($B46,'MEMORIA DE CAL.'!$B:$M,4,FALSE)</f>
        <v>CONSTRUÇÃO DE BASE E SUB-BASE PARA PAVIMENTAÇÃO DE BRITA GRADUADA SIMPLES, COM ESPESSURA DE 20CM - EXCLUSIVE CARGA E TRANSPORTE. AF_09/2024</v>
      </c>
      <c r="F46" s="120" t="str">
        <f>VLOOKUP($B46,'MEMORIA DE CAL.'!$B:$M,5,FALSE)</f>
        <v>M3</v>
      </c>
      <c r="G46" s="125">
        <f>VLOOKUP($B46,'MEMORIA DE CAL.'!$B:$M,11,FALSE)</f>
        <v>413.82</v>
      </c>
      <c r="H46" s="196"/>
      <c r="I46" s="197"/>
      <c r="J46" s="198"/>
      <c r="K46" s="121"/>
    </row>
    <row r="47" spans="2:11" ht="31.5" x14ac:dyDescent="0.25">
      <c r="B47" s="195" t="s">
        <v>174</v>
      </c>
      <c r="C47" s="120" t="str">
        <f>VLOOKUP($B47,'MEMORIA DE CAL.'!$B:$M,2,FALSE)</f>
        <v>SEINFRA</v>
      </c>
      <c r="D47" s="120" t="str">
        <f>VLOOKUP($B47,'MEMORIA DE CAL.'!$B:$M,3,FALSE)</f>
        <v>ED-51132</v>
      </c>
      <c r="E47" s="122" t="str">
        <f>VLOOKUP($B47,'MEMORIA DE CAL.'!$B:$M,4,FALSE)</f>
        <v>CARGA MECÂNICA DE MATERIAL DE QUALQUER NATUREZA SOBRE CAMINHÃO, EXCLUSIVE TRANSPORTE</v>
      </c>
      <c r="F47" s="120" t="str">
        <f>VLOOKUP($B47,'MEMORIA DE CAL.'!$B:$M,5,FALSE)</f>
        <v>M3</v>
      </c>
      <c r="G47" s="125">
        <f>VLOOKUP($B47,'MEMORIA DE CAL.'!$B:$M,11,FALSE)</f>
        <v>413.82</v>
      </c>
      <c r="H47" s="289"/>
      <c r="I47" s="197"/>
      <c r="J47" s="198"/>
      <c r="K47" s="121"/>
    </row>
    <row r="48" spans="2:11" ht="31.5" x14ac:dyDescent="0.25">
      <c r="B48" s="195" t="s">
        <v>175</v>
      </c>
      <c r="C48" s="120" t="str">
        <f>VLOOKUP($B48,'MEMORIA DE CAL.'!$B:$M,2,FALSE)</f>
        <v>SINAPI</v>
      </c>
      <c r="D48" s="120">
        <f>VLOOKUP($B48,'MEMORIA DE CAL.'!$B:$M,3,FALSE)</f>
        <v>95875</v>
      </c>
      <c r="E48" s="122" t="str">
        <f>VLOOKUP($B48,'MEMORIA DE CAL.'!$B:$M,4,FALSE)</f>
        <v>TRANSPORTE COM CAMINHÃO BASCULANTE DE 10 M³, EM VIA URBANA PAVIMENTADA, DMT ATÉ 30 KM (UNIDADE: M3XKM). AF_07/2020</v>
      </c>
      <c r="F48" s="120" t="str">
        <f>VLOOKUP($B48,'MEMORIA DE CAL.'!$B:$M,5,FALSE)</f>
        <v>M3XKM</v>
      </c>
      <c r="G48" s="125">
        <f>VLOOKUP($B48,'MEMORIA DE CAL.'!$B:$M,11,FALSE)</f>
        <v>4262.42</v>
      </c>
      <c r="H48" s="196"/>
      <c r="I48" s="197"/>
      <c r="J48" s="198"/>
      <c r="K48" s="121"/>
    </row>
    <row r="49" spans="2:11" x14ac:dyDescent="0.25">
      <c r="B49" s="195" t="s">
        <v>176</v>
      </c>
      <c r="C49" s="120" t="str">
        <f>VLOOKUP($B49,'MEMORIA DE CAL.'!$B:$M,2,FALSE)</f>
        <v>SICRO/DNIT</v>
      </c>
      <c r="D49" s="120">
        <f>VLOOKUP($B49,'MEMORIA DE CAL.'!$B:$M,3,FALSE)</f>
        <v>4011352</v>
      </c>
      <c r="E49" s="122" t="str">
        <f>VLOOKUP($B49,'MEMORIA DE CAL.'!$B:$M,4,FALSE)</f>
        <v>IMPRIMAÇÃO COM EMULSÃO ASFÁLTICA (EAI)</v>
      </c>
      <c r="F49" s="120" t="str">
        <f>VLOOKUP($B49,'MEMORIA DE CAL.'!$B:$M,5,FALSE)</f>
        <v>M²</v>
      </c>
      <c r="G49" s="125">
        <f>VLOOKUP($B49,'MEMORIA DE CAL.'!$B:$M,11,FALSE)</f>
        <v>1911.96</v>
      </c>
      <c r="H49" s="289"/>
      <c r="I49" s="197"/>
      <c r="J49" s="198"/>
      <c r="K49" s="121"/>
    </row>
    <row r="50" spans="2:11" ht="63" x14ac:dyDescent="0.25">
      <c r="B50" s="195" t="s">
        <v>177</v>
      </c>
      <c r="C50" s="120" t="str">
        <f>VLOOKUP($B50,'MEMORIA DE CAL.'!$B:$M,2,FALSE)</f>
        <v>DER-MG - ARP 231/2024 (Preço unit. Com ICMS)</v>
      </c>
      <c r="D50" s="120">
        <f>VLOOKUP($B50,'MEMORIA DE CAL.'!$B:$M,3,FALSE)</f>
        <v>321370</v>
      </c>
      <c r="E50" s="122" t="str">
        <f>VLOOKUP($B50,'MEMORIA DE CAL.'!$B:$M,4,FALSE)</f>
        <v>FORNECIMENTO DE MATERIAL BETUMINOSO EAI - EMULSÃO ASFÁLTICA PARA IMPRIMAÇÃO</v>
      </c>
      <c r="F50" s="120" t="str">
        <f>VLOOKUP($B50,'MEMORIA DE CAL.'!$B:$M,5,FALSE)</f>
        <v>T</v>
      </c>
      <c r="G50" s="125">
        <f>VLOOKUP($B50,'MEMORIA DE CAL.'!$B:$M,11,FALSE)</f>
        <v>2.4700000000000002</v>
      </c>
      <c r="H50" s="289"/>
      <c r="I50" s="197"/>
      <c r="J50" s="198"/>
      <c r="K50" s="121"/>
    </row>
    <row r="51" spans="2:11" ht="31.5" x14ac:dyDescent="0.25">
      <c r="B51" s="195" t="s">
        <v>178</v>
      </c>
      <c r="C51" s="120" t="str">
        <f>VLOOKUP($B51,'MEMORIA DE CAL.'!$B:$M,2,FALSE)</f>
        <v>SICRO/DNIT</v>
      </c>
      <c r="D51" s="120">
        <f>VLOOKUP($B51,'MEMORIA DE CAL.'!$B:$M,3,FALSE)</f>
        <v>5914622</v>
      </c>
      <c r="E51" s="122" t="str">
        <f>VLOOKUP($B51,'MEMORIA DE CAL.'!$B:$M,4,FALSE)</f>
        <v>TRANSPORTE DE MATERIAL BETUMINOSO COM CAMINHÃO TANQUE DISTRIBUIDOR - RODOVIA PAVIMENTADA</v>
      </c>
      <c r="F51" s="120" t="str">
        <f>VLOOKUP($B51,'MEMORIA DE CAL.'!$B:$M,5,FALSE)</f>
        <v>TXKM</v>
      </c>
      <c r="G51" s="125">
        <f>VLOOKUP($B51,'MEMORIA DE CAL.'!$B:$M,11,FALSE)</f>
        <v>0.82</v>
      </c>
      <c r="H51" s="289"/>
      <c r="I51" s="197"/>
      <c r="J51" s="198"/>
      <c r="K51" s="121"/>
    </row>
    <row r="52" spans="2:11" x14ac:dyDescent="0.25">
      <c r="B52" s="195" t="s">
        <v>179</v>
      </c>
      <c r="C52" s="120" t="str">
        <f>VLOOKUP($B52,'MEMORIA DE CAL.'!$B:$M,2,FALSE)</f>
        <v>SICRO/DNIT</v>
      </c>
      <c r="D52" s="120">
        <f>VLOOKUP($B52,'MEMORIA DE CAL.'!$B:$M,3,FALSE)</f>
        <v>4011353</v>
      </c>
      <c r="E52" s="122" t="str">
        <f>VLOOKUP($B52,'MEMORIA DE CAL.'!$B:$M,4,FALSE)</f>
        <v>PINTURA DE LIGAÇÃO</v>
      </c>
      <c r="F52" s="120" t="str">
        <f>VLOOKUP($B52,'MEMORIA DE CAL.'!$B:$M,5,FALSE)</f>
        <v>M²</v>
      </c>
      <c r="G52" s="125">
        <f>VLOOKUP($B52,'MEMORIA DE CAL.'!$B:$M,11,FALSE)</f>
        <v>1911.96</v>
      </c>
      <c r="H52" s="289"/>
      <c r="I52" s="197"/>
      <c r="J52" s="198"/>
      <c r="K52" s="121"/>
    </row>
    <row r="53" spans="2:11" ht="63" x14ac:dyDescent="0.25">
      <c r="B53" s="195" t="s">
        <v>180</v>
      </c>
      <c r="C53" s="120" t="str">
        <f>VLOOKUP($B53,'MEMORIA DE CAL.'!$B:$M,2,FALSE)</f>
        <v>DER-MG - ARP 231/2024 (Preço unit. Com ICMS)</v>
      </c>
      <c r="D53" s="120">
        <f>VLOOKUP($B53,'MEMORIA DE CAL.'!$B:$M,3,FALSE)</f>
        <v>312371</v>
      </c>
      <c r="E53" s="122" t="str">
        <f>VLOOKUP($B53,'MEMORIA DE CAL.'!$B:$M,4,FALSE)</f>
        <v>FORNECIMENTO DE MATERIAL BETUMINOSO RR-1C</v>
      </c>
      <c r="F53" s="120" t="str">
        <f>VLOOKUP($B53,'MEMORIA DE CAL.'!$B:$M,5,FALSE)</f>
        <v>T</v>
      </c>
      <c r="G53" s="125">
        <f>VLOOKUP($B53,'MEMORIA DE CAL.'!$B:$M,11,FALSE)</f>
        <v>0.85</v>
      </c>
      <c r="H53" s="289"/>
      <c r="I53" s="197"/>
      <c r="J53" s="198"/>
      <c r="K53" s="121"/>
    </row>
    <row r="54" spans="2:11" ht="31.5" x14ac:dyDescent="0.25">
      <c r="B54" s="195" t="s">
        <v>181</v>
      </c>
      <c r="C54" s="120" t="str">
        <f>VLOOKUP($B54,'MEMORIA DE CAL.'!$B:$M,2,FALSE)</f>
        <v>SICRO/DNIT</v>
      </c>
      <c r="D54" s="120">
        <f>VLOOKUP($B54,'MEMORIA DE CAL.'!$B:$M,3,FALSE)</f>
        <v>5914622</v>
      </c>
      <c r="E54" s="122" t="str">
        <f>VLOOKUP($B54,'MEMORIA DE CAL.'!$B:$M,4,FALSE)</f>
        <v>TRANSPORTE DE MATERIAL BETUMINOSO COM CAMINHÃO TANQUE DISTRIBUIDOR - RODOVIA PAVIMENTADA</v>
      </c>
      <c r="F54" s="120" t="str">
        <f>VLOOKUP($B54,'MEMORIA DE CAL.'!$B:$M,5,FALSE)</f>
        <v>TXKM</v>
      </c>
      <c r="G54" s="125">
        <f>VLOOKUP($B54,'MEMORIA DE CAL.'!$B:$M,11,FALSE)</f>
        <v>221.96</v>
      </c>
      <c r="H54" s="289"/>
      <c r="I54" s="197"/>
      <c r="J54" s="198"/>
      <c r="K54" s="121"/>
    </row>
    <row r="55" spans="2:11" ht="47.25" x14ac:dyDescent="0.25">
      <c r="B55" s="195" t="s">
        <v>191</v>
      </c>
      <c r="C55" s="120" t="str">
        <f>VLOOKUP($B55,'MEMORIA DE CAL.'!$B:$M,2,FALSE)</f>
        <v>SEINFRA</v>
      </c>
      <c r="D55" s="120" t="str">
        <f>VLOOKUP($B55,'MEMORIA DE CAL.'!$B:$M,3,FALSE)</f>
        <v>ED-7623</v>
      </c>
      <c r="E55" s="122" t="str">
        <f>VLOOKUP($B55,'MEMORIA DE CAL.'!$B:$M,4,FALSE)</f>
        <v>EXECUÇÃO E APLICAÇÃO DE CONCRETO BETUMINOSO USINADO A QUENTE (CBUQ), MASSA COMERCIAL, INCLUINDO FORNECIMENTO E TRANSPORTE DOS AGREGADOS E MATERIAL BETUMINOSO, EXCLUSIVE TRANSPORTE DA MASSA ASFÁLTICA ATÉ A PISTA</v>
      </c>
      <c r="F55" s="120" t="str">
        <f>VLOOKUP($B55,'MEMORIA DE CAL.'!$B:$M,5,FALSE)</f>
        <v>M3</v>
      </c>
      <c r="G55" s="125">
        <f>VLOOKUP($B55,'MEMORIA DE CAL.'!$B:$M,11,FALSE)</f>
        <v>95.58</v>
      </c>
      <c r="H55" s="289"/>
      <c r="I55" s="197"/>
      <c r="J55" s="198"/>
      <c r="K55" s="121"/>
    </row>
    <row r="56" spans="2:11" ht="31.5" x14ac:dyDescent="0.25">
      <c r="B56" s="195" t="s">
        <v>215</v>
      </c>
      <c r="C56" s="120" t="str">
        <f>VLOOKUP($B56,'MEMORIA DE CAL.'!$B:$M,2,FALSE)</f>
        <v>SICRO/DNIT</v>
      </c>
      <c r="D56" s="120">
        <f>VLOOKUP($B56,'MEMORIA DE CAL.'!$B:$M,3,FALSE)</f>
        <v>5914612</v>
      </c>
      <c r="E56" s="122" t="str">
        <f>VLOOKUP($B56,'MEMORIA DE CAL.'!$B:$M,4,FALSE)</f>
        <v>TRANSPORTE DE MISTURA BETUMINOSA A QUENTE COM CAMINHÃO COM CAÇAMBA TÉRMICA DE 6 M³ - RODOVIA PAVIMENTADA (USINA-OBRA)</v>
      </c>
      <c r="F56" s="120" t="str">
        <f>VLOOKUP($B56,'MEMORIA DE CAL.'!$B:$M,5,FALSE)</f>
        <v>TxKm</v>
      </c>
      <c r="G56" s="125">
        <f>VLOOKUP($B56,'MEMORIA DE CAL.'!$B:$M,11,FALSE)</f>
        <v>4909.8999999999996</v>
      </c>
      <c r="H56" s="289"/>
      <c r="I56" s="197"/>
      <c r="J56" s="198"/>
      <c r="K56" s="121"/>
    </row>
    <row r="57" spans="2:11" x14ac:dyDescent="0.25">
      <c r="B57" s="190">
        <v>6</v>
      </c>
      <c r="C57" s="191"/>
      <c r="D57" s="192"/>
      <c r="E57" s="193" t="str">
        <f>VLOOKUP($B57,'MEMORIA DE CAL.'!$B:$M,4,FALSE)</f>
        <v>CALÇADAS</v>
      </c>
      <c r="F57" s="191"/>
      <c r="G57" s="191"/>
      <c r="H57" s="191"/>
      <c r="I57" s="194"/>
      <c r="J57" s="191"/>
      <c r="K57" s="119"/>
    </row>
    <row r="58" spans="2:11" ht="31.5" x14ac:dyDescent="0.25">
      <c r="B58" s="195" t="s">
        <v>182</v>
      </c>
      <c r="C58" s="120" t="str">
        <f>VLOOKUP($B58,'MEMORIA DE CAL.'!$B:$M,2,FALSE)</f>
        <v>SINAPI</v>
      </c>
      <c r="D58" s="120">
        <f>VLOOKUP($B58,'MEMORIA DE CAL.'!$B:$M,3,FALSE)</f>
        <v>101114</v>
      </c>
      <c r="E58" s="122" t="str">
        <f>VLOOKUP($B58,'MEMORIA DE CAL.'!$B:$M,4,FALSE)</f>
        <v>ESCAVAÇÃO HORIZONTAL EM SOLO DE 1A CATEGORIA COM TRATOR DE ESTEIRAS (100HP/LÂMINA: 2,19M3). AF_07/2020</v>
      </c>
      <c r="F58" s="120" t="str">
        <f>VLOOKUP($B58,'MEMORIA DE CAL.'!$B:$M,5,FALSE)</f>
        <v>M3</v>
      </c>
      <c r="G58" s="125">
        <f>VLOOKUP($B58,'MEMORIA DE CAL.'!$B:$M,11,FALSE)</f>
        <v>41.92</v>
      </c>
      <c r="H58" s="196"/>
      <c r="I58" s="197"/>
      <c r="J58" s="198"/>
      <c r="K58" s="121"/>
    </row>
    <row r="59" spans="2:11" ht="31.5" x14ac:dyDescent="0.25">
      <c r="B59" s="195" t="s">
        <v>183</v>
      </c>
      <c r="C59" s="120" t="str">
        <f>VLOOKUP($B59,'MEMORIA DE CAL.'!$B:$M,2,FALSE)</f>
        <v>SINAPI</v>
      </c>
      <c r="D59" s="120">
        <f>VLOOKUP($B59,'MEMORIA DE CAL.'!$B:$M,3,FALSE)</f>
        <v>97084</v>
      </c>
      <c r="E59" s="122" t="str">
        <f>VLOOKUP($B59,'MEMORIA DE CAL.'!$B:$M,4,FALSE)</f>
        <v>COMPACTAÇÃO MECÂNICA DE SOLO PARA EXECUÇÃO DE RADIER, PISO DE CONCRETO OU LAJE SOBRE SOLO, COM COMPACTADOR DE SOLOS TIPO PLACA VIBRATÓRIA. AF_09/2021</v>
      </c>
      <c r="F59" s="120" t="str">
        <f>VLOOKUP($B59,'MEMORIA DE CAL.'!$B:$M,5,FALSE)</f>
        <v>M2</v>
      </c>
      <c r="G59" s="125">
        <f>VLOOKUP($B59,'MEMORIA DE CAL.'!$B:$M,11,FALSE)</f>
        <v>698.98</v>
      </c>
      <c r="H59" s="196"/>
      <c r="I59" s="197"/>
      <c r="J59" s="198"/>
      <c r="K59" s="121"/>
    </row>
    <row r="60" spans="2:11" ht="31.5" x14ac:dyDescent="0.25">
      <c r="B60" s="195" t="s">
        <v>217</v>
      </c>
      <c r="C60" s="120" t="str">
        <f>VLOOKUP($B60,'MEMORIA DE CAL.'!$B:$M,2,FALSE)</f>
        <v>SINAPI</v>
      </c>
      <c r="D60" s="120">
        <f>VLOOKUP($B60,'MEMORIA DE CAL.'!$B:$M,3,FALSE)</f>
        <v>94990</v>
      </c>
      <c r="E60" s="122" t="str">
        <f>VLOOKUP($B60,'MEMORIA DE CAL.'!$B:$M,4,FALSE)</f>
        <v>EXECUÇÃO DE PASSEIO (CALÇADA) OU PISO DE CONCRETO COM CONCRETO MOLDADO IN LOCO, FEITO EM  OBRA, ACABAMENTO CONVENCIONAL, NÃO ARMADO. AF_08/2022</v>
      </c>
      <c r="F60" s="120" t="str">
        <f>VLOOKUP($B60,'MEMORIA DE CAL.'!$B:$M,5,FALSE)</f>
        <v>M3</v>
      </c>
      <c r="G60" s="125">
        <f>VLOOKUP($B60,'MEMORIA DE CAL.'!$B:$M,11,FALSE)</f>
        <v>41.92</v>
      </c>
      <c r="H60" s="196"/>
      <c r="I60" s="197"/>
      <c r="J60" s="198"/>
      <c r="K60" s="121"/>
    </row>
    <row r="61" spans="2:11" ht="47.25" x14ac:dyDescent="0.25">
      <c r="B61" s="195" t="s">
        <v>218</v>
      </c>
      <c r="C61" s="120" t="str">
        <f>VLOOKUP($B61,'MEMORIA DE CAL.'!$B:$M,2,FALSE)</f>
        <v>SINAPI</v>
      </c>
      <c r="D61" s="120">
        <f>VLOOKUP($B61,'MEMORIA DE CAL.'!$B:$M,3,FALSE)</f>
        <v>100978</v>
      </c>
      <c r="E61" s="122" t="str">
        <f>VLOOKUP($B61,'MEMORIA DE CAL.'!$B:$M,4,FALSE)</f>
        <v>CARGA, MANOBRA E DESCARGA DE SOLOS E MATERIAIS GRANULARES EM CAMINHÃO BASCULANTE 10 M³ - CARGA COM ESCAVADEIRA HIDRÁULICA (CAÇAMBA DE 1,20 M³ / 155 HP) E DESCARGA LIVRE (UNIDADE: M3). AF_02/2026</v>
      </c>
      <c r="F61" s="120" t="str">
        <f>VLOOKUP($B61,'MEMORIA DE CAL.'!$B:$M,5,FALSE)</f>
        <v>M3</v>
      </c>
      <c r="G61" s="125">
        <f>VLOOKUP($B61,'MEMORIA DE CAL.'!$B:$M,11,FALSE)</f>
        <v>54.49</v>
      </c>
      <c r="H61" s="196"/>
      <c r="I61" s="197"/>
      <c r="J61" s="198"/>
      <c r="K61" s="121"/>
    </row>
    <row r="62" spans="2:11" ht="31.5" x14ac:dyDescent="0.25">
      <c r="B62" s="195" t="s">
        <v>219</v>
      </c>
      <c r="C62" s="120" t="str">
        <f>VLOOKUP($B62,'MEMORIA DE CAL.'!$B:$M,2,FALSE)</f>
        <v>SINAPI</v>
      </c>
      <c r="D62" s="120">
        <f>VLOOKUP($B62,'MEMORIA DE CAL.'!$B:$M,3,FALSE)</f>
        <v>95875</v>
      </c>
      <c r="E62" s="122" t="str">
        <f>VLOOKUP($B62,'MEMORIA DE CAL.'!$B:$M,4,FALSE)</f>
        <v>TRANSPORTE COM CAMINHÃO BASCULANTE DE 10 M³, EM VIA URBANA PAVIMENTADA, DMT ATÉ 30 KM (UNIDADE:M3XKM). AF_02/2026</v>
      </c>
      <c r="F62" s="120" t="str">
        <f>VLOOKUP($B62,'MEMORIA DE CAL.'!$B:$M,5,FALSE)</f>
        <v>M3XKM</v>
      </c>
      <c r="G62" s="125">
        <f>VLOOKUP($B62,'MEMORIA DE CAL.'!$B:$M,11,FALSE)</f>
        <v>152.56</v>
      </c>
      <c r="H62" s="196"/>
      <c r="I62" s="197"/>
      <c r="J62" s="198"/>
      <c r="K62" s="121"/>
    </row>
    <row r="63" spans="2:11" x14ac:dyDescent="0.25">
      <c r="B63" s="195" t="s">
        <v>221</v>
      </c>
      <c r="C63" s="120" t="str">
        <f>VLOOKUP($B63,'MEMORIA DE CAL.'!$B:$M,2,FALSE)</f>
        <v>SINAPI</v>
      </c>
      <c r="D63" s="120">
        <f>VLOOKUP($B63,'MEMORIA DE CAL.'!$B:$M,3,FALSE)</f>
        <v>100574</v>
      </c>
      <c r="E63" s="122" t="str">
        <f>VLOOKUP($B63,'MEMORIA DE CAL.'!$B:$M,4,FALSE)</f>
        <v>ESPALHAMENTO DE MATERIAL COM TRATOR DE ESTEIRAS. AF_09/2024</v>
      </c>
      <c r="F63" s="120" t="str">
        <f>VLOOKUP($B63,'MEMORIA DE CAL.'!$B:$M,5,FALSE)</f>
        <v>M3</v>
      </c>
      <c r="G63" s="125">
        <f>VLOOKUP($B63,'MEMORIA DE CAL.'!$B:$M,11,FALSE)</f>
        <v>54.49</v>
      </c>
      <c r="H63" s="196"/>
      <c r="I63" s="197"/>
      <c r="J63" s="198"/>
      <c r="K63" s="121"/>
    </row>
    <row r="64" spans="2:11" ht="31.5" x14ac:dyDescent="0.25">
      <c r="B64" s="195" t="s">
        <v>224</v>
      </c>
      <c r="C64" s="120" t="str">
        <f>VLOOKUP($B64,'MEMORIA DE CAL.'!$B:$M,2,FALSE)</f>
        <v>SINAPI</v>
      </c>
      <c r="D64" s="120">
        <f>VLOOKUP($B64,'MEMORIA DE CAL.'!$B:$M,3,FALSE)</f>
        <v>105002</v>
      </c>
      <c r="E64" s="122" t="str">
        <f>VLOOKUP($B64,'MEMORIA DE CAL.'!$B:$M,4,FALSE)</f>
        <v>RAMPA DE ACESSIBILIDADE EM CONCRETO MOLDADO IN LOCO, EM CALÇADA NOVA COM LARGURA MAIOR OU IGUAL À 3,00 M, FCK 25MPA, COM PISO PODOTÁTIL. AF_03/2024</v>
      </c>
      <c r="F64" s="120" t="str">
        <f>VLOOKUP($B64,'MEMORIA DE CAL.'!$B:$M,5,FALSE)</f>
        <v>UN</v>
      </c>
      <c r="G64" s="125">
        <f>VLOOKUP($B64,'MEMORIA DE CAL.'!$B:$M,11,FALSE)</f>
        <v>5</v>
      </c>
      <c r="H64" s="196"/>
      <c r="I64" s="197"/>
      <c r="J64" s="198"/>
      <c r="K64" s="121"/>
    </row>
    <row r="65" spans="2:11" x14ac:dyDescent="0.25">
      <c r="B65" s="190">
        <v>7</v>
      </c>
      <c r="C65" s="191"/>
      <c r="D65" s="192"/>
      <c r="E65" s="193" t="str">
        <f>VLOOKUP($B65,'MEMORIA DE CAL.'!$B:$M,4,FALSE)</f>
        <v>SERVIÇOS FINAIS</v>
      </c>
      <c r="F65" s="191"/>
      <c r="G65" s="191"/>
      <c r="H65" s="191"/>
      <c r="I65" s="194"/>
      <c r="J65" s="191"/>
      <c r="K65" s="119"/>
    </row>
    <row r="66" spans="2:11" x14ac:dyDescent="0.25">
      <c r="B66" s="195" t="s">
        <v>222</v>
      </c>
      <c r="C66" s="120" t="str">
        <f>VLOOKUP($B66,'MEMORIA DE CAL.'!$B:$M,2,FALSE)</f>
        <v>SINAPI</v>
      </c>
      <c r="D66" s="120">
        <f>VLOOKUP($B66,'MEMORIA DE CAL.'!$B:$M,3,FALSE)</f>
        <v>103946</v>
      </c>
      <c r="E66" s="122" t="str">
        <f>VLOOKUP($B66,'MEMORIA DE CAL.'!$B:$M,4,FALSE)</f>
        <v>PLANTIO DE GRAMA ESMERALDA OU SÃO CARLOS OU CURITIBANA, EM PLACAS. AF_07/2024</v>
      </c>
      <c r="F66" s="120" t="str">
        <f>VLOOKUP($B66,'MEMORIA DE CAL.'!$B:$M,5,FALSE)</f>
        <v>M2</v>
      </c>
      <c r="G66" s="125">
        <f>VLOOKUP($B66,'MEMORIA DE CAL.'!$B:$M,11,FALSE)</f>
        <v>19.27</v>
      </c>
      <c r="H66" s="196"/>
      <c r="I66" s="197"/>
      <c r="J66" s="198"/>
      <c r="K66" s="121"/>
    </row>
    <row r="67" spans="2:11" x14ac:dyDescent="0.25">
      <c r="B67" s="195" t="s">
        <v>223</v>
      </c>
      <c r="C67" s="120" t="str">
        <f>VLOOKUP($B67,'MEMORIA DE CAL.'!$B:$M,2,FALSE)</f>
        <v>COMPOSIÇÃO</v>
      </c>
      <c r="D67" s="120" t="str">
        <f>VLOOKUP($B67,'MEMORIA DE CAL.'!$B:$M,3,FALSE)</f>
        <v>CPU-002</v>
      </c>
      <c r="E67" s="122" t="str">
        <f>VLOOKUP($B67,'MEMORIA DE CAL.'!$B:$M,4,FALSE)</f>
        <v>LIMPEZA, VARRIÇÃO E LAVAGEM DE PISTA</v>
      </c>
      <c r="F67" s="273" t="s">
        <v>37</v>
      </c>
      <c r="G67" s="125">
        <f>VLOOKUP($B67,'MEMORIA DE CAL.'!$B:$M,11,FALSE)</f>
        <v>2069.14</v>
      </c>
      <c r="H67" s="274"/>
      <c r="I67" s="272"/>
      <c r="J67" s="275"/>
      <c r="K67" s="121"/>
    </row>
    <row r="68" spans="2:11" s="165" customFormat="1" ht="19.5" thickBot="1" x14ac:dyDescent="0.35">
      <c r="B68" s="317" t="s">
        <v>52</v>
      </c>
      <c r="C68" s="318"/>
      <c r="D68" s="318"/>
      <c r="E68" s="318"/>
      <c r="F68" s="318"/>
      <c r="G68" s="318"/>
      <c r="H68" s="318"/>
      <c r="I68" s="318"/>
      <c r="J68" s="318"/>
      <c r="K68" s="199"/>
    </row>
  </sheetData>
  <autoFilter ref="B10:L68" xr:uid="{4D54FD11-20E6-4BDB-9961-899F2196C924}"/>
  <mergeCells count="18">
    <mergeCell ref="B68:J68"/>
    <mergeCell ref="B8:K8"/>
    <mergeCell ref="B5:G5"/>
    <mergeCell ref="B7:G7"/>
    <mergeCell ref="J5:K5"/>
    <mergeCell ref="J6:K6"/>
    <mergeCell ref="B9:B10"/>
    <mergeCell ref="C9:C10"/>
    <mergeCell ref="D9:D10"/>
    <mergeCell ref="E9:E10"/>
    <mergeCell ref="F9:F10"/>
    <mergeCell ref="G9:G10"/>
    <mergeCell ref="B4:H4"/>
    <mergeCell ref="B6:H6"/>
    <mergeCell ref="H9:J9"/>
    <mergeCell ref="K9:K10"/>
    <mergeCell ref="B2:K2"/>
    <mergeCell ref="B3:H3"/>
  </mergeCells>
  <phoneticPr fontId="8" type="noConversion"/>
  <conditionalFormatting sqref="B8">
    <cfRule type="duplicateValues" dxfId="4" priority="2"/>
  </conditionalFormatting>
  <dataValidations disablePrompts="1" count="1">
    <dataValidation type="list" allowBlank="1" showInputMessage="1" showErrorMessage="1" sqref="K3:K4" xr:uid="{3E528AC9-A1E6-4DBB-B372-D60AA87B09BB}">
      <formula1>_xlnm.Criteria</formula1>
    </dataValidation>
  </dataValidations>
  <printOptions horizontalCentered="1"/>
  <pageMargins left="0.25" right="0.25" top="0.75" bottom="0.75" header="0.3" footer="0.3"/>
  <pageSetup paperSize="9" scale="65" fitToHeight="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E208B-D340-498A-A2E2-88095A645C8D}">
  <sheetPr>
    <tabColor rgb="FF29FF8A"/>
    <pageSetUpPr fitToPage="1"/>
  </sheetPr>
  <dimension ref="A1:AA1002"/>
  <sheetViews>
    <sheetView showGridLines="0" topLeftCell="J13" zoomScaleNormal="100" workbookViewId="0">
      <selection activeCell="J1" sqref="J1:Y3"/>
    </sheetView>
  </sheetViews>
  <sheetFormatPr defaultColWidth="0" defaultRowHeight="0" customHeight="1" zeroHeight="1" x14ac:dyDescent="0.2"/>
  <cols>
    <col min="1" max="1" width="87.28515625" style="22" hidden="1" customWidth="1"/>
    <col min="2" max="2" width="5.5703125" style="22" hidden="1" customWidth="1"/>
    <col min="3" max="3" width="84" style="22" hidden="1" customWidth="1"/>
    <col min="4" max="4" width="5.5703125" style="22" hidden="1" customWidth="1"/>
    <col min="5" max="6" width="11.42578125" style="22" hidden="1" customWidth="1"/>
    <col min="7" max="7" width="11.85546875" style="22" hidden="1" customWidth="1"/>
    <col min="8" max="8" width="10.5703125" style="22" hidden="1" customWidth="1"/>
    <col min="9" max="9" width="3.5703125" style="22" hidden="1" customWidth="1"/>
    <col min="10" max="10" width="30.7109375" style="22" customWidth="1"/>
    <col min="11" max="11" width="8.7109375" style="22" customWidth="1"/>
    <col min="12" max="12" width="15.140625" style="22" customWidth="1"/>
    <col min="13" max="13" width="9.140625" style="22" customWidth="1"/>
    <col min="14" max="14" width="13.140625" style="22" customWidth="1"/>
    <col min="15" max="15" width="13.7109375" style="22" customWidth="1"/>
    <col min="16" max="16" width="14.7109375" style="22" customWidth="1"/>
    <col min="17" max="17" width="16.28515625" style="22" customWidth="1"/>
    <col min="18" max="19" width="10.5703125" style="22" customWidth="1"/>
    <col min="20" max="20" width="2.28515625" style="22" customWidth="1"/>
    <col min="21" max="21" width="3.28515625" style="22" customWidth="1"/>
    <col min="22" max="22" width="10.7109375" style="22" customWidth="1"/>
    <col min="23" max="23" width="9.42578125" style="22" customWidth="1"/>
    <col min="24" max="24" width="8.5703125" style="22" customWidth="1"/>
    <col min="25" max="25" width="9.7109375" style="22" customWidth="1"/>
    <col min="26" max="26" width="0.28515625" style="22" customWidth="1"/>
    <col min="27" max="27" width="0" style="22" hidden="1" customWidth="1"/>
    <col min="28" max="16384" width="12.5703125" style="22" hidden="1"/>
  </cols>
  <sheetData>
    <row r="1" spans="1:25" ht="20.25" customHeight="1" x14ac:dyDescent="0.2">
      <c r="J1" s="400" t="s">
        <v>370</v>
      </c>
      <c r="K1" s="401"/>
      <c r="L1" s="401"/>
      <c r="M1" s="401"/>
      <c r="N1" s="401"/>
      <c r="O1" s="401"/>
      <c r="P1" s="401"/>
      <c r="Q1" s="401"/>
      <c r="R1" s="401"/>
      <c r="S1" s="401"/>
      <c r="T1" s="401"/>
      <c r="U1" s="401"/>
      <c r="V1" s="401"/>
      <c r="W1" s="401"/>
      <c r="X1" s="401"/>
      <c r="Y1" s="402"/>
    </row>
    <row r="2" spans="1:25" ht="24" customHeight="1" x14ac:dyDescent="0.2">
      <c r="A2" s="23"/>
      <c r="B2" s="23"/>
      <c r="C2" s="23"/>
      <c r="D2" s="23"/>
      <c r="E2" s="24" t="s">
        <v>89</v>
      </c>
      <c r="F2" s="24" t="s">
        <v>90</v>
      </c>
      <c r="G2" s="24" t="s">
        <v>91</v>
      </c>
      <c r="J2" s="403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5"/>
    </row>
    <row r="3" spans="1:25" ht="42" customHeight="1" thickBot="1" x14ac:dyDescent="0.25">
      <c r="A3" s="23" t="s">
        <v>92</v>
      </c>
      <c r="B3" s="25" t="s">
        <v>93</v>
      </c>
      <c r="C3" s="23" t="str">
        <f t="shared" ref="C3:C51" si="0">CONCATENATE(A3,"-",B3)</f>
        <v>OBRA DE EDIFICAÇÃO-AC</v>
      </c>
      <c r="D3" s="23"/>
      <c r="E3" s="26">
        <v>0.03</v>
      </c>
      <c r="F3" s="26">
        <v>0.04</v>
      </c>
      <c r="G3" s="26">
        <v>5.5E-2</v>
      </c>
      <c r="J3" s="406"/>
      <c r="K3" s="407"/>
      <c r="L3" s="407"/>
      <c r="M3" s="407"/>
      <c r="N3" s="407"/>
      <c r="O3" s="407"/>
      <c r="P3" s="407"/>
      <c r="Q3" s="407"/>
      <c r="R3" s="407"/>
      <c r="S3" s="407"/>
      <c r="T3" s="407"/>
      <c r="U3" s="407"/>
      <c r="V3" s="407"/>
      <c r="W3" s="407"/>
      <c r="X3" s="407"/>
      <c r="Y3" s="408"/>
    </row>
    <row r="4" spans="1:25" ht="12.75" customHeight="1" thickBot="1" x14ac:dyDescent="0.25">
      <c r="A4" s="23" t="str">
        <f>A3</f>
        <v>OBRA DE EDIFICAÇÃO</v>
      </c>
      <c r="B4" s="25" t="s">
        <v>94</v>
      </c>
      <c r="C4" s="23" t="str">
        <f t="shared" si="0"/>
        <v>OBRA DE EDIFICAÇÃO-SG</v>
      </c>
      <c r="D4" s="23"/>
      <c r="E4" s="26">
        <v>8.0000000000000002E-3</v>
      </c>
      <c r="F4" s="26">
        <v>8.0000000000000002E-3</v>
      </c>
      <c r="G4" s="26">
        <v>0.01</v>
      </c>
      <c r="J4" s="409" t="s">
        <v>95</v>
      </c>
      <c r="K4" s="410"/>
      <c r="L4" s="410"/>
      <c r="M4" s="410"/>
      <c r="N4" s="410"/>
      <c r="O4" s="410"/>
      <c r="P4" s="410"/>
      <c r="Q4" s="410"/>
      <c r="R4" s="410"/>
      <c r="S4" s="410"/>
      <c r="T4" s="410"/>
      <c r="U4" s="410"/>
      <c r="V4" s="410"/>
      <c r="W4" s="410"/>
      <c r="X4" s="410"/>
      <c r="Y4" s="411"/>
    </row>
    <row r="5" spans="1:25" ht="12.75" hidden="1" customHeight="1" thickBot="1" x14ac:dyDescent="0.25">
      <c r="A5" s="23" t="str">
        <f>A4</f>
        <v>OBRA DE EDIFICAÇÃO</v>
      </c>
      <c r="B5" s="25" t="s">
        <v>96</v>
      </c>
      <c r="C5" s="23" t="str">
        <f t="shared" si="0"/>
        <v>OBRA DE EDIFICAÇÃO-R</v>
      </c>
      <c r="D5" s="23"/>
      <c r="E5" s="26">
        <v>9.7000000000000003E-3</v>
      </c>
      <c r="F5" s="26">
        <v>1.2699999999999999E-2</v>
      </c>
      <c r="G5" s="26">
        <v>1.2699999999999999E-2</v>
      </c>
      <c r="J5" s="412"/>
      <c r="K5" s="413"/>
      <c r="L5" s="413"/>
      <c r="M5" s="413"/>
      <c r="N5" s="413"/>
      <c r="O5" s="413"/>
      <c r="P5" s="413"/>
      <c r="Q5" s="413"/>
      <c r="R5" s="413"/>
      <c r="S5" s="413"/>
      <c r="T5" s="413"/>
      <c r="U5" s="413"/>
      <c r="V5" s="413"/>
      <c r="W5" s="413"/>
      <c r="X5" s="413"/>
      <c r="Y5" s="27"/>
    </row>
    <row r="6" spans="1:25" ht="12.75" customHeight="1" thickBot="1" x14ac:dyDescent="0.25">
      <c r="A6" s="23" t="str">
        <f>A5</f>
        <v>OBRA DE EDIFICAÇÃO</v>
      </c>
      <c r="B6" s="25" t="s">
        <v>97</v>
      </c>
      <c r="C6" s="23" t="str">
        <f t="shared" si="0"/>
        <v>OBRA DE EDIFICAÇÃO-DF</v>
      </c>
      <c r="D6" s="23"/>
      <c r="E6" s="26">
        <v>5.8999999999999999E-3</v>
      </c>
      <c r="F6" s="26">
        <v>1.23E-2</v>
      </c>
      <c r="G6" s="26">
        <v>1.3899999999999999E-2</v>
      </c>
      <c r="J6" s="378" t="s">
        <v>98</v>
      </c>
      <c r="K6" s="378"/>
      <c r="L6" s="378"/>
      <c r="M6" s="378"/>
      <c r="N6" s="378"/>
      <c r="O6" s="378"/>
      <c r="P6" s="378"/>
      <c r="Q6" s="378"/>
      <c r="R6" s="378"/>
      <c r="S6" s="379" t="s">
        <v>99</v>
      </c>
      <c r="T6" s="380"/>
      <c r="U6" s="380"/>
      <c r="V6" s="380"/>
      <c r="W6" s="380"/>
      <c r="X6" s="380"/>
      <c r="Y6" s="381"/>
    </row>
    <row r="7" spans="1:25" ht="12.75" customHeight="1" thickBot="1" x14ac:dyDescent="0.25">
      <c r="A7" s="23" t="str">
        <f>A6</f>
        <v>OBRA DE EDIFICAÇÃO</v>
      </c>
      <c r="B7" s="25" t="s">
        <v>5</v>
      </c>
      <c r="C7" s="23" t="str">
        <f t="shared" si="0"/>
        <v>OBRA DE EDIFICAÇÃO-L</v>
      </c>
      <c r="D7" s="23"/>
      <c r="E7" s="26">
        <v>6.1600000000000002E-2</v>
      </c>
      <c r="F7" s="26">
        <v>7.400000000000001E-2</v>
      </c>
      <c r="G7" s="26">
        <v>8.9600000000000013E-2</v>
      </c>
      <c r="I7" s="376" t="s">
        <v>100</v>
      </c>
      <c r="J7" s="378" t="s">
        <v>365</v>
      </c>
      <c r="K7" s="378"/>
      <c r="L7" s="378"/>
      <c r="M7" s="378"/>
      <c r="N7" s="378"/>
      <c r="O7" s="378"/>
      <c r="P7" s="378"/>
      <c r="Q7" s="378"/>
      <c r="R7" s="378"/>
      <c r="S7" s="379" t="s">
        <v>227</v>
      </c>
      <c r="T7" s="380"/>
      <c r="U7" s="380"/>
      <c r="V7" s="380"/>
      <c r="W7" s="380"/>
      <c r="X7" s="380"/>
      <c r="Y7" s="381"/>
    </row>
    <row r="8" spans="1:25" ht="12.75" customHeight="1" thickBot="1" x14ac:dyDescent="0.25">
      <c r="A8" s="23" t="str">
        <f>A7</f>
        <v>OBRA DE EDIFICAÇÃO</v>
      </c>
      <c r="B8" s="28" t="s">
        <v>101</v>
      </c>
      <c r="C8" s="23" t="str">
        <f t="shared" si="0"/>
        <v>OBRA DE EDIFICAÇÃO-BDI PAD</v>
      </c>
      <c r="D8" s="23"/>
      <c r="E8" s="26">
        <v>0.2034</v>
      </c>
      <c r="F8" s="26">
        <v>0.22120000000000001</v>
      </c>
      <c r="G8" s="26">
        <v>0.25</v>
      </c>
      <c r="I8" s="377"/>
      <c r="J8" s="379" t="s">
        <v>366</v>
      </c>
      <c r="K8" s="380"/>
      <c r="L8" s="380"/>
      <c r="M8" s="380"/>
      <c r="N8" s="380"/>
      <c r="O8" s="380"/>
      <c r="P8" s="380"/>
      <c r="Q8" s="380"/>
      <c r="R8" s="380"/>
      <c r="S8" s="380"/>
      <c r="T8" s="380"/>
      <c r="U8" s="380"/>
      <c r="V8" s="380"/>
      <c r="W8" s="380"/>
      <c r="X8" s="380"/>
      <c r="Y8" s="381"/>
    </row>
    <row r="9" spans="1:25" ht="13.5" customHeight="1" thickBot="1" x14ac:dyDescent="0.25">
      <c r="A9" s="23" t="s">
        <v>102</v>
      </c>
      <c r="B9" s="25" t="s">
        <v>93</v>
      </c>
      <c r="C9" s="23" t="str">
        <f t="shared" si="0"/>
        <v>OBRA RODOVIÁRIA-AC</v>
      </c>
      <c r="D9" s="23"/>
      <c r="E9" s="26">
        <v>3.7999999999999999E-2</v>
      </c>
      <c r="F9" s="26">
        <v>4.0099999999999997E-2</v>
      </c>
      <c r="G9" s="26">
        <v>4.6699999999999998E-2</v>
      </c>
      <c r="I9" s="377"/>
      <c r="J9" s="382" t="s">
        <v>364</v>
      </c>
      <c r="K9" s="383"/>
      <c r="L9" s="383"/>
      <c r="M9" s="383"/>
      <c r="N9" s="383"/>
      <c r="O9" s="383"/>
      <c r="P9" s="383"/>
      <c r="Q9" s="383"/>
      <c r="R9" s="383"/>
      <c r="S9" s="384"/>
      <c r="T9" s="29"/>
      <c r="U9" s="30"/>
      <c r="V9" s="29"/>
      <c r="W9" s="30"/>
      <c r="X9" s="31"/>
      <c r="Y9" s="32"/>
    </row>
    <row r="10" spans="1:25" ht="0.75" customHeight="1" x14ac:dyDescent="0.2">
      <c r="A10" s="23" t="s">
        <v>102</v>
      </c>
      <c r="B10" s="25" t="s">
        <v>94</v>
      </c>
      <c r="C10" s="23" t="str">
        <f t="shared" si="0"/>
        <v>OBRA RODOVIÁRIA-SG</v>
      </c>
      <c r="D10" s="23"/>
      <c r="E10" s="26">
        <v>3.2000000000000002E-3</v>
      </c>
      <c r="F10" s="26">
        <v>4.0000000000000001E-3</v>
      </c>
      <c r="G10" s="26">
        <v>7.4000000000000003E-3</v>
      </c>
      <c r="I10" s="377"/>
      <c r="J10" s="385" t="s">
        <v>103</v>
      </c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7"/>
      <c r="X10" s="394"/>
      <c r="Y10" s="395"/>
    </row>
    <row r="11" spans="1:25" ht="1.5" customHeight="1" x14ac:dyDescent="0.2">
      <c r="A11" s="23"/>
      <c r="B11" s="25"/>
      <c r="C11" s="23"/>
      <c r="D11" s="23"/>
      <c r="E11" s="26"/>
      <c r="F11" s="26"/>
      <c r="G11" s="26"/>
      <c r="I11" s="377"/>
      <c r="J11" s="388"/>
      <c r="K11" s="389"/>
      <c r="L11" s="389"/>
      <c r="M11" s="389"/>
      <c r="N11" s="389"/>
      <c r="O11" s="389"/>
      <c r="P11" s="389"/>
      <c r="Q11" s="389"/>
      <c r="R11" s="389"/>
      <c r="S11" s="389"/>
      <c r="T11" s="389"/>
      <c r="U11" s="389"/>
      <c r="V11" s="389"/>
      <c r="W11" s="390"/>
      <c r="X11" s="394"/>
      <c r="Y11" s="395"/>
    </row>
    <row r="12" spans="1:25" ht="12.75" customHeight="1" thickBot="1" x14ac:dyDescent="0.25">
      <c r="A12" s="23" t="s">
        <v>102</v>
      </c>
      <c r="B12" s="25" t="s">
        <v>96</v>
      </c>
      <c r="C12" s="23" t="str">
        <f t="shared" si="0"/>
        <v>OBRA RODOVIÁRIA-R</v>
      </c>
      <c r="D12" s="23"/>
      <c r="E12" s="26">
        <v>5.0000000000000001E-3</v>
      </c>
      <c r="F12" s="26">
        <v>5.6000000000000008E-3</v>
      </c>
      <c r="G12" s="26">
        <v>9.7000000000000003E-3</v>
      </c>
      <c r="I12" s="377"/>
      <c r="J12" s="391"/>
      <c r="K12" s="392"/>
      <c r="L12" s="392"/>
      <c r="M12" s="392"/>
      <c r="N12" s="392"/>
      <c r="O12" s="392"/>
      <c r="P12" s="392"/>
      <c r="Q12" s="392"/>
      <c r="R12" s="392"/>
      <c r="S12" s="392"/>
      <c r="T12" s="392"/>
      <c r="U12" s="392"/>
      <c r="V12" s="392"/>
      <c r="W12" s="393"/>
      <c r="X12" s="396"/>
      <c r="Y12" s="397"/>
    </row>
    <row r="13" spans="1:25" ht="15.75" customHeight="1" thickBot="1" x14ac:dyDescent="0.25">
      <c r="A13" s="23" t="s">
        <v>102</v>
      </c>
      <c r="B13" s="25" t="s">
        <v>97</v>
      </c>
      <c r="C13" s="23" t="str">
        <f t="shared" si="0"/>
        <v>OBRA RODOVIÁRIA-DF</v>
      </c>
      <c r="D13" s="23"/>
      <c r="E13" s="26">
        <v>1.0200000000000001E-2</v>
      </c>
      <c r="F13" s="26">
        <v>1.11E-2</v>
      </c>
      <c r="G13" s="26">
        <v>1.21E-2</v>
      </c>
      <c r="I13" s="33" t="s">
        <v>104</v>
      </c>
      <c r="J13" s="385" t="s">
        <v>105</v>
      </c>
      <c r="K13" s="386"/>
      <c r="L13" s="386"/>
      <c r="M13" s="386"/>
      <c r="N13" s="386"/>
      <c r="O13" s="386"/>
      <c r="P13" s="386"/>
      <c r="Q13" s="386"/>
      <c r="R13" s="386"/>
      <c r="S13" s="386"/>
      <c r="T13" s="386"/>
      <c r="U13" s="386"/>
      <c r="V13" s="386"/>
      <c r="W13" s="387"/>
      <c r="X13" s="398"/>
      <c r="Y13" s="399"/>
    </row>
    <row r="14" spans="1:25" ht="0.75" customHeight="1" thickBot="1" x14ac:dyDescent="0.25">
      <c r="A14" s="23" t="s">
        <v>102</v>
      </c>
      <c r="B14" s="25" t="s">
        <v>5</v>
      </c>
      <c r="C14" s="23" t="str">
        <f t="shared" si="0"/>
        <v>OBRA RODOVIÁRIA-L</v>
      </c>
      <c r="D14" s="23"/>
      <c r="E14" s="26">
        <v>6.6400000000000001E-2</v>
      </c>
      <c r="F14" s="26">
        <v>7.2999999999999995E-2</v>
      </c>
      <c r="G14" s="26">
        <v>8.6899999999999991E-2</v>
      </c>
      <c r="I14" s="34" t="s">
        <v>106</v>
      </c>
      <c r="J14" s="420"/>
      <c r="K14" s="421"/>
      <c r="L14" s="421"/>
      <c r="M14" s="421"/>
      <c r="N14" s="421"/>
      <c r="O14" s="421"/>
      <c r="P14" s="421"/>
      <c r="Q14" s="421"/>
      <c r="R14" s="421"/>
      <c r="S14" s="421"/>
      <c r="T14" s="421"/>
      <c r="U14" s="421"/>
      <c r="V14" s="421"/>
      <c r="W14" s="421"/>
      <c r="X14" s="421"/>
      <c r="Y14" s="422"/>
    </row>
    <row r="15" spans="1:25" ht="2.25" customHeight="1" x14ac:dyDescent="0.2">
      <c r="A15" s="23" t="s">
        <v>102</v>
      </c>
      <c r="B15" s="28" t="s">
        <v>101</v>
      </c>
      <c r="C15" s="23" t="str">
        <f t="shared" si="0"/>
        <v>OBRA RODOVIÁRIA-BDI PAD</v>
      </c>
      <c r="D15" s="23"/>
      <c r="E15" s="26">
        <v>0.19600000000000001</v>
      </c>
      <c r="F15" s="26">
        <v>0.2097</v>
      </c>
      <c r="G15" s="26">
        <v>0.24230000000000002</v>
      </c>
      <c r="I15" s="34" t="s">
        <v>106</v>
      </c>
      <c r="J15" s="423" t="s">
        <v>107</v>
      </c>
      <c r="K15" s="424"/>
      <c r="L15" s="424"/>
      <c r="M15" s="424"/>
      <c r="N15" s="424"/>
      <c r="O15" s="424"/>
      <c r="P15" s="424"/>
      <c r="Q15" s="424"/>
      <c r="R15" s="424"/>
      <c r="S15" s="424"/>
      <c r="T15" s="424"/>
      <c r="U15" s="424"/>
      <c r="V15" s="424"/>
      <c r="W15" s="424"/>
      <c r="X15" s="424"/>
      <c r="Y15" s="425"/>
    </row>
    <row r="16" spans="1:25" ht="12.75" customHeight="1" thickBot="1" x14ac:dyDescent="0.25">
      <c r="A16" s="23" t="s">
        <v>108</v>
      </c>
      <c r="B16" s="25" t="s">
        <v>93</v>
      </c>
      <c r="C16" s="23" t="str">
        <f t="shared" si="0"/>
        <v>Construção de Redes de Abastecimento de Água, Coleta de Esgoto-AC</v>
      </c>
      <c r="D16" s="23"/>
      <c r="E16" s="26">
        <v>3.4300000000000004E-2</v>
      </c>
      <c r="F16" s="26">
        <v>4.9299999999999997E-2</v>
      </c>
      <c r="G16" s="26">
        <v>6.7099999999999993E-2</v>
      </c>
      <c r="I16" s="34" t="s">
        <v>106</v>
      </c>
      <c r="J16" s="426"/>
      <c r="K16" s="427"/>
      <c r="L16" s="427"/>
      <c r="M16" s="427"/>
      <c r="N16" s="427"/>
      <c r="O16" s="427"/>
      <c r="P16" s="427"/>
      <c r="Q16" s="427"/>
      <c r="R16" s="427"/>
      <c r="S16" s="427"/>
      <c r="T16" s="427"/>
      <c r="U16" s="427"/>
      <c r="V16" s="427"/>
      <c r="W16" s="427"/>
      <c r="X16" s="427"/>
      <c r="Y16" s="428"/>
    </row>
    <row r="17" spans="1:25" ht="14.25" customHeight="1" x14ac:dyDescent="0.2">
      <c r="A17" s="23" t="str">
        <f>A16</f>
        <v>Construção de Redes de Abastecimento de Água, Coleta de Esgoto</v>
      </c>
      <c r="B17" s="25" t="s">
        <v>94</v>
      </c>
      <c r="C17" s="23" t="str">
        <f t="shared" si="0"/>
        <v>Construção de Redes de Abastecimento de Água, Coleta de Esgoto-SG</v>
      </c>
      <c r="D17" s="23"/>
      <c r="E17" s="26">
        <v>2.8000000000000004E-3</v>
      </c>
      <c r="F17" s="26">
        <v>4.8999999999999998E-3</v>
      </c>
      <c r="G17" s="26">
        <v>7.4999999999999997E-3</v>
      </c>
      <c r="I17" s="34" t="s">
        <v>106</v>
      </c>
      <c r="J17" s="429" t="s">
        <v>109</v>
      </c>
      <c r="K17" s="430"/>
      <c r="L17" s="435" t="s">
        <v>102</v>
      </c>
      <c r="M17" s="436"/>
      <c r="N17" s="436"/>
      <c r="O17" s="436"/>
      <c r="P17" s="436"/>
      <c r="Q17" s="436"/>
      <c r="R17" s="436"/>
      <c r="S17" s="436"/>
      <c r="T17" s="436"/>
      <c r="U17" s="436"/>
      <c r="V17" s="436"/>
      <c r="W17" s="436"/>
      <c r="X17" s="436"/>
      <c r="Y17" s="437"/>
    </row>
    <row r="18" spans="1:25" ht="1.5" customHeight="1" x14ac:dyDescent="0.2">
      <c r="A18" s="23" t="str">
        <f>A17</f>
        <v>Construção de Redes de Abastecimento de Água, Coleta de Esgoto</v>
      </c>
      <c r="B18" s="25" t="s">
        <v>96</v>
      </c>
      <c r="C18" s="23" t="str">
        <f t="shared" si="0"/>
        <v>Construção de Redes de Abastecimento de Água, Coleta de Esgoto-R</v>
      </c>
      <c r="D18" s="23"/>
      <c r="E18" s="26">
        <v>0.01</v>
      </c>
      <c r="F18" s="26">
        <v>1.3899999999999999E-2</v>
      </c>
      <c r="G18" s="26">
        <v>1.7399999999999999E-2</v>
      </c>
      <c r="I18" s="34" t="s">
        <v>106</v>
      </c>
      <c r="J18" s="431"/>
      <c r="K18" s="432"/>
      <c r="L18" s="438"/>
      <c r="M18" s="439"/>
      <c r="N18" s="439"/>
      <c r="O18" s="439"/>
      <c r="P18" s="439"/>
      <c r="Q18" s="439"/>
      <c r="R18" s="439"/>
      <c r="S18" s="439"/>
      <c r="T18" s="439"/>
      <c r="U18" s="439"/>
      <c r="V18" s="439"/>
      <c r="W18" s="439"/>
      <c r="X18" s="439"/>
      <c r="Y18" s="440"/>
    </row>
    <row r="19" spans="1:25" ht="1.5" customHeight="1" thickBot="1" x14ac:dyDescent="0.25">
      <c r="A19" s="23" t="str">
        <f>A18</f>
        <v>Construção de Redes de Abastecimento de Água, Coleta de Esgoto</v>
      </c>
      <c r="B19" s="25" t="s">
        <v>97</v>
      </c>
      <c r="C19" s="23" t="str">
        <f t="shared" si="0"/>
        <v>Construção de Redes de Abastecimento de Água, Coleta de Esgoto-DF</v>
      </c>
      <c r="D19" s="23"/>
      <c r="E19" s="26">
        <v>9.3999999999999986E-3</v>
      </c>
      <c r="F19" s="26">
        <v>9.8999999999999991E-3</v>
      </c>
      <c r="G19" s="26">
        <v>1.1699999999999999E-2</v>
      </c>
      <c r="I19" s="34" t="s">
        <v>106</v>
      </c>
      <c r="J19" s="433"/>
      <c r="K19" s="434"/>
      <c r="L19" s="441"/>
      <c r="M19" s="442"/>
      <c r="N19" s="442"/>
      <c r="O19" s="442"/>
      <c r="P19" s="442"/>
      <c r="Q19" s="442"/>
      <c r="R19" s="442"/>
      <c r="S19" s="442"/>
      <c r="T19" s="442"/>
      <c r="U19" s="442"/>
      <c r="V19" s="442"/>
      <c r="W19" s="442"/>
      <c r="X19" s="442"/>
      <c r="Y19" s="443"/>
    </row>
    <row r="20" spans="1:25" ht="0.75" customHeight="1" x14ac:dyDescent="0.2">
      <c r="A20" s="23" t="str">
        <f>A19</f>
        <v>Construção de Redes de Abastecimento de Água, Coleta de Esgoto</v>
      </c>
      <c r="B20" s="25" t="s">
        <v>5</v>
      </c>
      <c r="C20" s="23" t="str">
        <f t="shared" si="0"/>
        <v>Construção de Redes de Abastecimento de Água, Coleta de Esgoto-L</v>
      </c>
      <c r="D20" s="23"/>
      <c r="E20" s="26">
        <v>6.7400000000000002E-2</v>
      </c>
      <c r="F20" s="26">
        <v>8.0399999999999985E-2</v>
      </c>
      <c r="G20" s="26">
        <v>9.4E-2</v>
      </c>
      <c r="I20" s="34" t="s">
        <v>106</v>
      </c>
      <c r="J20" s="35"/>
      <c r="K20" s="23"/>
      <c r="L20" s="23"/>
      <c r="M20" s="23"/>
      <c r="N20" s="23"/>
      <c r="O20" s="23"/>
      <c r="P20" s="23"/>
      <c r="Q20" s="23"/>
      <c r="R20" s="23"/>
      <c r="S20" s="36"/>
      <c r="Y20" s="27"/>
    </row>
    <row r="21" spans="1:25" ht="12" customHeight="1" x14ac:dyDescent="0.2">
      <c r="A21" s="23" t="str">
        <f>A20</f>
        <v>Construção de Redes de Abastecimento de Água, Coleta de Esgoto</v>
      </c>
      <c r="B21" s="28" t="s">
        <v>101</v>
      </c>
      <c r="C21" s="23" t="str">
        <f t="shared" si="0"/>
        <v>Construção de Redes de Abastecimento de Água, Coleta de Esgoto-BDI PAD</v>
      </c>
      <c r="D21" s="23"/>
      <c r="E21" s="26">
        <v>0.20760000000000001</v>
      </c>
      <c r="F21" s="26">
        <v>0.24179999999999999</v>
      </c>
      <c r="G21" s="26">
        <v>0.26440000000000002</v>
      </c>
      <c r="I21" s="34" t="s">
        <v>106</v>
      </c>
      <c r="J21" s="444" t="s">
        <v>110</v>
      </c>
      <c r="K21" s="445"/>
      <c r="L21" s="445"/>
      <c r="M21" s="445"/>
      <c r="N21" s="445"/>
      <c r="O21" s="445"/>
      <c r="P21" s="445"/>
      <c r="Q21" s="446"/>
      <c r="R21" s="450" t="s">
        <v>111</v>
      </c>
      <c r="S21" s="452" t="s">
        <v>112</v>
      </c>
      <c r="T21" s="453" t="s">
        <v>113</v>
      </c>
      <c r="U21" s="445"/>
      <c r="V21" s="446"/>
      <c r="W21" s="454" t="s">
        <v>114</v>
      </c>
      <c r="X21" s="454" t="s">
        <v>115</v>
      </c>
      <c r="Y21" s="414" t="s">
        <v>116</v>
      </c>
    </row>
    <row r="22" spans="1:25" ht="13.5" customHeight="1" x14ac:dyDescent="0.2">
      <c r="A22" s="23" t="s">
        <v>117</v>
      </c>
      <c r="B22" s="25" t="s">
        <v>93</v>
      </c>
      <c r="C22" s="23" t="str">
        <f t="shared" si="0"/>
        <v>Construção e Manutenção de Estações e Redes de Distribuição de Energia Elétrica-AC</v>
      </c>
      <c r="D22" s="23"/>
      <c r="E22" s="26">
        <v>5.2900000000000003E-2</v>
      </c>
      <c r="F22" s="26">
        <v>5.9200000000000003E-2</v>
      </c>
      <c r="G22" s="26">
        <v>7.9299999999999995E-2</v>
      </c>
      <c r="I22" s="34" t="s">
        <v>106</v>
      </c>
      <c r="J22" s="447"/>
      <c r="K22" s="448"/>
      <c r="L22" s="448"/>
      <c r="M22" s="448"/>
      <c r="N22" s="448"/>
      <c r="O22" s="448"/>
      <c r="P22" s="448"/>
      <c r="Q22" s="449"/>
      <c r="R22" s="451"/>
      <c r="S22" s="415"/>
      <c r="T22" s="447"/>
      <c r="U22" s="448"/>
      <c r="V22" s="449"/>
      <c r="W22" s="451"/>
      <c r="X22" s="451"/>
      <c r="Y22" s="415"/>
    </row>
    <row r="23" spans="1:25" ht="15" customHeight="1" x14ac:dyDescent="0.2">
      <c r="A23" s="23" t="str">
        <f>A22</f>
        <v>Construção e Manutenção de Estações e Redes de Distribuição de Energia Elétrica</v>
      </c>
      <c r="B23" s="25" t="s">
        <v>94</v>
      </c>
      <c r="C23" s="23" t="str">
        <f t="shared" si="0"/>
        <v>Construção e Manutenção de Estações e Redes de Distribuição de Energia Elétrica-SG</v>
      </c>
      <c r="D23" s="23"/>
      <c r="E23" s="26">
        <v>2.5000000000000001E-3</v>
      </c>
      <c r="F23" s="26">
        <v>5.1000000000000004E-3</v>
      </c>
      <c r="G23" s="26">
        <v>5.6000000000000008E-3</v>
      </c>
      <c r="I23" s="34" t="s">
        <v>106</v>
      </c>
      <c r="J23" s="416" t="str">
        <f>IF($L$17=$A$148,"Encargos Sociais incidentes sobre a mão de obra","Administração Central")</f>
        <v>Administração Central</v>
      </c>
      <c r="K23" s="417"/>
      <c r="L23" s="417"/>
      <c r="M23" s="417"/>
      <c r="N23" s="417"/>
      <c r="O23" s="417"/>
      <c r="P23" s="417"/>
      <c r="Q23" s="418"/>
      <c r="R23" s="37" t="str">
        <f>IF($L17=$A$148,"K1","AC")</f>
        <v>AC</v>
      </c>
      <c r="S23" s="38"/>
      <c r="T23" s="419" t="s">
        <v>118</v>
      </c>
      <c r="U23" s="417"/>
      <c r="V23" s="418"/>
      <c r="W23" s="39">
        <f>VLOOKUP(CONCATENATE(L17,"-",R23),$C$3:$G$138,3,FALSE)</f>
        <v>3.7999999999999999E-2</v>
      </c>
      <c r="X23" s="39">
        <f>VLOOKUP(CONCATENATE(L17,"-",R23),$C$3:$G$138,4,FALSE)</f>
        <v>4.0099999999999997E-2</v>
      </c>
      <c r="Y23" s="40">
        <f>VLOOKUP(CONCATENATE(L17,"-",R23),$C$3:$G$138,5,FALSE)</f>
        <v>4.6699999999999998E-2</v>
      </c>
    </row>
    <row r="24" spans="1:25" ht="15" customHeight="1" x14ac:dyDescent="0.2">
      <c r="A24" s="23" t="str">
        <f>A23</f>
        <v>Construção e Manutenção de Estações e Redes de Distribuição de Energia Elétrica</v>
      </c>
      <c r="B24" s="25" t="s">
        <v>96</v>
      </c>
      <c r="C24" s="23" t="str">
        <f t="shared" si="0"/>
        <v>Construção e Manutenção de Estações e Redes de Distribuição de Energia Elétrica-R</v>
      </c>
      <c r="D24" s="23"/>
      <c r="E24" s="26">
        <v>0.01</v>
      </c>
      <c r="F24" s="26">
        <v>1.4800000000000001E-2</v>
      </c>
      <c r="G24" s="26">
        <v>1.9699999999999999E-2</v>
      </c>
      <c r="I24" s="34" t="s">
        <v>106</v>
      </c>
      <c r="J24" s="416" t="str">
        <f>IF($L$17=$A$148,"Administração Central da empresa ou consultoria - overhead","Seguro e Garantia")</f>
        <v>Seguro e Garantia</v>
      </c>
      <c r="K24" s="417"/>
      <c r="L24" s="417"/>
      <c r="M24" s="417"/>
      <c r="N24" s="417"/>
      <c r="O24" s="417"/>
      <c r="P24" s="417"/>
      <c r="Q24" s="418"/>
      <c r="R24" s="37" t="str">
        <f>IF($L17=$A$148,"K2","SG")</f>
        <v>SG</v>
      </c>
      <c r="S24" s="38"/>
      <c r="T24" s="419" t="s">
        <v>118</v>
      </c>
      <c r="U24" s="417"/>
      <c r="V24" s="418"/>
      <c r="W24" s="39">
        <f>VLOOKUP(CONCATENATE(L17,"-",R24),$C$3:$G$138,3,FALSE)</f>
        <v>3.2000000000000002E-3</v>
      </c>
      <c r="X24" s="39">
        <f>VLOOKUP(CONCATENATE(L17,"-",R24),$C$3:$G$138,4,FALSE)</f>
        <v>4.0000000000000001E-3</v>
      </c>
      <c r="Y24" s="40">
        <f>VLOOKUP(CONCATENATE(L17,"-",R24),$C$3:$G$138,5,FALSE)</f>
        <v>7.4000000000000003E-3</v>
      </c>
    </row>
    <row r="25" spans="1:25" ht="15" customHeight="1" x14ac:dyDescent="0.2">
      <c r="A25" s="23" t="str">
        <f>A24</f>
        <v>Construção e Manutenção de Estações e Redes de Distribuição de Energia Elétrica</v>
      </c>
      <c r="B25" s="25" t="s">
        <v>97</v>
      </c>
      <c r="C25" s="23" t="str">
        <f t="shared" si="0"/>
        <v>Construção e Manutenção de Estações e Redes de Distribuição de Energia Elétrica-DF</v>
      </c>
      <c r="D25" s="23"/>
      <c r="E25" s="26">
        <v>1.01E-2</v>
      </c>
      <c r="F25" s="26">
        <v>1.0700000000000001E-2</v>
      </c>
      <c r="G25" s="26">
        <v>1.11E-2</v>
      </c>
      <c r="I25" s="34" t="s">
        <v>106</v>
      </c>
      <c r="J25" s="416" t="str">
        <f>IF($L$17=$A$148,"","Risco")</f>
        <v>Risco</v>
      </c>
      <c r="K25" s="417"/>
      <c r="L25" s="417"/>
      <c r="M25" s="417"/>
      <c r="N25" s="417"/>
      <c r="O25" s="417"/>
      <c r="P25" s="417"/>
      <c r="Q25" s="418"/>
      <c r="R25" s="37" t="str">
        <f>IF($L17=$A$148,"","R")</f>
        <v>R</v>
      </c>
      <c r="S25" s="38"/>
      <c r="T25" s="419" t="s">
        <v>118</v>
      </c>
      <c r="U25" s="417"/>
      <c r="V25" s="418"/>
      <c r="W25" s="39">
        <f>VLOOKUP(CONCATENATE(L17,"-",R25),$C$3:$G$138,3,FALSE)</f>
        <v>5.0000000000000001E-3</v>
      </c>
      <c r="X25" s="39">
        <f>VLOOKUP(CONCATENATE(L17,"-",R25),$C$3:$G$138,4,FALSE)</f>
        <v>5.6000000000000008E-3</v>
      </c>
      <c r="Y25" s="40">
        <f>VLOOKUP(CONCATENATE(L17,"-",R25),$C$3:$G$138,5,FALSE)</f>
        <v>9.7000000000000003E-3</v>
      </c>
    </row>
    <row r="26" spans="1:25" ht="15" customHeight="1" x14ac:dyDescent="0.2">
      <c r="A26" s="23" t="str">
        <f>A25</f>
        <v>Construção e Manutenção de Estações e Redes de Distribuição de Energia Elétrica</v>
      </c>
      <c r="B26" s="25" t="s">
        <v>5</v>
      </c>
      <c r="C26" s="23" t="str">
        <f t="shared" si="0"/>
        <v>Construção e Manutenção de Estações e Redes de Distribuição de Energia Elétrica-L</v>
      </c>
      <c r="D26" s="23"/>
      <c r="E26" s="26">
        <v>0.08</v>
      </c>
      <c r="F26" s="26">
        <v>8.3100000000000007E-2</v>
      </c>
      <c r="G26" s="26">
        <v>9.5100000000000004E-2</v>
      </c>
      <c r="I26" s="34" t="s">
        <v>106</v>
      </c>
      <c r="J26" s="416" t="str">
        <f>IF($L$17=$A$148,"","Despesas Financeiras")</f>
        <v>Despesas Financeiras</v>
      </c>
      <c r="K26" s="417"/>
      <c r="L26" s="417"/>
      <c r="M26" s="417"/>
      <c r="N26" s="417"/>
      <c r="O26" s="417"/>
      <c r="P26" s="417"/>
      <c r="Q26" s="418"/>
      <c r="R26" s="37" t="str">
        <f>IF($L17=$A$148,"","DF")</f>
        <v>DF</v>
      </c>
      <c r="S26" s="38"/>
      <c r="T26" s="419" t="s">
        <v>118</v>
      </c>
      <c r="U26" s="417"/>
      <c r="V26" s="418"/>
      <c r="W26" s="39">
        <f>VLOOKUP(CONCATENATE(L17,"-",R26),$C$3:$G$138,3,FALSE)</f>
        <v>1.0200000000000001E-2</v>
      </c>
      <c r="X26" s="39">
        <f>VLOOKUP(CONCATENATE(L17,"-",R26),$C$3:$G$138,4,FALSE)</f>
        <v>1.11E-2</v>
      </c>
      <c r="Y26" s="40">
        <f>VLOOKUP(CONCATENATE(L17,"-",R26),$C$3:$G$138,5,FALSE)</f>
        <v>1.21E-2</v>
      </c>
    </row>
    <row r="27" spans="1:25" ht="15" customHeight="1" x14ac:dyDescent="0.2">
      <c r="A27" s="23" t="str">
        <f>A26</f>
        <v>Construção e Manutenção de Estações e Redes de Distribuição de Energia Elétrica</v>
      </c>
      <c r="B27" s="28" t="s">
        <v>101</v>
      </c>
      <c r="C27" s="23" t="str">
        <f t="shared" si="0"/>
        <v>Construção e Manutenção de Estações e Redes de Distribuição de Energia Elétrica-BDI PAD</v>
      </c>
      <c r="D27" s="23"/>
      <c r="E27" s="26">
        <v>0.24</v>
      </c>
      <c r="F27" s="26">
        <v>0.25840000000000002</v>
      </c>
      <c r="G27" s="26">
        <v>0.27860000000000001</v>
      </c>
      <c r="I27" s="34" t="s">
        <v>106</v>
      </c>
      <c r="J27" s="416" t="str">
        <f>IF($L$17=$A$148,"Margem bruta da empresa de consultoria","Lucro")</f>
        <v>Lucro</v>
      </c>
      <c r="K27" s="417"/>
      <c r="L27" s="417"/>
      <c r="M27" s="417"/>
      <c r="N27" s="417"/>
      <c r="O27" s="417"/>
      <c r="P27" s="417"/>
      <c r="Q27" s="418"/>
      <c r="R27" s="37" t="str">
        <f>IF($L17=$A$148,"K3","L")</f>
        <v>L</v>
      </c>
      <c r="S27" s="38"/>
      <c r="T27" s="419" t="s">
        <v>118</v>
      </c>
      <c r="U27" s="417"/>
      <c r="V27" s="418"/>
      <c r="W27" s="39">
        <f>VLOOKUP(CONCATENATE(L17,"-",R27),$C$3:$G$138,3,FALSE)</f>
        <v>6.6400000000000001E-2</v>
      </c>
      <c r="X27" s="39">
        <f>VLOOKUP(CONCATENATE(L17,"-",R27),$C$3:$G$138,4,FALSE)</f>
        <v>7.2999999999999995E-2</v>
      </c>
      <c r="Y27" s="40">
        <f>VLOOKUP(CONCATENATE(L17,"-",R27),$C$3:$G$138,5,FALSE)</f>
        <v>8.6899999999999991E-2</v>
      </c>
    </row>
    <row r="28" spans="1:25" ht="15" customHeight="1" x14ac:dyDescent="0.2">
      <c r="A28" s="23" t="s">
        <v>119</v>
      </c>
      <c r="B28" s="25" t="s">
        <v>93</v>
      </c>
      <c r="C28" s="23" t="str">
        <f t="shared" si="0"/>
        <v>Obras Portuárias, Marítimas e Fluviais-AC</v>
      </c>
      <c r="D28" s="23"/>
      <c r="E28" s="26">
        <v>0.04</v>
      </c>
      <c r="F28" s="26">
        <v>5.5199999999999999E-2</v>
      </c>
      <c r="G28" s="26">
        <v>7.85E-2</v>
      </c>
      <c r="I28" s="34" t="s">
        <v>106</v>
      </c>
      <c r="J28" s="416" t="s">
        <v>120</v>
      </c>
      <c r="K28" s="417"/>
      <c r="L28" s="417"/>
      <c r="M28" s="417"/>
      <c r="N28" s="417"/>
      <c r="O28" s="417"/>
      <c r="P28" s="417"/>
      <c r="Q28" s="418"/>
      <c r="R28" s="37" t="s">
        <v>121</v>
      </c>
      <c r="S28" s="40">
        <v>3.6499999999999998E-2</v>
      </c>
      <c r="T28" s="419" t="s">
        <v>118</v>
      </c>
      <c r="U28" s="417"/>
      <c r="V28" s="418"/>
      <c r="W28" s="39">
        <v>3.6499999999999998E-2</v>
      </c>
      <c r="X28" s="39">
        <v>3.6499999999999998E-2</v>
      </c>
      <c r="Y28" s="40">
        <v>3.6499999999999998E-2</v>
      </c>
    </row>
    <row r="29" spans="1:25" ht="15" customHeight="1" x14ac:dyDescent="0.2">
      <c r="A29" s="23" t="str">
        <f>A28</f>
        <v>Obras Portuárias, Marítimas e Fluviais</v>
      </c>
      <c r="B29" s="25" t="s">
        <v>94</v>
      </c>
      <c r="C29" s="23" t="str">
        <f t="shared" si="0"/>
        <v>Obras Portuárias, Marítimas e Fluviais-SG</v>
      </c>
      <c r="D29" s="23"/>
      <c r="E29" s="26">
        <v>8.1000000000000013E-3</v>
      </c>
      <c r="F29" s="26">
        <v>1.2199999999999999E-2</v>
      </c>
      <c r="G29" s="26">
        <v>1.9900000000000001E-2</v>
      </c>
      <c r="I29" s="34" t="s">
        <v>106</v>
      </c>
      <c r="J29" s="416" t="s">
        <v>122</v>
      </c>
      <c r="K29" s="417"/>
      <c r="L29" s="417"/>
      <c r="M29" s="417"/>
      <c r="N29" s="417"/>
      <c r="O29" s="417"/>
      <c r="P29" s="417"/>
      <c r="Q29" s="418"/>
      <c r="R29" s="37" t="s">
        <v>123</v>
      </c>
      <c r="S29" s="40">
        <f ca="1">IF(AND($L17&lt;&gt;$A$147,COUNTA(OFFSET(S22,1,0,6))&gt;0),$X$13*$X$12,0)</f>
        <v>0</v>
      </c>
      <c r="T29" s="419" t="s">
        <v>118</v>
      </c>
      <c r="U29" s="417"/>
      <c r="V29" s="418"/>
      <c r="W29" s="39">
        <v>0</v>
      </c>
      <c r="X29" s="39">
        <v>2.5000000000000001E-2</v>
      </c>
      <c r="Y29" s="40">
        <v>0.05</v>
      </c>
    </row>
    <row r="30" spans="1:25" ht="15" customHeight="1" x14ac:dyDescent="0.2">
      <c r="A30" s="23" t="str">
        <f>A29</f>
        <v>Obras Portuárias, Marítimas e Fluviais</v>
      </c>
      <c r="B30" s="25" t="s">
        <v>96</v>
      </c>
      <c r="C30" s="23" t="str">
        <f t="shared" si="0"/>
        <v>Obras Portuárias, Marítimas e Fluviais-R</v>
      </c>
      <c r="D30" s="23"/>
      <c r="E30" s="26">
        <v>1.46E-2</v>
      </c>
      <c r="F30" s="26">
        <v>2.3199999999999998E-2</v>
      </c>
      <c r="G30" s="26">
        <v>3.1600000000000003E-2</v>
      </c>
      <c r="I30" s="34" t="s">
        <v>106</v>
      </c>
      <c r="J30" s="416" t="s">
        <v>124</v>
      </c>
      <c r="K30" s="417"/>
      <c r="L30" s="417"/>
      <c r="M30" s="417"/>
      <c r="N30" s="417"/>
      <c r="O30" s="417"/>
      <c r="P30" s="455"/>
      <c r="Q30" s="456"/>
      <c r="R30" s="37" t="s">
        <v>125</v>
      </c>
      <c r="S30" s="40">
        <f ca="1">IF(P31="SEM",0,IF(AND($L17&lt;&gt;$A$147,COUNTA(OFFSET(S22,1,0,6))&gt;0),4.5%,0%))</f>
        <v>0</v>
      </c>
      <c r="T30" s="419" t="s">
        <v>118</v>
      </c>
      <c r="U30" s="417"/>
      <c r="V30" s="418"/>
      <c r="W30" s="41">
        <v>0</v>
      </c>
      <c r="X30" s="41">
        <v>4.4999999999999998E-2</v>
      </c>
      <c r="Y30" s="42">
        <v>4.4999999999999998E-2</v>
      </c>
    </row>
    <row r="31" spans="1:25" ht="30" customHeight="1" thickBot="1" x14ac:dyDescent="0.25">
      <c r="A31" s="23" t="str">
        <f>A30</f>
        <v>Obras Portuárias, Marítimas e Fluviais</v>
      </c>
      <c r="B31" s="25" t="s">
        <v>97</v>
      </c>
      <c r="C31" s="23" t="str">
        <f t="shared" si="0"/>
        <v>Obras Portuárias, Marítimas e Fluviais-DF</v>
      </c>
      <c r="D31" s="23"/>
      <c r="E31" s="26">
        <v>9.3999999999999986E-3</v>
      </c>
      <c r="F31" s="26">
        <v>1.0200000000000001E-2</v>
      </c>
      <c r="G31" s="26">
        <v>1.3300000000000001E-2</v>
      </c>
      <c r="I31" s="34" t="s">
        <v>106</v>
      </c>
      <c r="J31" s="457" t="s">
        <v>126</v>
      </c>
      <c r="K31" s="458"/>
      <c r="L31" s="458"/>
      <c r="M31" s="458"/>
      <c r="N31" s="458"/>
      <c r="O31" s="458"/>
      <c r="P31" s="459" t="s">
        <v>127</v>
      </c>
      <c r="Q31" s="460"/>
      <c r="R31" s="43" t="s">
        <v>101</v>
      </c>
      <c r="S31" s="44">
        <f ca="1">IF(P31="SEM",ROUND((((1+S23+S24+S25)*(1+S26)*(1+S27)/(1-(S28+S29)))-1),4),IF(P31="COM",ROUND((((1+S23+S24+S25)*(1+S26)*(1+S27)/(1-(S28+S29+S30)))-1),4)))</f>
        <v>3.7900000000000003E-2</v>
      </c>
      <c r="T31" s="461" t="str">
        <f ca="1">IF(OR($L$17=$A$148,$L$17=$A$147,AND(A81&gt;=W31,A81&lt;=Y31)),"OK","FORA DO INTERVALO")</f>
        <v>FORA DO INTERVALO</v>
      </c>
      <c r="U31" s="455"/>
      <c r="V31" s="418"/>
      <c r="W31" s="39">
        <f>IF($L17=$A$147,0,VLOOKUP(CONCATENATE($L17,"-",$R31),$C$3:$G$138,3,FALSE))</f>
        <v>0.19600000000000001</v>
      </c>
      <c r="X31" s="39">
        <f>IF($L17=$A$147,0,VLOOKUP(CONCATENATE($L17,"-",$R31),$C$3:$G$138,4,FALSE))</f>
        <v>0.2097</v>
      </c>
      <c r="Y31" s="40">
        <f>IF($L17=$A$147,0,VLOOKUP(CONCATENATE($L17,"-",$R31),$C$3:$G$138,5,FALSE))</f>
        <v>0.24230000000000002</v>
      </c>
    </row>
    <row r="32" spans="1:25" ht="15" hidden="1" customHeight="1" x14ac:dyDescent="0.2">
      <c r="A32" s="23" t="str">
        <f>A31</f>
        <v>Obras Portuárias, Marítimas e Fluviais</v>
      </c>
      <c r="B32" s="25" t="s">
        <v>5</v>
      </c>
      <c r="C32" s="23" t="str">
        <f t="shared" si="0"/>
        <v>Obras Portuárias, Marítimas e Fluviais-L</v>
      </c>
      <c r="D32" s="23"/>
      <c r="E32" s="26">
        <v>7.1399999999999991E-2</v>
      </c>
      <c r="F32" s="26">
        <v>8.4000000000000005E-2</v>
      </c>
      <c r="G32" s="26">
        <v>0.1043</v>
      </c>
      <c r="I32" s="34" t="s">
        <v>106</v>
      </c>
      <c r="J32" s="468"/>
      <c r="K32" s="469"/>
      <c r="L32" s="469"/>
      <c r="M32" s="469"/>
      <c r="N32" s="469"/>
      <c r="O32" s="469"/>
      <c r="P32" s="469"/>
      <c r="Q32" s="469"/>
      <c r="R32" s="45"/>
      <c r="S32" s="45"/>
      <c r="T32" s="45"/>
      <c r="U32" s="46"/>
      <c r="Y32" s="27"/>
    </row>
    <row r="33" spans="1:26" ht="1.5" customHeight="1" thickBot="1" x14ac:dyDescent="0.25">
      <c r="A33" s="23" t="str">
        <f>A32</f>
        <v>Obras Portuárias, Marítimas e Fluviais</v>
      </c>
      <c r="B33" s="28" t="s">
        <v>101</v>
      </c>
      <c r="C33" s="23" t="str">
        <f t="shared" si="0"/>
        <v>Obras Portuárias, Marítimas e Fluviais-BDI PAD</v>
      </c>
      <c r="D33" s="23"/>
      <c r="E33" s="26">
        <v>0.22800000000000001</v>
      </c>
      <c r="F33" s="26">
        <v>0.27479999999999999</v>
      </c>
      <c r="G33" s="26">
        <v>0.3095</v>
      </c>
      <c r="I33" s="34" t="s">
        <v>106</v>
      </c>
      <c r="J33" s="47"/>
      <c r="K33" s="48"/>
      <c r="L33" s="48"/>
      <c r="M33" s="48"/>
      <c r="N33" s="48"/>
      <c r="O33" s="48"/>
      <c r="P33" s="48"/>
      <c r="Q33" s="48"/>
      <c r="R33" s="48"/>
      <c r="S33" s="48"/>
      <c r="T33" s="29"/>
      <c r="U33" s="49"/>
      <c r="V33" s="29"/>
      <c r="W33" s="29"/>
      <c r="X33" s="29"/>
      <c r="Y33" s="50"/>
    </row>
    <row r="34" spans="1:26" ht="12" customHeight="1" x14ac:dyDescent="0.2">
      <c r="A34" s="23" t="s">
        <v>128</v>
      </c>
      <c r="B34" s="25" t="s">
        <v>93</v>
      </c>
      <c r="C34" s="23" t="str">
        <f t="shared" si="0"/>
        <v>Fornecimento de Materiais e Equipamentos (aquisição indireta - em conjunto com licitação de obras)-AC</v>
      </c>
      <c r="D34" s="23"/>
      <c r="E34" s="26">
        <v>1.4999999999999999E-2</v>
      </c>
      <c r="F34" s="26">
        <v>3.4500000000000003E-2</v>
      </c>
      <c r="G34" s="26">
        <v>4.4900000000000002E-2</v>
      </c>
      <c r="I34" s="34" t="s">
        <v>106</v>
      </c>
      <c r="J34" s="470" t="s">
        <v>129</v>
      </c>
      <c r="K34" s="471"/>
      <c r="L34" s="471"/>
      <c r="M34" s="471"/>
      <c r="N34" s="471"/>
      <c r="O34" s="471"/>
      <c r="P34" s="471"/>
      <c r="Q34" s="471"/>
      <c r="R34" s="471"/>
      <c r="S34" s="471"/>
      <c r="T34" s="471"/>
      <c r="U34" s="471"/>
      <c r="V34" s="471"/>
      <c r="W34" s="471"/>
      <c r="X34" s="471"/>
      <c r="Y34" s="472"/>
    </row>
    <row r="35" spans="1:26" ht="3.75" customHeight="1" x14ac:dyDescent="0.2">
      <c r="A35" s="23" t="str">
        <f>A34</f>
        <v>Fornecimento de Materiais e Equipamentos (aquisição indireta - em conjunto com licitação de obras)</v>
      </c>
      <c r="B35" s="25" t="s">
        <v>94</v>
      </c>
      <c r="C35" s="23" t="str">
        <f t="shared" si="0"/>
        <v>Fornecimento de Materiais e Equipamentos (aquisição indireta - em conjunto com licitação de obras)-SG</v>
      </c>
      <c r="D35" s="23"/>
      <c r="E35" s="26">
        <v>3.0000000000000001E-3</v>
      </c>
      <c r="F35" s="26">
        <v>4.7999999999999996E-3</v>
      </c>
      <c r="G35" s="26">
        <v>8.199999999999999E-3</v>
      </c>
      <c r="I35" s="34" t="s">
        <v>106</v>
      </c>
      <c r="J35" s="51"/>
      <c r="K35" s="52"/>
      <c r="L35" s="52"/>
      <c r="M35" s="52"/>
      <c r="N35" s="52"/>
      <c r="O35" s="52"/>
      <c r="P35" s="52"/>
      <c r="Q35" s="52"/>
      <c r="R35" s="52"/>
      <c r="S35" s="52"/>
      <c r="T35" s="53"/>
      <c r="U35" s="53"/>
      <c r="V35" s="53"/>
      <c r="W35" s="53"/>
      <c r="X35" s="53"/>
      <c r="Y35" s="54"/>
    </row>
    <row r="36" spans="1:26" ht="12.75" customHeight="1" x14ac:dyDescent="0.2">
      <c r="A36" s="23" t="str">
        <f>A35</f>
        <v>Fornecimento de Materiais e Equipamentos (aquisição indireta - em conjunto com licitação de obras)</v>
      </c>
      <c r="B36" s="25" t="s">
        <v>96</v>
      </c>
      <c r="C36" s="23" t="str">
        <f t="shared" si="0"/>
        <v>Fornecimento de Materiais e Equipamentos (aquisição indireta - em conjunto com licitação de obras)-R</v>
      </c>
      <c r="D36" s="23"/>
      <c r="E36" s="26">
        <v>5.6000000000000008E-3</v>
      </c>
      <c r="F36" s="26">
        <v>8.5000000000000006E-3</v>
      </c>
      <c r="G36" s="26">
        <v>8.8999999999999999E-3</v>
      </c>
      <c r="I36" s="34" t="s">
        <v>106</v>
      </c>
      <c r="J36" s="473" t="s">
        <v>130</v>
      </c>
      <c r="K36" s="474"/>
      <c r="L36" s="474"/>
      <c r="M36" s="474"/>
      <c r="N36" s="474"/>
      <c r="O36" s="474"/>
      <c r="P36" s="474"/>
      <c r="Q36" s="474"/>
      <c r="R36" s="474"/>
      <c r="S36" s="474"/>
      <c r="T36" s="474"/>
      <c r="U36" s="474"/>
      <c r="V36" s="474"/>
      <c r="W36" s="474"/>
      <c r="X36" s="474"/>
      <c r="Y36" s="475"/>
    </row>
    <row r="37" spans="1:26" ht="12.75" customHeight="1" x14ac:dyDescent="0.25">
      <c r="A37" s="23" t="str">
        <f>A36</f>
        <v>Fornecimento de Materiais e Equipamentos (aquisição indireta - em conjunto com licitação de obras)</v>
      </c>
      <c r="B37" s="25" t="s">
        <v>97</v>
      </c>
      <c r="C37" s="23" t="str">
        <f t="shared" si="0"/>
        <v>Fornecimento de Materiais e Equipamentos (aquisição indireta - em conjunto com licitação de obras)-DF</v>
      </c>
      <c r="D37" s="23"/>
      <c r="E37" s="26">
        <v>8.5000000000000006E-3</v>
      </c>
      <c r="F37" s="26">
        <v>8.5000000000000006E-3</v>
      </c>
      <c r="G37" s="26">
        <v>1.11E-2</v>
      </c>
      <c r="I37" s="34" t="s">
        <v>106</v>
      </c>
      <c r="J37" s="55"/>
      <c r="K37" s="56"/>
      <c r="L37" s="56"/>
      <c r="M37" s="56"/>
      <c r="N37" s="476" t="s">
        <v>131</v>
      </c>
      <c r="O37" s="56" t="str">
        <f>IF($L17=$A$148,"(1+K1+K2)*(1+K3)","(1+AC + S + R + G)*(1 + DF)*(1+L)")</f>
        <v>(1+AC + S + R + G)*(1 + DF)*(1+L)</v>
      </c>
      <c r="P37" s="56"/>
      <c r="Q37" s="56"/>
      <c r="R37" s="478">
        <v>-1</v>
      </c>
      <c r="S37" s="56"/>
      <c r="T37" s="56"/>
      <c r="U37" s="56"/>
      <c r="V37" s="56"/>
      <c r="W37" s="56"/>
      <c r="X37" s="56"/>
      <c r="Y37" s="57"/>
    </row>
    <row r="38" spans="1:26" ht="19.5" customHeight="1" thickBot="1" x14ac:dyDescent="0.25">
      <c r="A38" s="23" t="str">
        <f>A37</f>
        <v>Fornecimento de Materiais e Equipamentos (aquisição indireta - em conjunto com licitação de obras)</v>
      </c>
      <c r="B38" s="25" t="s">
        <v>5</v>
      </c>
      <c r="C38" s="23" t="str">
        <f t="shared" si="0"/>
        <v>Fornecimento de Materiais e Equipamentos (aquisição indireta - em conjunto com licitação de obras)-L</v>
      </c>
      <c r="D38" s="23"/>
      <c r="E38" s="26">
        <v>3.5000000000000003E-2</v>
      </c>
      <c r="F38" s="26">
        <v>5.1100000000000007E-2</v>
      </c>
      <c r="G38" s="26">
        <v>6.2199999999999998E-2</v>
      </c>
      <c r="I38" s="34" t="s">
        <v>106</v>
      </c>
      <c r="J38" s="58"/>
      <c r="K38" s="59"/>
      <c r="L38" s="59"/>
      <c r="M38" s="59"/>
      <c r="N38" s="477"/>
      <c r="O38" s="60"/>
      <c r="P38" s="59" t="s">
        <v>132</v>
      </c>
      <c r="Q38" s="59"/>
      <c r="R38" s="479"/>
      <c r="S38" s="59"/>
      <c r="T38" s="59"/>
      <c r="U38" s="59"/>
      <c r="V38" s="59"/>
      <c r="W38" s="59"/>
      <c r="X38" s="59"/>
      <c r="Y38" s="61"/>
    </row>
    <row r="39" spans="1:26" ht="0.75" customHeight="1" x14ac:dyDescent="0.2">
      <c r="A39" s="23" t="str">
        <f>A38</f>
        <v>Fornecimento de Materiais e Equipamentos (aquisição indireta - em conjunto com licitação de obras)</v>
      </c>
      <c r="B39" s="28" t="s">
        <v>101</v>
      </c>
      <c r="C39" s="23" t="str">
        <f t="shared" si="0"/>
        <v>Fornecimento de Materiais e Equipamentos (aquisição indireta - em conjunto com licitação de obras)-BDI PAD</v>
      </c>
      <c r="D39" s="23"/>
      <c r="E39" s="26">
        <v>0.111</v>
      </c>
      <c r="F39" s="26">
        <v>0.14019999999999999</v>
      </c>
      <c r="G39" s="26">
        <v>0.16800000000000001</v>
      </c>
      <c r="I39" s="34" t="s">
        <v>106</v>
      </c>
      <c r="J39" s="62"/>
      <c r="K39" s="63"/>
      <c r="L39" s="63"/>
      <c r="M39" s="63"/>
      <c r="N39" s="63"/>
      <c r="O39" s="63"/>
      <c r="P39" s="63"/>
      <c r="Q39" s="63"/>
      <c r="R39" s="63"/>
      <c r="S39" s="64"/>
      <c r="T39" s="53"/>
      <c r="U39" s="53"/>
      <c r="V39" s="53"/>
      <c r="W39" s="53"/>
      <c r="X39" s="53"/>
      <c r="Y39" s="54"/>
    </row>
    <row r="40" spans="1:26" ht="27.75" customHeight="1" x14ac:dyDescent="0.2">
      <c r="A40" s="23" t="s">
        <v>133</v>
      </c>
      <c r="B40" s="28" t="s">
        <v>93</v>
      </c>
      <c r="C40" s="23" t="str">
        <f t="shared" si="0"/>
        <v>Fornecimento de Materiais e Equipamentos (aquisição direta)-AC</v>
      </c>
      <c r="D40" s="23"/>
      <c r="E40" s="26" t="s">
        <v>118</v>
      </c>
      <c r="F40" s="26" t="s">
        <v>118</v>
      </c>
      <c r="G40" s="26" t="s">
        <v>118</v>
      </c>
      <c r="I40" s="34" t="s">
        <v>106</v>
      </c>
      <c r="J40" s="462" t="str">
        <f>CONCATENATE("Declaro para os devidos fins que, conforme legislação tributária municipal, a base de cálculo deste tipo de obra corresponde à ",$X$12*100,"%, com a respectiva alíquota de ",$X$13*100,"%.")</f>
        <v>Declaro para os devidos fins que, conforme legislação tributária municipal, a base de cálculo deste tipo de obra corresponde à 0%, com a respectiva alíquota de 0%.</v>
      </c>
      <c r="K40" s="463"/>
      <c r="L40" s="463"/>
      <c r="M40" s="463"/>
      <c r="N40" s="463"/>
      <c r="O40" s="463"/>
      <c r="P40" s="463"/>
      <c r="Q40" s="463"/>
      <c r="R40" s="463"/>
      <c r="S40" s="463"/>
      <c r="T40" s="463"/>
      <c r="U40" s="463"/>
      <c r="V40" s="463"/>
      <c r="W40" s="463"/>
      <c r="X40" s="463"/>
      <c r="Y40" s="464"/>
    </row>
    <row r="41" spans="1:26" ht="3" customHeight="1" x14ac:dyDescent="0.2">
      <c r="A41" s="23" t="s">
        <v>133</v>
      </c>
      <c r="B41" s="28" t="s">
        <v>94</v>
      </c>
      <c r="C41" s="23" t="str">
        <f t="shared" si="0"/>
        <v>Fornecimento de Materiais e Equipamentos (aquisição direta)-SG</v>
      </c>
      <c r="D41" s="23"/>
      <c r="E41" s="26" t="s">
        <v>118</v>
      </c>
      <c r="F41" s="26" t="s">
        <v>118</v>
      </c>
      <c r="G41" s="26" t="s">
        <v>118</v>
      </c>
      <c r="I41" s="34" t="s">
        <v>106</v>
      </c>
      <c r="J41" s="462" t="str">
        <f>CONCATENATE("Declaro para os devidos fins que o regime de Contribuição Previdenciária sobre a Receita Bruta adotado para elaboração do orçamento foi ",IF(P31="COM","COM","SEM"),"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1" s="463"/>
      <c r="L41" s="463"/>
      <c r="M41" s="463"/>
      <c r="N41" s="463"/>
      <c r="O41" s="463"/>
      <c r="P41" s="463"/>
      <c r="Q41" s="463"/>
      <c r="R41" s="463"/>
      <c r="S41" s="463"/>
      <c r="T41" s="463"/>
      <c r="U41" s="463"/>
      <c r="V41" s="463"/>
      <c r="W41" s="463"/>
      <c r="X41" s="463"/>
      <c r="Y41" s="464"/>
    </row>
    <row r="42" spans="1:26" ht="33.75" customHeight="1" x14ac:dyDescent="0.2">
      <c r="A42" s="23" t="s">
        <v>133</v>
      </c>
      <c r="B42" s="28" t="s">
        <v>96</v>
      </c>
      <c r="C42" s="23" t="str">
        <f t="shared" si="0"/>
        <v>Fornecimento de Materiais e Equipamentos (aquisição direta)-R</v>
      </c>
      <c r="D42" s="23"/>
      <c r="E42" s="26" t="s">
        <v>118</v>
      </c>
      <c r="F42" s="26" t="s">
        <v>118</v>
      </c>
      <c r="G42" s="26" t="s">
        <v>118</v>
      </c>
      <c r="I42" s="34" t="s">
        <v>106</v>
      </c>
      <c r="J42" s="462"/>
      <c r="K42" s="463"/>
      <c r="L42" s="463"/>
      <c r="M42" s="463"/>
      <c r="N42" s="463"/>
      <c r="O42" s="463"/>
      <c r="P42" s="463"/>
      <c r="Q42" s="463"/>
      <c r="R42" s="463"/>
      <c r="S42" s="463"/>
      <c r="T42" s="463"/>
      <c r="U42" s="463"/>
      <c r="V42" s="463"/>
      <c r="W42" s="463"/>
      <c r="X42" s="463"/>
      <c r="Y42" s="464"/>
    </row>
    <row r="43" spans="1:26" ht="28.5" customHeight="1" x14ac:dyDescent="0.2">
      <c r="A43" s="23" t="s">
        <v>133</v>
      </c>
      <c r="B43" s="28" t="s">
        <v>97</v>
      </c>
      <c r="C43" s="23" t="str">
        <f t="shared" si="0"/>
        <v>Fornecimento de Materiais e Equipamentos (aquisição direta)-DF</v>
      </c>
      <c r="D43" s="23"/>
      <c r="E43" s="26" t="s">
        <v>118</v>
      </c>
      <c r="F43" s="26" t="s">
        <v>118</v>
      </c>
      <c r="G43" s="26" t="s">
        <v>118</v>
      </c>
      <c r="I43" s="34" t="s">
        <v>106</v>
      </c>
      <c r="J43" s="35"/>
      <c r="K43" s="23"/>
      <c r="L43" s="23"/>
      <c r="M43" s="23"/>
      <c r="N43" s="23"/>
      <c r="O43" s="23"/>
      <c r="P43" s="23"/>
      <c r="Q43" s="23"/>
      <c r="R43" s="23"/>
      <c r="S43" s="23"/>
      <c r="Y43" s="27"/>
    </row>
    <row r="44" spans="1:26" ht="12.75" customHeight="1" x14ac:dyDescent="0.2">
      <c r="A44" s="23" t="s">
        <v>133</v>
      </c>
      <c r="B44" s="28" t="s">
        <v>5</v>
      </c>
      <c r="C44" s="23" t="str">
        <f t="shared" si="0"/>
        <v>Fornecimento de Materiais e Equipamentos (aquisição direta)-L</v>
      </c>
      <c r="D44" s="23"/>
      <c r="E44" s="26" t="s">
        <v>118</v>
      </c>
      <c r="F44" s="26" t="s">
        <v>118</v>
      </c>
      <c r="G44" s="26" t="s">
        <v>118</v>
      </c>
      <c r="I44" s="34" t="s">
        <v>106</v>
      </c>
      <c r="J44" s="35"/>
      <c r="K44" s="465"/>
      <c r="L44" s="465"/>
      <c r="M44" s="23"/>
      <c r="N44" s="23"/>
      <c r="O44" s="23"/>
      <c r="P44" s="465"/>
      <c r="Q44" s="465"/>
      <c r="R44" s="23"/>
      <c r="S44" s="23"/>
      <c r="T44" s="23"/>
      <c r="U44" s="23"/>
      <c r="V44" s="23"/>
      <c r="W44" s="23"/>
      <c r="X44" s="23"/>
      <c r="Y44" s="36"/>
    </row>
    <row r="45" spans="1:26" ht="24" customHeight="1" x14ac:dyDescent="0.2">
      <c r="A45" s="23" t="s">
        <v>133</v>
      </c>
      <c r="B45" s="28" t="s">
        <v>101</v>
      </c>
      <c r="C45" s="23" t="str">
        <f t="shared" si="0"/>
        <v>Fornecimento de Materiais e Equipamentos (aquisição direta)-BDI PAD</v>
      </c>
      <c r="D45" s="23"/>
      <c r="E45" s="26" t="s">
        <v>118</v>
      </c>
      <c r="F45" s="26" t="s">
        <v>118</v>
      </c>
      <c r="G45" s="26" t="s">
        <v>118</v>
      </c>
      <c r="I45" s="34" t="s">
        <v>106</v>
      </c>
      <c r="J45" s="65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7"/>
      <c r="Z45" s="68"/>
    </row>
    <row r="46" spans="1:26" ht="12.75" customHeight="1" x14ac:dyDescent="0.2">
      <c r="A46" s="23" t="s">
        <v>134</v>
      </c>
      <c r="B46" s="25" t="s">
        <v>135</v>
      </c>
      <c r="C46" s="23" t="str">
        <f t="shared" si="0"/>
        <v>Estudos e Projetos, Planos e Gerenciamento e outros correlatos-K1</v>
      </c>
      <c r="D46" s="23"/>
      <c r="E46" s="26" t="s">
        <v>118</v>
      </c>
      <c r="F46" s="26" t="s">
        <v>118</v>
      </c>
      <c r="G46" s="26" t="s">
        <v>118</v>
      </c>
      <c r="I46" s="34" t="s">
        <v>106</v>
      </c>
      <c r="J46" s="35"/>
      <c r="K46" s="466"/>
      <c r="L46" s="466"/>
      <c r="M46" s="466"/>
      <c r="N46" s="466"/>
      <c r="O46" s="23"/>
      <c r="P46" s="466"/>
      <c r="Q46" s="466"/>
      <c r="R46" s="466"/>
      <c r="S46" s="466"/>
      <c r="Z46" s="68"/>
    </row>
    <row r="47" spans="1:26" ht="12.75" customHeight="1" x14ac:dyDescent="0.2">
      <c r="A47" s="23" t="str">
        <f>A46</f>
        <v>Estudos e Projetos, Planos e Gerenciamento e outros correlatos</v>
      </c>
      <c r="B47" s="25" t="s">
        <v>136</v>
      </c>
      <c r="C47" s="23" t="str">
        <f t="shared" si="0"/>
        <v>Estudos e Projetos, Planos e Gerenciamento e outros correlatos-K2</v>
      </c>
      <c r="D47" s="23"/>
      <c r="E47" s="26" t="s">
        <v>118</v>
      </c>
      <c r="F47" s="26">
        <v>0.2</v>
      </c>
      <c r="G47" s="26" t="s">
        <v>118</v>
      </c>
      <c r="I47" s="34" t="s">
        <v>106</v>
      </c>
      <c r="J47" s="69"/>
      <c r="K47" s="70"/>
      <c r="L47" s="70"/>
      <c r="M47" s="70"/>
      <c r="N47" s="70"/>
      <c r="O47" s="23"/>
      <c r="P47" s="70"/>
      <c r="Q47" s="70"/>
      <c r="R47" s="70"/>
      <c r="S47" s="70"/>
      <c r="V47" s="71"/>
      <c r="W47" s="71"/>
      <c r="X47" s="71"/>
      <c r="Y47" s="72"/>
    </row>
    <row r="48" spans="1:26" ht="12.75" customHeight="1" x14ac:dyDescent="0.2">
      <c r="A48" s="23" t="str">
        <f>A47</f>
        <v>Estudos e Projetos, Planos e Gerenciamento e outros correlatos</v>
      </c>
      <c r="B48" s="25"/>
      <c r="C48" s="23" t="str">
        <f t="shared" si="0"/>
        <v>Estudos e Projetos, Planos e Gerenciamento e outros correlatos-</v>
      </c>
      <c r="D48" s="23"/>
      <c r="E48" s="26" t="s">
        <v>118</v>
      </c>
      <c r="F48" s="26" t="s">
        <v>118</v>
      </c>
      <c r="G48" s="26" t="s">
        <v>118</v>
      </c>
      <c r="I48" s="34" t="s">
        <v>106</v>
      </c>
      <c r="J48" s="73"/>
      <c r="K48" s="467"/>
      <c r="L48" s="467"/>
      <c r="M48" s="467"/>
      <c r="N48" s="467"/>
      <c r="O48" s="74"/>
      <c r="P48" s="467"/>
      <c r="Q48" s="467"/>
      <c r="R48" s="467"/>
      <c r="S48" s="467"/>
      <c r="T48" s="286"/>
      <c r="Y48" s="36"/>
    </row>
    <row r="49" spans="1:25" ht="12.75" customHeight="1" x14ac:dyDescent="0.2">
      <c r="A49" s="23" t="str">
        <f>A48</f>
        <v>Estudos e Projetos, Planos e Gerenciamento e outros correlatos</v>
      </c>
      <c r="B49" s="25"/>
      <c r="C49" s="23" t="str">
        <f t="shared" si="0"/>
        <v>Estudos e Projetos, Planos e Gerenciamento e outros correlatos-</v>
      </c>
      <c r="D49" s="23"/>
      <c r="E49" s="26" t="s">
        <v>118</v>
      </c>
      <c r="F49" s="26" t="s">
        <v>118</v>
      </c>
      <c r="G49" s="26" t="s">
        <v>118</v>
      </c>
      <c r="I49" s="34" t="s">
        <v>106</v>
      </c>
      <c r="J49" s="35"/>
      <c r="K49" s="467"/>
      <c r="L49" s="467"/>
      <c r="M49" s="467"/>
      <c r="N49" s="467"/>
      <c r="O49" s="23"/>
      <c r="Q49" s="467"/>
      <c r="R49" s="467"/>
      <c r="S49" s="467"/>
      <c r="T49" s="467"/>
      <c r="Y49" s="36"/>
    </row>
    <row r="50" spans="1:25" ht="12.75" customHeight="1" x14ac:dyDescent="0.2">
      <c r="A50" s="23" t="str">
        <f>A49</f>
        <v>Estudos e Projetos, Planos e Gerenciamento e outros correlatos</v>
      </c>
      <c r="B50" s="25" t="s">
        <v>137</v>
      </c>
      <c r="C50" s="23" t="str">
        <f t="shared" si="0"/>
        <v>Estudos e Projetos, Planos e Gerenciamento e outros correlatos-K3</v>
      </c>
      <c r="D50" s="23"/>
      <c r="E50" s="26" t="s">
        <v>118</v>
      </c>
      <c r="F50" s="26">
        <v>0.12</v>
      </c>
      <c r="G50" s="26" t="s">
        <v>118</v>
      </c>
      <c r="I50" s="34" t="s">
        <v>106</v>
      </c>
      <c r="J50" s="75"/>
      <c r="K50" s="467"/>
      <c r="L50" s="467"/>
      <c r="M50" s="467"/>
      <c r="N50" s="467"/>
      <c r="O50" s="23"/>
      <c r="Q50" s="286"/>
      <c r="Y50" s="36"/>
    </row>
    <row r="51" spans="1:25" ht="12.75" customHeight="1" x14ac:dyDescent="0.2">
      <c r="A51" s="23" t="str">
        <f>A50</f>
        <v>Estudos e Projetos, Planos e Gerenciamento e outros correlatos</v>
      </c>
      <c r="B51" s="28" t="s">
        <v>101</v>
      </c>
      <c r="C51" s="23" t="str">
        <f t="shared" si="0"/>
        <v>Estudos e Projetos, Planos e Gerenciamento e outros correlatos-BDI PAD</v>
      </c>
      <c r="D51" s="23"/>
      <c r="E51" s="26" t="s">
        <v>118</v>
      </c>
      <c r="F51" s="26" t="s">
        <v>118</v>
      </c>
      <c r="G51" s="26" t="s">
        <v>118</v>
      </c>
      <c r="I51" s="34" t="s">
        <v>106</v>
      </c>
      <c r="J51" s="76"/>
      <c r="K51" s="77"/>
      <c r="L51" s="77"/>
      <c r="M51" s="77"/>
      <c r="N51" s="23"/>
      <c r="O51" s="23"/>
      <c r="P51" s="23"/>
      <c r="Q51" s="23"/>
      <c r="R51" s="23"/>
      <c r="Y51" s="36"/>
    </row>
    <row r="52" spans="1:25" ht="12.75" customHeight="1" x14ac:dyDescent="0.2">
      <c r="A52" s="23"/>
      <c r="B52" s="28"/>
      <c r="C52" s="23"/>
      <c r="D52" s="23"/>
      <c r="E52" s="26"/>
      <c r="F52" s="26"/>
      <c r="G52" s="26"/>
      <c r="I52" s="34" t="s">
        <v>106</v>
      </c>
      <c r="J52" s="78"/>
      <c r="K52" s="79"/>
      <c r="L52" s="70"/>
      <c r="M52" s="70"/>
      <c r="N52" s="80"/>
      <c r="O52" s="23"/>
      <c r="P52" s="23"/>
      <c r="Q52" s="23"/>
      <c r="R52" s="23"/>
      <c r="Y52" s="36"/>
    </row>
    <row r="53" spans="1:25" ht="12.75" customHeight="1" x14ac:dyDescent="0.2">
      <c r="I53" s="34" t="s">
        <v>106</v>
      </c>
      <c r="J53" s="78"/>
      <c r="K53" s="81"/>
      <c r="L53" s="70"/>
      <c r="M53" s="70"/>
      <c r="N53" s="80"/>
      <c r="O53" s="23"/>
      <c r="P53" s="23"/>
      <c r="Q53" s="23"/>
      <c r="R53" s="23"/>
      <c r="Y53" s="36"/>
    </row>
    <row r="54" spans="1:25" ht="12.75" customHeight="1" thickBot="1" x14ac:dyDescent="0.25">
      <c r="I54" s="34" t="s">
        <v>106</v>
      </c>
      <c r="J54" s="82"/>
      <c r="K54" s="83"/>
      <c r="L54" s="84"/>
      <c r="M54" s="84"/>
      <c r="N54" s="85"/>
      <c r="O54" s="48"/>
      <c r="P54" s="48"/>
      <c r="Q54" s="48"/>
      <c r="R54" s="48"/>
      <c r="S54" s="86"/>
      <c r="T54" s="86"/>
      <c r="U54" s="86"/>
      <c r="V54" s="86"/>
      <c r="W54" s="86"/>
      <c r="X54" s="86"/>
      <c r="Y54" s="87"/>
    </row>
    <row r="55" spans="1:25" ht="12.75" hidden="1" customHeight="1" x14ac:dyDescent="0.2">
      <c r="I55" s="34" t="s">
        <v>106</v>
      </c>
      <c r="J55" s="88"/>
      <c r="K55" s="89"/>
      <c r="L55" s="70"/>
      <c r="M55" s="70"/>
      <c r="N55" s="80"/>
      <c r="O55" s="23"/>
      <c r="P55" s="23"/>
      <c r="Q55" s="23"/>
      <c r="R55" s="23"/>
      <c r="S55" s="23"/>
    </row>
    <row r="56" spans="1:25" ht="12.75" hidden="1" customHeight="1" x14ac:dyDescent="0.25">
      <c r="I56" s="34" t="str">
        <f t="shared" ref="I56:I95" si="1">IF($S$70=0,"","F")</f>
        <v/>
      </c>
      <c r="J56" s="484"/>
      <c r="K56" s="481"/>
      <c r="L56" s="481"/>
      <c r="M56" s="481"/>
      <c r="N56" s="481"/>
      <c r="O56" s="481"/>
      <c r="P56" s="481"/>
      <c r="Q56" s="481"/>
      <c r="R56" s="481"/>
      <c r="S56" s="481"/>
    </row>
    <row r="57" spans="1:25" ht="12.75" hidden="1" customHeight="1" x14ac:dyDescent="0.2">
      <c r="I57" s="34" t="str">
        <f t="shared" si="1"/>
        <v/>
      </c>
      <c r="J57" s="23"/>
      <c r="K57" s="23"/>
      <c r="L57" s="23"/>
      <c r="M57" s="23"/>
      <c r="N57" s="23"/>
      <c r="O57" s="23"/>
      <c r="P57" s="23"/>
      <c r="Q57" s="23"/>
      <c r="R57" s="23"/>
      <c r="S57" s="23"/>
    </row>
    <row r="58" spans="1:25" ht="12.75" hidden="1" customHeight="1" x14ac:dyDescent="0.2">
      <c r="I58" s="34" t="str">
        <f t="shared" si="1"/>
        <v/>
      </c>
      <c r="J58" s="485"/>
      <c r="K58" s="377"/>
      <c r="L58" s="377"/>
      <c r="M58" s="377"/>
      <c r="N58" s="377"/>
      <c r="O58" s="377"/>
      <c r="P58" s="377"/>
      <c r="Q58" s="377"/>
      <c r="R58" s="377"/>
      <c r="S58" s="481"/>
    </row>
    <row r="59" spans="1:25" ht="12.75" hidden="1" customHeight="1" x14ac:dyDescent="0.2">
      <c r="I59" s="34" t="str">
        <f t="shared" si="1"/>
        <v/>
      </c>
      <c r="J59" s="23"/>
      <c r="K59" s="23"/>
      <c r="L59" s="23"/>
      <c r="M59" s="23"/>
      <c r="N59" s="23"/>
      <c r="O59" s="23"/>
      <c r="P59" s="23"/>
      <c r="Q59" s="23"/>
      <c r="R59" s="23"/>
      <c r="S59" s="23"/>
    </row>
    <row r="60" spans="1:25" ht="12.75" hidden="1" customHeight="1" x14ac:dyDescent="0.2">
      <c r="I60" s="34" t="str">
        <f t="shared" si="1"/>
        <v/>
      </c>
      <c r="J60" s="486"/>
      <c r="K60" s="481"/>
      <c r="L60" s="481"/>
      <c r="M60" s="481"/>
      <c r="N60" s="481"/>
      <c r="O60" s="481"/>
      <c r="P60" s="481"/>
      <c r="Q60" s="481"/>
      <c r="R60" s="486"/>
      <c r="S60" s="487"/>
    </row>
    <row r="61" spans="1:25" ht="12.75" hidden="1" customHeight="1" x14ac:dyDescent="0.2">
      <c r="I61" s="34" t="str">
        <f t="shared" si="1"/>
        <v/>
      </c>
      <c r="J61" s="481"/>
      <c r="K61" s="481"/>
      <c r="L61" s="481"/>
      <c r="M61" s="481"/>
      <c r="N61" s="481"/>
      <c r="O61" s="481"/>
      <c r="P61" s="481"/>
      <c r="Q61" s="481"/>
      <c r="R61" s="481"/>
      <c r="S61" s="481"/>
      <c r="T61" s="487"/>
      <c r="U61" s="481"/>
      <c r="V61" s="481"/>
      <c r="W61" s="480"/>
      <c r="X61" s="480"/>
      <c r="Y61" s="480"/>
    </row>
    <row r="62" spans="1:25" ht="12.75" hidden="1" customHeight="1" x14ac:dyDescent="0.2">
      <c r="I62" s="34" t="str">
        <f t="shared" si="1"/>
        <v/>
      </c>
      <c r="J62" s="482"/>
      <c r="K62" s="481"/>
      <c r="L62" s="481"/>
      <c r="M62" s="481"/>
      <c r="N62" s="481"/>
      <c r="O62" s="481"/>
      <c r="P62" s="481"/>
      <c r="Q62" s="481"/>
      <c r="R62" s="90"/>
      <c r="S62" s="91"/>
      <c r="T62" s="481"/>
      <c r="U62" s="481"/>
      <c r="V62" s="481"/>
      <c r="W62" s="481"/>
      <c r="X62" s="481"/>
      <c r="Y62" s="481"/>
    </row>
    <row r="63" spans="1:25" ht="15" hidden="1" customHeight="1" x14ac:dyDescent="0.2">
      <c r="I63" s="34" t="str">
        <f t="shared" si="1"/>
        <v/>
      </c>
      <c r="J63" s="482"/>
      <c r="K63" s="481"/>
      <c r="L63" s="481"/>
      <c r="M63" s="481"/>
      <c r="N63" s="481"/>
      <c r="O63" s="481"/>
      <c r="P63" s="481"/>
      <c r="Q63" s="481"/>
      <c r="R63" s="90"/>
      <c r="S63" s="91"/>
      <c r="T63" s="483"/>
      <c r="U63" s="481"/>
      <c r="V63" s="481"/>
      <c r="W63" s="91"/>
      <c r="X63" s="91"/>
      <c r="Y63" s="91"/>
    </row>
    <row r="64" spans="1:25" ht="15" hidden="1" customHeight="1" x14ac:dyDescent="0.2">
      <c r="I64" s="34" t="str">
        <f t="shared" si="1"/>
        <v/>
      </c>
      <c r="J64" s="482"/>
      <c r="K64" s="481"/>
      <c r="L64" s="481"/>
      <c r="M64" s="481"/>
      <c r="N64" s="481"/>
      <c r="O64" s="481"/>
      <c r="P64" s="481"/>
      <c r="Q64" s="481"/>
      <c r="R64" s="90"/>
      <c r="S64" s="91"/>
      <c r="T64" s="483"/>
      <c r="U64" s="481"/>
      <c r="V64" s="481"/>
      <c r="W64" s="91"/>
      <c r="X64" s="91"/>
      <c r="Y64" s="91"/>
    </row>
    <row r="65" spans="9:25" ht="15" hidden="1" customHeight="1" x14ac:dyDescent="0.2">
      <c r="I65" s="34" t="str">
        <f t="shared" si="1"/>
        <v/>
      </c>
      <c r="J65" s="482"/>
      <c r="K65" s="481"/>
      <c r="L65" s="481"/>
      <c r="M65" s="481"/>
      <c r="N65" s="481"/>
      <c r="O65" s="481"/>
      <c r="P65" s="481"/>
      <c r="Q65" s="481"/>
      <c r="R65" s="90"/>
      <c r="S65" s="91"/>
      <c r="T65" s="483"/>
      <c r="U65" s="481"/>
      <c r="V65" s="481"/>
      <c r="W65" s="91"/>
      <c r="X65" s="91"/>
      <c r="Y65" s="91"/>
    </row>
    <row r="66" spans="9:25" ht="15" hidden="1" customHeight="1" x14ac:dyDescent="0.2">
      <c r="I66" s="34" t="str">
        <f t="shared" si="1"/>
        <v/>
      </c>
      <c r="J66" s="482"/>
      <c r="K66" s="481"/>
      <c r="L66" s="481"/>
      <c r="M66" s="481"/>
      <c r="N66" s="481"/>
      <c r="O66" s="481"/>
      <c r="P66" s="481"/>
      <c r="Q66" s="481"/>
      <c r="R66" s="90"/>
      <c r="S66" s="91"/>
      <c r="T66" s="483"/>
      <c r="U66" s="481"/>
      <c r="V66" s="481"/>
      <c r="W66" s="91"/>
      <c r="X66" s="91"/>
      <c r="Y66" s="91"/>
    </row>
    <row r="67" spans="9:25" ht="15" hidden="1" customHeight="1" x14ac:dyDescent="0.2">
      <c r="I67" s="34" t="str">
        <f t="shared" si="1"/>
        <v/>
      </c>
      <c r="J67" s="482"/>
      <c r="K67" s="481"/>
      <c r="L67" s="481"/>
      <c r="M67" s="481"/>
      <c r="N67" s="481"/>
      <c r="O67" s="481"/>
      <c r="P67" s="481"/>
      <c r="Q67" s="481"/>
      <c r="R67" s="90"/>
      <c r="S67" s="91"/>
      <c r="T67" s="483"/>
      <c r="U67" s="481"/>
      <c r="V67" s="481"/>
      <c r="W67" s="91"/>
      <c r="X67" s="91"/>
      <c r="Y67" s="91"/>
    </row>
    <row r="68" spans="9:25" ht="15" hidden="1" customHeight="1" x14ac:dyDescent="0.2">
      <c r="I68" s="34" t="str">
        <f t="shared" si="1"/>
        <v/>
      </c>
      <c r="J68" s="482"/>
      <c r="K68" s="481"/>
      <c r="L68" s="481"/>
      <c r="M68" s="481"/>
      <c r="N68" s="481"/>
      <c r="O68" s="481"/>
      <c r="P68" s="481"/>
      <c r="Q68" s="481"/>
      <c r="R68" s="90"/>
      <c r="S68" s="91"/>
      <c r="T68" s="483"/>
      <c r="U68" s="481"/>
      <c r="V68" s="481"/>
      <c r="W68" s="91"/>
      <c r="X68" s="91"/>
      <c r="Y68" s="91"/>
    </row>
    <row r="69" spans="9:25" ht="15" hidden="1" customHeight="1" x14ac:dyDescent="0.2">
      <c r="I69" s="34" t="str">
        <f t="shared" si="1"/>
        <v/>
      </c>
      <c r="J69" s="482"/>
      <c r="K69" s="481"/>
      <c r="L69" s="481"/>
      <c r="M69" s="481"/>
      <c r="N69" s="481"/>
      <c r="O69" s="481"/>
      <c r="P69" s="481"/>
      <c r="Q69" s="481"/>
      <c r="R69" s="90"/>
      <c r="S69" s="91"/>
      <c r="T69" s="483"/>
      <c r="U69" s="481"/>
      <c r="V69" s="481"/>
      <c r="W69" s="91"/>
      <c r="X69" s="91"/>
      <c r="Y69" s="91"/>
    </row>
    <row r="70" spans="9:25" ht="15" hidden="1" customHeight="1" x14ac:dyDescent="0.2">
      <c r="I70" s="34" t="str">
        <f t="shared" si="1"/>
        <v/>
      </c>
      <c r="J70" s="482"/>
      <c r="K70" s="481"/>
      <c r="L70" s="481"/>
      <c r="M70" s="481"/>
      <c r="N70" s="481"/>
      <c r="O70" s="481"/>
      <c r="P70" s="481"/>
      <c r="Q70" s="481"/>
      <c r="R70" s="92"/>
      <c r="S70" s="91"/>
      <c r="T70" s="483"/>
      <c r="U70" s="481"/>
      <c r="V70" s="481"/>
      <c r="W70" s="93"/>
      <c r="X70" s="93"/>
      <c r="Y70" s="93"/>
    </row>
    <row r="71" spans="9:25" ht="15" hidden="1" customHeight="1" x14ac:dyDescent="0.2">
      <c r="I71" s="34" t="str">
        <f t="shared" si="1"/>
        <v/>
      </c>
      <c r="J71" s="488"/>
      <c r="K71" s="481"/>
      <c r="L71" s="481"/>
      <c r="M71" s="481"/>
      <c r="N71" s="481"/>
      <c r="O71" s="481"/>
      <c r="P71" s="481"/>
      <c r="Q71" s="481"/>
      <c r="R71" s="92"/>
      <c r="S71" s="94"/>
      <c r="T71" s="487"/>
      <c r="U71" s="481"/>
      <c r="V71" s="481"/>
      <c r="W71" s="91"/>
      <c r="X71" s="91"/>
      <c r="Y71" s="91"/>
    </row>
    <row r="72" spans="9:25" ht="15" hidden="1" customHeight="1" x14ac:dyDescent="0.2">
      <c r="I72" s="34" t="str">
        <f t="shared" si="1"/>
        <v/>
      </c>
      <c r="J72" s="23"/>
      <c r="K72" s="23"/>
      <c r="L72" s="23"/>
      <c r="M72" s="23"/>
      <c r="N72" s="23"/>
      <c r="O72" s="23"/>
      <c r="P72" s="23"/>
      <c r="Q72" s="23"/>
      <c r="R72" s="23"/>
      <c r="S72" s="23"/>
    </row>
    <row r="73" spans="9:25" ht="25.5" hidden="1" customHeight="1" x14ac:dyDescent="0.2">
      <c r="I73" s="34" t="str">
        <f t="shared" si="1"/>
        <v/>
      </c>
      <c r="J73" s="95"/>
      <c r="K73" s="489"/>
      <c r="L73" s="377"/>
      <c r="M73" s="377"/>
      <c r="N73" s="377"/>
      <c r="O73" s="377"/>
      <c r="P73" s="377"/>
      <c r="Q73" s="377"/>
      <c r="R73" s="377"/>
      <c r="S73" s="377"/>
    </row>
    <row r="74" spans="9:25" ht="12.75" hidden="1" customHeight="1" x14ac:dyDescent="0.2">
      <c r="I74" s="34" t="str">
        <f t="shared" si="1"/>
        <v/>
      </c>
      <c r="J74" s="23"/>
      <c r="K74" s="23"/>
      <c r="L74" s="23"/>
      <c r="M74" s="23"/>
      <c r="N74" s="23"/>
      <c r="O74" s="23"/>
      <c r="P74" s="23"/>
      <c r="Q74" s="23"/>
      <c r="R74" s="23"/>
      <c r="S74" s="23"/>
    </row>
    <row r="75" spans="9:25" ht="12.75" hidden="1" customHeight="1" x14ac:dyDescent="0.2">
      <c r="I75" s="34" t="str">
        <f t="shared" si="1"/>
        <v/>
      </c>
      <c r="J75" s="490"/>
      <c r="K75" s="377"/>
      <c r="L75" s="377"/>
      <c r="M75" s="377"/>
      <c r="N75" s="377"/>
      <c r="O75" s="377"/>
      <c r="P75" s="377"/>
      <c r="Q75" s="377"/>
      <c r="R75" s="377"/>
      <c r="S75" s="377"/>
    </row>
    <row r="76" spans="9:25" ht="12.75" hidden="1" customHeight="1" x14ac:dyDescent="0.25">
      <c r="I76" s="34" t="str">
        <f t="shared" si="1"/>
        <v/>
      </c>
      <c r="J76" s="96"/>
      <c r="K76" s="96"/>
      <c r="L76" s="96"/>
      <c r="M76" s="497"/>
      <c r="N76" s="498"/>
      <c r="O76" s="377"/>
      <c r="P76" s="377"/>
      <c r="Q76" s="499"/>
      <c r="R76" s="96"/>
      <c r="S76" s="96"/>
    </row>
    <row r="77" spans="9:25" ht="12.75" hidden="1" customHeight="1" x14ac:dyDescent="0.2">
      <c r="I77" s="34" t="str">
        <f t="shared" si="1"/>
        <v/>
      </c>
      <c r="J77" s="96"/>
      <c r="K77" s="96"/>
      <c r="L77" s="96"/>
      <c r="M77" s="377"/>
      <c r="N77" s="500"/>
      <c r="O77" s="377"/>
      <c r="P77" s="377"/>
      <c r="Q77" s="377"/>
      <c r="R77" s="96"/>
      <c r="S77" s="96"/>
    </row>
    <row r="78" spans="9:25" ht="12.75" hidden="1" customHeight="1" x14ac:dyDescent="0.2">
      <c r="I78" s="34" t="str">
        <f t="shared" si="1"/>
        <v/>
      </c>
      <c r="J78" s="96"/>
      <c r="K78" s="96"/>
      <c r="L78" s="96"/>
      <c r="M78" s="97"/>
      <c r="N78" s="98"/>
      <c r="O78" s="98"/>
      <c r="P78" s="98"/>
      <c r="Q78" s="99"/>
      <c r="R78" s="96"/>
      <c r="S78" s="96"/>
    </row>
    <row r="79" spans="9:25" ht="15" hidden="1" customHeight="1" x14ac:dyDescent="0.2">
      <c r="I79" s="34" t="str">
        <f t="shared" si="1"/>
        <v/>
      </c>
      <c r="J79" s="501"/>
      <c r="K79" s="481"/>
      <c r="L79" s="481"/>
      <c r="M79" s="481"/>
      <c r="N79" s="481"/>
      <c r="O79" s="481"/>
      <c r="P79" s="481"/>
      <c r="Q79" s="481"/>
      <c r="R79" s="481"/>
      <c r="S79" s="481"/>
    </row>
    <row r="80" spans="9:25" ht="49.5" hidden="1" customHeight="1" x14ac:dyDescent="0.2">
      <c r="I80" s="34" t="str">
        <f t="shared" si="1"/>
        <v/>
      </c>
      <c r="J80" s="23"/>
      <c r="K80" s="23"/>
      <c r="L80" s="23"/>
      <c r="M80" s="23"/>
      <c r="N80" s="23"/>
      <c r="O80" s="23"/>
      <c r="P80" s="23"/>
      <c r="Q80" s="23"/>
      <c r="R80" s="23"/>
      <c r="S80" s="23"/>
    </row>
    <row r="81" spans="1:19" ht="12.75" hidden="1" customHeight="1" x14ac:dyDescent="0.25">
      <c r="A81" s="100">
        <f ca="1">ROUND((((1+S23+S24+S25)*(1+S26)*(1+S27)/(1-(S28+S29)))-1),4)</f>
        <v>3.7900000000000003E-2</v>
      </c>
      <c r="I81" s="34" t="str">
        <f t="shared" si="1"/>
        <v/>
      </c>
      <c r="J81" s="501"/>
      <c r="K81" s="481"/>
      <c r="L81" s="481"/>
      <c r="M81" s="481"/>
      <c r="N81" s="481"/>
      <c r="O81" s="481"/>
      <c r="P81" s="481"/>
      <c r="Q81" s="481"/>
      <c r="R81" s="481"/>
      <c r="S81" s="481"/>
    </row>
    <row r="82" spans="1:19" ht="49.5" hidden="1" customHeight="1" x14ac:dyDescent="0.2">
      <c r="I82" s="34" t="str">
        <f t="shared" si="1"/>
        <v/>
      </c>
      <c r="J82" s="23"/>
      <c r="K82" s="23"/>
      <c r="L82" s="23"/>
      <c r="M82" s="23"/>
      <c r="N82" s="23"/>
      <c r="O82" s="23"/>
      <c r="P82" s="23"/>
      <c r="Q82" s="23"/>
      <c r="R82" s="23"/>
      <c r="S82" s="23"/>
    </row>
    <row r="83" spans="1:19" ht="12.75" hidden="1" customHeight="1" x14ac:dyDescent="0.2">
      <c r="I83" s="34" t="str">
        <f t="shared" si="1"/>
        <v/>
      </c>
      <c r="J83" s="23"/>
      <c r="K83" s="23"/>
      <c r="L83" s="23"/>
      <c r="M83" s="23"/>
      <c r="N83" s="23"/>
      <c r="O83" s="23"/>
      <c r="P83" s="23"/>
      <c r="Q83" s="23"/>
      <c r="R83" s="23"/>
      <c r="S83" s="23"/>
    </row>
    <row r="84" spans="1:19" ht="12.75" hidden="1" customHeight="1" x14ac:dyDescent="0.2">
      <c r="I84" s="34" t="str">
        <f t="shared" si="1"/>
        <v/>
      </c>
      <c r="J84" s="491"/>
      <c r="K84" s="481"/>
      <c r="L84" s="481"/>
      <c r="M84" s="481"/>
      <c r="N84" s="481"/>
      <c r="O84" s="481"/>
      <c r="P84" s="481"/>
      <c r="Q84" s="481"/>
      <c r="R84" s="481"/>
      <c r="S84" s="481"/>
    </row>
    <row r="85" spans="1:19" ht="99.75" hidden="1" customHeight="1" x14ac:dyDescent="0.2">
      <c r="I85" s="34" t="str">
        <f t="shared" si="1"/>
        <v/>
      </c>
      <c r="J85" s="23"/>
      <c r="K85" s="23"/>
      <c r="L85" s="23"/>
      <c r="M85" s="23"/>
      <c r="N85" s="23"/>
      <c r="O85" s="23"/>
      <c r="P85" s="23"/>
      <c r="Q85" s="23"/>
      <c r="R85" s="23"/>
      <c r="S85" s="23"/>
    </row>
    <row r="86" spans="1:19" ht="12.75" hidden="1" customHeight="1" x14ac:dyDescent="0.2">
      <c r="I86" s="34" t="str">
        <f t="shared" si="1"/>
        <v/>
      </c>
      <c r="J86" s="492"/>
      <c r="K86" s="481"/>
      <c r="L86" s="481"/>
      <c r="M86" s="481"/>
      <c r="N86" s="23"/>
      <c r="O86" s="23"/>
      <c r="P86" s="493"/>
      <c r="Q86" s="481"/>
      <c r="R86" s="481"/>
      <c r="S86" s="481"/>
    </row>
    <row r="87" spans="1:19" ht="12.75" hidden="1" customHeight="1" x14ac:dyDescent="0.2">
      <c r="I87" s="34" t="str">
        <f t="shared" si="1"/>
        <v/>
      </c>
      <c r="J87" s="494"/>
      <c r="K87" s="377"/>
      <c r="L87" s="377"/>
      <c r="M87" s="377"/>
      <c r="N87" s="23"/>
      <c r="O87" s="74"/>
      <c r="P87" s="101"/>
      <c r="Q87" s="23"/>
      <c r="R87" s="23"/>
      <c r="S87" s="23"/>
    </row>
    <row r="88" spans="1:19" ht="12.75" hidden="1" customHeight="1" x14ac:dyDescent="0.2">
      <c r="I88" s="34" t="str">
        <f t="shared" si="1"/>
        <v/>
      </c>
      <c r="J88" s="23"/>
      <c r="K88" s="23"/>
      <c r="L88" s="23"/>
      <c r="M88" s="23"/>
      <c r="N88" s="23"/>
      <c r="O88" s="23"/>
      <c r="P88" s="23"/>
      <c r="Q88" s="23"/>
      <c r="R88" s="23"/>
      <c r="S88" s="23"/>
    </row>
    <row r="89" spans="1:19" ht="30" hidden="1" customHeight="1" x14ac:dyDescent="0.2">
      <c r="I89" s="34" t="str">
        <f t="shared" si="1"/>
        <v/>
      </c>
      <c r="J89" s="495"/>
      <c r="K89" s="377"/>
      <c r="L89" s="377"/>
      <c r="M89" s="377"/>
      <c r="N89" s="80"/>
      <c r="O89" s="23"/>
      <c r="P89" s="23"/>
      <c r="Q89" s="23"/>
      <c r="R89" s="23"/>
      <c r="S89" s="23"/>
    </row>
    <row r="90" spans="1:19" ht="12.75" hidden="1" customHeight="1" x14ac:dyDescent="0.2">
      <c r="I90" s="34" t="str">
        <f t="shared" si="1"/>
        <v/>
      </c>
      <c r="J90" s="496"/>
      <c r="K90" s="481"/>
      <c r="L90" s="481"/>
      <c r="M90" s="481"/>
      <c r="N90" s="23"/>
      <c r="O90" s="23"/>
      <c r="P90" s="23"/>
      <c r="Q90" s="23"/>
      <c r="R90" s="23"/>
      <c r="S90" s="23"/>
    </row>
    <row r="91" spans="1:19" ht="12.75" hidden="1" customHeight="1" x14ac:dyDescent="0.2">
      <c r="I91" s="34" t="str">
        <f t="shared" si="1"/>
        <v/>
      </c>
      <c r="J91" s="88"/>
      <c r="K91" s="79"/>
      <c r="L91" s="70"/>
      <c r="M91" s="70"/>
      <c r="N91" s="80"/>
      <c r="O91" s="23"/>
      <c r="P91" s="23"/>
      <c r="Q91" s="23"/>
      <c r="R91" s="23"/>
      <c r="S91" s="23"/>
    </row>
    <row r="92" spans="1:19" ht="12.75" hidden="1" customHeight="1" x14ac:dyDescent="0.2">
      <c r="I92" s="34" t="str">
        <f t="shared" si="1"/>
        <v/>
      </c>
      <c r="J92" s="88"/>
      <c r="K92" s="81"/>
      <c r="L92" s="70"/>
      <c r="M92" s="70"/>
      <c r="N92" s="80"/>
      <c r="O92" s="23"/>
      <c r="P92" s="23"/>
      <c r="Q92" s="23"/>
      <c r="R92" s="23"/>
      <c r="S92" s="23"/>
    </row>
    <row r="93" spans="1:19" ht="12.75" hidden="1" customHeight="1" x14ac:dyDescent="0.2">
      <c r="I93" s="34" t="str">
        <f t="shared" si="1"/>
        <v/>
      </c>
      <c r="J93" s="88"/>
      <c r="K93" s="81"/>
      <c r="L93" s="70"/>
      <c r="M93" s="70"/>
      <c r="N93" s="80"/>
      <c r="O93" s="23"/>
      <c r="P93" s="23"/>
      <c r="Q93" s="23"/>
      <c r="R93" s="23"/>
      <c r="S93" s="23"/>
    </row>
    <row r="94" spans="1:19" ht="12.75" hidden="1" customHeight="1" x14ac:dyDescent="0.2">
      <c r="I94" s="34" t="str">
        <f t="shared" si="1"/>
        <v/>
      </c>
      <c r="J94" s="88"/>
      <c r="K94" s="89"/>
      <c r="L94" s="70"/>
      <c r="M94" s="70"/>
      <c r="N94" s="80"/>
      <c r="O94" s="23"/>
      <c r="P94" s="23"/>
      <c r="Q94" s="23"/>
      <c r="R94" s="23"/>
      <c r="S94" s="23"/>
    </row>
    <row r="95" spans="1:19" ht="12.75" hidden="1" customHeight="1" x14ac:dyDescent="0.25">
      <c r="I95" s="34" t="str">
        <f t="shared" si="1"/>
        <v/>
      </c>
      <c r="J95" s="484"/>
      <c r="K95" s="481"/>
      <c r="L95" s="481"/>
      <c r="M95" s="481"/>
      <c r="N95" s="481"/>
      <c r="O95" s="481"/>
      <c r="P95" s="481"/>
      <c r="Q95" s="481"/>
      <c r="R95" s="481"/>
      <c r="S95" s="481"/>
    </row>
    <row r="96" spans="1:19" ht="12.75" hidden="1" customHeight="1" x14ac:dyDescent="0.2">
      <c r="I96" s="34" t="str">
        <f t="shared" ref="I96:I134" si="2">IF($S$110=0,"","F")</f>
        <v/>
      </c>
      <c r="J96" s="23"/>
      <c r="K96" s="23"/>
      <c r="L96" s="23"/>
      <c r="M96" s="23"/>
      <c r="N96" s="23"/>
      <c r="O96" s="23"/>
      <c r="P96" s="23"/>
      <c r="Q96" s="23"/>
      <c r="R96" s="23"/>
      <c r="S96" s="23"/>
    </row>
    <row r="97" spans="9:25" ht="12.75" hidden="1" customHeight="1" x14ac:dyDescent="0.2">
      <c r="I97" s="34" t="str">
        <f t="shared" si="2"/>
        <v/>
      </c>
      <c r="J97" s="485"/>
      <c r="K97" s="377"/>
      <c r="L97" s="377"/>
      <c r="M97" s="377"/>
      <c r="N97" s="377"/>
      <c r="O97" s="377"/>
      <c r="P97" s="377"/>
      <c r="Q97" s="377"/>
      <c r="R97" s="377"/>
      <c r="S97" s="481"/>
    </row>
    <row r="98" spans="9:25" ht="12.75" hidden="1" customHeight="1" x14ac:dyDescent="0.2">
      <c r="I98" s="34" t="str">
        <f t="shared" si="2"/>
        <v/>
      </c>
      <c r="J98" s="502"/>
      <c r="K98" s="481"/>
      <c r="L98" s="481"/>
      <c r="M98" s="481"/>
      <c r="N98" s="481"/>
      <c r="O98" s="481"/>
      <c r="P98" s="481"/>
      <c r="Q98" s="481"/>
      <c r="R98" s="481"/>
      <c r="S98" s="481"/>
    </row>
    <row r="99" spans="9:25" ht="12.75" hidden="1" customHeight="1" x14ac:dyDescent="0.2">
      <c r="I99" s="34" t="str">
        <f t="shared" si="2"/>
        <v/>
      </c>
      <c r="J99" s="23"/>
      <c r="K99" s="23"/>
      <c r="L99" s="23"/>
      <c r="M99" s="23"/>
      <c r="N99" s="23"/>
      <c r="O99" s="23"/>
      <c r="P99" s="23"/>
      <c r="Q99" s="23"/>
      <c r="R99" s="23"/>
      <c r="S99" s="23"/>
    </row>
    <row r="100" spans="9:25" ht="12.75" hidden="1" customHeight="1" x14ac:dyDescent="0.2">
      <c r="I100" s="34" t="str">
        <f t="shared" si="2"/>
        <v/>
      </c>
      <c r="J100" s="486"/>
      <c r="K100" s="481"/>
      <c r="L100" s="481"/>
      <c r="M100" s="481"/>
      <c r="N100" s="481"/>
      <c r="O100" s="481"/>
      <c r="P100" s="481"/>
      <c r="Q100" s="481"/>
      <c r="R100" s="486"/>
      <c r="S100" s="487"/>
    </row>
    <row r="101" spans="9:25" ht="12.75" hidden="1" customHeight="1" x14ac:dyDescent="0.2">
      <c r="I101" s="34" t="str">
        <f t="shared" si="2"/>
        <v/>
      </c>
      <c r="J101" s="481"/>
      <c r="K101" s="481"/>
      <c r="L101" s="481"/>
      <c r="M101" s="481"/>
      <c r="N101" s="481"/>
      <c r="O101" s="481"/>
      <c r="P101" s="481"/>
      <c r="Q101" s="481"/>
      <c r="R101" s="481"/>
      <c r="S101" s="481"/>
      <c r="T101" s="487"/>
      <c r="U101" s="481"/>
      <c r="V101" s="481"/>
      <c r="W101" s="480"/>
      <c r="X101" s="480"/>
      <c r="Y101" s="480"/>
    </row>
    <row r="102" spans="9:25" ht="12.75" hidden="1" customHeight="1" x14ac:dyDescent="0.2">
      <c r="I102" s="34" t="str">
        <f t="shared" si="2"/>
        <v/>
      </c>
      <c r="J102" s="482"/>
      <c r="K102" s="481"/>
      <c r="L102" s="481"/>
      <c r="M102" s="481"/>
      <c r="N102" s="481"/>
      <c r="O102" s="481"/>
      <c r="P102" s="481"/>
      <c r="Q102" s="481"/>
      <c r="R102" s="90"/>
      <c r="S102" s="91"/>
      <c r="T102" s="481"/>
      <c r="U102" s="481"/>
      <c r="V102" s="481"/>
      <c r="W102" s="481"/>
      <c r="X102" s="481"/>
      <c r="Y102" s="481"/>
    </row>
    <row r="103" spans="9:25" ht="15" hidden="1" customHeight="1" x14ac:dyDescent="0.2">
      <c r="I103" s="34" t="str">
        <f t="shared" si="2"/>
        <v/>
      </c>
      <c r="J103" s="482"/>
      <c r="K103" s="481"/>
      <c r="L103" s="481"/>
      <c r="M103" s="481"/>
      <c r="N103" s="481"/>
      <c r="O103" s="481"/>
      <c r="P103" s="481"/>
      <c r="Q103" s="481"/>
      <c r="R103" s="90"/>
      <c r="S103" s="91"/>
      <c r="T103" s="483"/>
      <c r="U103" s="481"/>
      <c r="V103" s="481"/>
      <c r="W103" s="91"/>
      <c r="X103" s="91"/>
      <c r="Y103" s="91"/>
    </row>
    <row r="104" spans="9:25" ht="15" hidden="1" customHeight="1" x14ac:dyDescent="0.2">
      <c r="I104" s="34" t="str">
        <f t="shared" si="2"/>
        <v/>
      </c>
      <c r="J104" s="482"/>
      <c r="K104" s="481"/>
      <c r="L104" s="481"/>
      <c r="M104" s="481"/>
      <c r="N104" s="481"/>
      <c r="O104" s="481"/>
      <c r="P104" s="481"/>
      <c r="Q104" s="481"/>
      <c r="R104" s="90"/>
      <c r="S104" s="91"/>
      <c r="T104" s="483"/>
      <c r="U104" s="481"/>
      <c r="V104" s="481"/>
      <c r="W104" s="91"/>
      <c r="X104" s="91"/>
      <c r="Y104" s="91"/>
    </row>
    <row r="105" spans="9:25" ht="15" hidden="1" customHeight="1" x14ac:dyDescent="0.2">
      <c r="I105" s="34" t="str">
        <f t="shared" si="2"/>
        <v/>
      </c>
      <c r="J105" s="482"/>
      <c r="K105" s="481"/>
      <c r="L105" s="481"/>
      <c r="M105" s="481"/>
      <c r="N105" s="481"/>
      <c r="O105" s="481"/>
      <c r="P105" s="481"/>
      <c r="Q105" s="481"/>
      <c r="R105" s="90"/>
      <c r="S105" s="91"/>
      <c r="T105" s="483"/>
      <c r="U105" s="481"/>
      <c r="V105" s="481"/>
      <c r="W105" s="91"/>
      <c r="X105" s="91"/>
      <c r="Y105" s="91"/>
    </row>
    <row r="106" spans="9:25" ht="15" hidden="1" customHeight="1" x14ac:dyDescent="0.2">
      <c r="I106" s="34" t="str">
        <f t="shared" si="2"/>
        <v/>
      </c>
      <c r="J106" s="482"/>
      <c r="K106" s="481"/>
      <c r="L106" s="481"/>
      <c r="M106" s="481"/>
      <c r="N106" s="481"/>
      <c r="O106" s="481"/>
      <c r="P106" s="481"/>
      <c r="Q106" s="481"/>
      <c r="R106" s="90"/>
      <c r="S106" s="91"/>
      <c r="T106" s="483"/>
      <c r="U106" s="481"/>
      <c r="V106" s="481"/>
      <c r="W106" s="91"/>
      <c r="X106" s="91"/>
      <c r="Y106" s="91"/>
    </row>
    <row r="107" spans="9:25" ht="15" hidden="1" customHeight="1" x14ac:dyDescent="0.2">
      <c r="I107" s="34" t="str">
        <f t="shared" si="2"/>
        <v/>
      </c>
      <c r="J107" s="482"/>
      <c r="K107" s="481"/>
      <c r="L107" s="481"/>
      <c r="M107" s="481"/>
      <c r="N107" s="481"/>
      <c r="O107" s="481"/>
      <c r="P107" s="481"/>
      <c r="Q107" s="481"/>
      <c r="R107" s="90"/>
      <c r="S107" s="91"/>
      <c r="T107" s="483"/>
      <c r="U107" s="481"/>
      <c r="V107" s="481"/>
      <c r="W107" s="91"/>
      <c r="X107" s="91"/>
      <c r="Y107" s="91"/>
    </row>
    <row r="108" spans="9:25" ht="15" hidden="1" customHeight="1" x14ac:dyDescent="0.2">
      <c r="I108" s="34" t="str">
        <f t="shared" si="2"/>
        <v/>
      </c>
      <c r="J108" s="482"/>
      <c r="K108" s="481"/>
      <c r="L108" s="481"/>
      <c r="M108" s="481"/>
      <c r="N108" s="481"/>
      <c r="O108" s="481"/>
      <c r="P108" s="481"/>
      <c r="Q108" s="481"/>
      <c r="R108" s="90"/>
      <c r="S108" s="91"/>
      <c r="T108" s="483"/>
      <c r="U108" s="481"/>
      <c r="V108" s="481"/>
      <c r="W108" s="91"/>
      <c r="X108" s="91"/>
      <c r="Y108" s="91"/>
    </row>
    <row r="109" spans="9:25" ht="15" hidden="1" customHeight="1" x14ac:dyDescent="0.2">
      <c r="I109" s="34" t="str">
        <f t="shared" si="2"/>
        <v/>
      </c>
      <c r="J109" s="482"/>
      <c r="K109" s="481"/>
      <c r="L109" s="481"/>
      <c r="M109" s="481"/>
      <c r="N109" s="481"/>
      <c r="O109" s="481"/>
      <c r="P109" s="481"/>
      <c r="Q109" s="481"/>
      <c r="R109" s="90"/>
      <c r="S109" s="91"/>
      <c r="T109" s="483"/>
      <c r="U109" s="481"/>
      <c r="V109" s="481"/>
      <c r="W109" s="91"/>
      <c r="X109" s="91"/>
      <c r="Y109" s="91"/>
    </row>
    <row r="110" spans="9:25" ht="15" hidden="1" customHeight="1" x14ac:dyDescent="0.2">
      <c r="I110" s="34" t="str">
        <f t="shared" si="2"/>
        <v/>
      </c>
      <c r="J110" s="482"/>
      <c r="K110" s="481"/>
      <c r="L110" s="481"/>
      <c r="M110" s="481"/>
      <c r="N110" s="481"/>
      <c r="O110" s="481"/>
      <c r="P110" s="481"/>
      <c r="Q110" s="481"/>
      <c r="R110" s="92"/>
      <c r="S110" s="91"/>
      <c r="T110" s="483"/>
      <c r="U110" s="481"/>
      <c r="V110" s="481"/>
      <c r="W110" s="93"/>
      <c r="X110" s="93"/>
      <c r="Y110" s="93"/>
    </row>
    <row r="111" spans="9:25" ht="15" hidden="1" customHeight="1" x14ac:dyDescent="0.2">
      <c r="I111" s="34" t="str">
        <f t="shared" si="2"/>
        <v/>
      </c>
      <c r="J111" s="488"/>
      <c r="K111" s="481"/>
      <c r="L111" s="481"/>
      <c r="M111" s="481"/>
      <c r="N111" s="481"/>
      <c r="O111" s="481"/>
      <c r="P111" s="481"/>
      <c r="Q111" s="481"/>
      <c r="R111" s="92"/>
      <c r="S111" s="94"/>
      <c r="T111" s="487"/>
      <c r="U111" s="481"/>
      <c r="V111" s="481"/>
      <c r="W111" s="91"/>
      <c r="X111" s="91"/>
      <c r="Y111" s="91"/>
    </row>
    <row r="112" spans="9:25" ht="15" hidden="1" customHeight="1" x14ac:dyDescent="0.2">
      <c r="I112" s="34" t="str">
        <f t="shared" si="2"/>
        <v/>
      </c>
      <c r="J112" s="23"/>
      <c r="K112" s="23"/>
      <c r="L112" s="23"/>
      <c r="M112" s="23"/>
      <c r="N112" s="23"/>
      <c r="O112" s="23"/>
      <c r="P112" s="23"/>
      <c r="Q112" s="23"/>
      <c r="R112" s="23"/>
      <c r="S112" s="23"/>
    </row>
    <row r="113" spans="9:19" ht="25.5" hidden="1" customHeight="1" x14ac:dyDescent="0.2">
      <c r="I113" s="34" t="str">
        <f t="shared" si="2"/>
        <v/>
      </c>
      <c r="J113" s="95"/>
      <c r="K113" s="489"/>
      <c r="L113" s="377"/>
      <c r="M113" s="377"/>
      <c r="N113" s="377"/>
      <c r="O113" s="377"/>
      <c r="P113" s="377"/>
      <c r="Q113" s="377"/>
      <c r="R113" s="377"/>
      <c r="S113" s="377"/>
    </row>
    <row r="114" spans="9:19" ht="12.75" hidden="1" customHeight="1" x14ac:dyDescent="0.2">
      <c r="I114" s="34" t="str">
        <f t="shared" si="2"/>
        <v/>
      </c>
      <c r="J114" s="23"/>
      <c r="K114" s="23"/>
      <c r="L114" s="23"/>
      <c r="M114" s="23"/>
      <c r="N114" s="23"/>
      <c r="O114" s="23"/>
      <c r="P114" s="23"/>
      <c r="Q114" s="23"/>
      <c r="R114" s="23"/>
      <c r="S114" s="23"/>
    </row>
    <row r="115" spans="9:19" ht="12.75" hidden="1" customHeight="1" x14ac:dyDescent="0.2">
      <c r="I115" s="34" t="str">
        <f t="shared" si="2"/>
        <v/>
      </c>
      <c r="J115" s="490"/>
      <c r="K115" s="377"/>
      <c r="L115" s="377"/>
      <c r="M115" s="377"/>
      <c r="N115" s="377"/>
      <c r="O115" s="377"/>
      <c r="P115" s="377"/>
      <c r="Q115" s="377"/>
      <c r="R115" s="377"/>
      <c r="S115" s="377"/>
    </row>
    <row r="116" spans="9:19" ht="12.75" hidden="1" customHeight="1" x14ac:dyDescent="0.25">
      <c r="I116" s="34" t="str">
        <f t="shared" si="2"/>
        <v/>
      </c>
      <c r="J116" s="96"/>
      <c r="K116" s="96"/>
      <c r="L116" s="96"/>
      <c r="M116" s="497"/>
      <c r="N116" s="498"/>
      <c r="O116" s="377"/>
      <c r="P116" s="377"/>
      <c r="Q116" s="499"/>
      <c r="R116" s="96"/>
      <c r="S116" s="96"/>
    </row>
    <row r="117" spans="9:19" ht="12.75" hidden="1" customHeight="1" x14ac:dyDescent="0.2">
      <c r="I117" s="34" t="str">
        <f t="shared" si="2"/>
        <v/>
      </c>
      <c r="J117" s="96"/>
      <c r="K117" s="96"/>
      <c r="L117" s="96"/>
      <c r="M117" s="377"/>
      <c r="N117" s="500"/>
      <c r="O117" s="377"/>
      <c r="P117" s="377"/>
      <c r="Q117" s="377"/>
      <c r="R117" s="96"/>
      <c r="S117" s="96"/>
    </row>
    <row r="118" spans="9:19" ht="12.75" hidden="1" customHeight="1" x14ac:dyDescent="0.2">
      <c r="I118" s="34" t="str">
        <f t="shared" si="2"/>
        <v/>
      </c>
      <c r="J118" s="96"/>
      <c r="K118" s="96"/>
      <c r="L118" s="96"/>
      <c r="M118" s="97"/>
      <c r="N118" s="98"/>
      <c r="O118" s="98"/>
      <c r="P118" s="98"/>
      <c r="Q118" s="99"/>
      <c r="R118" s="96"/>
      <c r="S118" s="96"/>
    </row>
    <row r="119" spans="9:19" ht="15" hidden="1" customHeight="1" x14ac:dyDescent="0.2">
      <c r="I119" s="34" t="str">
        <f t="shared" si="2"/>
        <v/>
      </c>
      <c r="J119" s="501"/>
      <c r="K119" s="481"/>
      <c r="L119" s="481"/>
      <c r="M119" s="481"/>
      <c r="N119" s="481"/>
      <c r="O119" s="481"/>
      <c r="P119" s="481"/>
      <c r="Q119" s="481"/>
      <c r="R119" s="481"/>
      <c r="S119" s="481"/>
    </row>
    <row r="120" spans="9:19" ht="49.5" hidden="1" customHeight="1" x14ac:dyDescent="0.2">
      <c r="I120" s="34" t="str">
        <f t="shared" si="2"/>
        <v/>
      </c>
      <c r="J120" s="23"/>
      <c r="K120" s="23"/>
      <c r="L120" s="23"/>
      <c r="M120" s="23"/>
      <c r="N120" s="23"/>
      <c r="O120" s="23"/>
      <c r="P120" s="23"/>
      <c r="Q120" s="23"/>
      <c r="R120" s="23"/>
      <c r="S120" s="23"/>
    </row>
    <row r="121" spans="9:19" ht="12.75" hidden="1" customHeight="1" x14ac:dyDescent="0.2">
      <c r="I121" s="34" t="str">
        <f t="shared" si="2"/>
        <v/>
      </c>
      <c r="J121" s="501"/>
      <c r="K121" s="481"/>
      <c r="L121" s="481"/>
      <c r="M121" s="481"/>
      <c r="N121" s="481"/>
      <c r="O121" s="481"/>
      <c r="P121" s="481"/>
      <c r="Q121" s="481"/>
      <c r="R121" s="481"/>
      <c r="S121" s="481"/>
    </row>
    <row r="122" spans="9:19" ht="49.5" hidden="1" customHeight="1" x14ac:dyDescent="0.2">
      <c r="I122" s="34" t="str">
        <f t="shared" si="2"/>
        <v/>
      </c>
      <c r="J122" s="23"/>
      <c r="K122" s="23"/>
      <c r="L122" s="23"/>
      <c r="M122" s="23"/>
      <c r="N122" s="23"/>
      <c r="O122" s="23"/>
      <c r="P122" s="23"/>
      <c r="Q122" s="23"/>
      <c r="R122" s="23"/>
      <c r="S122" s="23"/>
    </row>
    <row r="123" spans="9:19" ht="12.75" hidden="1" customHeight="1" x14ac:dyDescent="0.2">
      <c r="I123" s="34" t="str">
        <f t="shared" si="2"/>
        <v/>
      </c>
      <c r="J123" s="23"/>
      <c r="K123" s="23"/>
      <c r="L123" s="23"/>
      <c r="M123" s="23"/>
      <c r="N123" s="23"/>
      <c r="O123" s="23"/>
      <c r="P123" s="23"/>
      <c r="Q123" s="23"/>
      <c r="R123" s="23"/>
      <c r="S123" s="23"/>
    </row>
    <row r="124" spans="9:19" ht="12.75" hidden="1" customHeight="1" x14ac:dyDescent="0.2">
      <c r="I124" s="34" t="str">
        <f t="shared" si="2"/>
        <v/>
      </c>
      <c r="J124" s="491"/>
      <c r="K124" s="481"/>
      <c r="L124" s="481"/>
      <c r="M124" s="481"/>
      <c r="N124" s="481"/>
      <c r="O124" s="481"/>
      <c r="P124" s="481"/>
      <c r="Q124" s="481"/>
      <c r="R124" s="481"/>
      <c r="S124" s="481"/>
    </row>
    <row r="125" spans="9:19" ht="109.5" hidden="1" customHeight="1" x14ac:dyDescent="0.2">
      <c r="I125" s="34" t="str">
        <f t="shared" si="2"/>
        <v/>
      </c>
      <c r="J125" s="23"/>
      <c r="K125" s="23"/>
      <c r="L125" s="23"/>
      <c r="M125" s="23"/>
      <c r="N125" s="23"/>
      <c r="O125" s="23"/>
      <c r="P125" s="23"/>
      <c r="Q125" s="23"/>
      <c r="R125" s="23"/>
      <c r="S125" s="23"/>
    </row>
    <row r="126" spans="9:19" ht="12.75" hidden="1" customHeight="1" x14ac:dyDescent="0.2">
      <c r="I126" s="34" t="str">
        <f t="shared" si="2"/>
        <v/>
      </c>
      <c r="J126" s="492"/>
      <c r="K126" s="481"/>
      <c r="L126" s="481"/>
      <c r="M126" s="481"/>
      <c r="N126" s="23"/>
      <c r="O126" s="23"/>
      <c r="P126" s="493"/>
      <c r="Q126" s="481"/>
      <c r="R126" s="481"/>
      <c r="S126" s="481"/>
    </row>
    <row r="127" spans="9:19" ht="12.75" hidden="1" customHeight="1" x14ac:dyDescent="0.2">
      <c r="I127" s="34" t="str">
        <f t="shared" si="2"/>
        <v/>
      </c>
      <c r="J127" s="494"/>
      <c r="K127" s="377"/>
      <c r="L127" s="377"/>
      <c r="M127" s="377"/>
      <c r="N127" s="23"/>
      <c r="O127" s="74"/>
      <c r="P127" s="101"/>
      <c r="Q127" s="23"/>
      <c r="R127" s="23"/>
      <c r="S127" s="23"/>
    </row>
    <row r="128" spans="9:19" ht="12.75" hidden="1" customHeight="1" x14ac:dyDescent="0.2">
      <c r="I128" s="34" t="str">
        <f t="shared" si="2"/>
        <v/>
      </c>
      <c r="J128" s="23"/>
      <c r="K128" s="23"/>
      <c r="L128" s="23"/>
      <c r="M128" s="23"/>
      <c r="N128" s="23"/>
      <c r="O128" s="23"/>
      <c r="P128" s="23"/>
      <c r="Q128" s="23"/>
      <c r="R128" s="23"/>
      <c r="S128" s="23"/>
    </row>
    <row r="129" spans="1:19" ht="30" hidden="1" customHeight="1" x14ac:dyDescent="0.2">
      <c r="I129" s="34" t="str">
        <f t="shared" si="2"/>
        <v/>
      </c>
      <c r="J129" s="495"/>
      <c r="K129" s="377"/>
      <c r="L129" s="377"/>
      <c r="M129" s="377"/>
      <c r="N129" s="80"/>
      <c r="O129" s="23"/>
      <c r="P129" s="23"/>
      <c r="Q129" s="23"/>
      <c r="R129" s="23"/>
      <c r="S129" s="23"/>
    </row>
    <row r="130" spans="1:19" ht="12.75" hidden="1" customHeight="1" x14ac:dyDescent="0.2">
      <c r="A130" s="22" t="s">
        <v>138</v>
      </c>
      <c r="I130" s="34" t="str">
        <f t="shared" si="2"/>
        <v/>
      </c>
      <c r="J130" s="496"/>
      <c r="K130" s="481"/>
      <c r="L130" s="481"/>
      <c r="M130" s="481"/>
      <c r="N130" s="23"/>
      <c r="O130" s="23"/>
      <c r="P130" s="23"/>
      <c r="Q130" s="23"/>
      <c r="R130" s="23"/>
      <c r="S130" s="23"/>
    </row>
    <row r="131" spans="1:19" ht="12.75" hidden="1" customHeight="1" x14ac:dyDescent="0.2">
      <c r="A131" s="22" t="s">
        <v>139</v>
      </c>
      <c r="I131" s="34" t="str">
        <f t="shared" si="2"/>
        <v/>
      </c>
      <c r="J131" s="88"/>
      <c r="K131" s="79"/>
      <c r="L131" s="70"/>
      <c r="M131" s="70"/>
      <c r="N131" s="80"/>
      <c r="O131" s="23"/>
      <c r="P131" s="23"/>
      <c r="Q131" s="23"/>
      <c r="R131" s="23"/>
      <c r="S131" s="23"/>
    </row>
    <row r="132" spans="1:19" ht="12.75" hidden="1" customHeight="1" x14ac:dyDescent="0.2">
      <c r="A132" s="22" t="s">
        <v>127</v>
      </c>
      <c r="I132" s="34" t="str">
        <f t="shared" si="2"/>
        <v/>
      </c>
      <c r="J132" s="88"/>
      <c r="K132" s="81"/>
      <c r="L132" s="70"/>
      <c r="M132" s="70"/>
      <c r="N132" s="80"/>
      <c r="O132" s="23"/>
      <c r="P132" s="23"/>
      <c r="Q132" s="23"/>
      <c r="R132" s="23"/>
      <c r="S132" s="23"/>
    </row>
    <row r="133" spans="1:19" ht="12.75" hidden="1" customHeight="1" x14ac:dyDescent="0.2">
      <c r="I133" s="34" t="str">
        <f t="shared" si="2"/>
        <v/>
      </c>
      <c r="J133" s="88"/>
      <c r="K133" s="81"/>
      <c r="L133" s="70"/>
      <c r="M133" s="70"/>
      <c r="N133" s="80"/>
      <c r="O133" s="23"/>
      <c r="P133" s="23"/>
      <c r="Q133" s="23"/>
      <c r="R133" s="23"/>
      <c r="S133" s="23"/>
    </row>
    <row r="134" spans="1:19" ht="12.75" hidden="1" customHeight="1" x14ac:dyDescent="0.2">
      <c r="I134" s="34" t="str">
        <f t="shared" si="2"/>
        <v/>
      </c>
      <c r="J134" s="23"/>
      <c r="K134" s="23"/>
      <c r="L134" s="23"/>
      <c r="M134" s="23"/>
      <c r="N134" s="23"/>
      <c r="O134" s="23"/>
      <c r="P134" s="23"/>
      <c r="Q134" s="23"/>
      <c r="R134" s="23"/>
      <c r="S134" s="23"/>
    </row>
    <row r="135" spans="1:19" ht="12.75" hidden="1" customHeight="1" x14ac:dyDescent="0.2">
      <c r="J135" s="23"/>
      <c r="K135" s="23"/>
      <c r="L135" s="23"/>
      <c r="M135" s="23"/>
      <c r="N135" s="23"/>
      <c r="O135" s="23"/>
      <c r="P135" s="23"/>
      <c r="Q135" s="23"/>
      <c r="R135" s="23"/>
      <c r="S135" s="23"/>
    </row>
    <row r="136" spans="1:19" ht="12.75" hidden="1" customHeight="1" x14ac:dyDescent="0.2">
      <c r="J136" s="23"/>
      <c r="K136" s="23"/>
      <c r="L136" s="23"/>
      <c r="M136" s="23"/>
      <c r="N136" s="23"/>
      <c r="O136" s="23"/>
      <c r="P136" s="23"/>
      <c r="Q136" s="23"/>
      <c r="R136" s="23"/>
      <c r="S136" s="23"/>
    </row>
    <row r="137" spans="1:19" ht="12.75" hidden="1" customHeight="1" x14ac:dyDescent="0.2">
      <c r="J137" s="23"/>
      <c r="K137" s="23"/>
      <c r="L137" s="23"/>
      <c r="M137" s="23"/>
      <c r="N137" s="23"/>
      <c r="O137" s="23"/>
      <c r="P137" s="23"/>
      <c r="Q137" s="23"/>
      <c r="R137" s="23"/>
      <c r="S137" s="23"/>
    </row>
    <row r="138" spans="1:19" ht="12.75" hidden="1" customHeight="1" x14ac:dyDescent="0.2">
      <c r="J138" s="23"/>
      <c r="K138" s="23"/>
      <c r="L138" s="23"/>
      <c r="M138" s="23"/>
      <c r="N138" s="23"/>
      <c r="O138" s="23"/>
      <c r="P138" s="23"/>
      <c r="Q138" s="23"/>
      <c r="R138" s="23"/>
      <c r="S138" s="23"/>
    </row>
    <row r="139" spans="1:19" ht="12.75" hidden="1" customHeight="1" x14ac:dyDescent="0.2">
      <c r="J139" s="23"/>
      <c r="K139" s="23"/>
      <c r="L139" s="23"/>
      <c r="M139" s="23"/>
      <c r="N139" s="23"/>
      <c r="O139" s="23"/>
      <c r="P139" s="23"/>
      <c r="Q139" s="23"/>
      <c r="R139" s="23"/>
      <c r="S139" s="23"/>
    </row>
    <row r="140" spans="1:19" ht="12.75" hidden="1" customHeight="1" x14ac:dyDescent="0.2">
      <c r="A140" s="23" t="s">
        <v>138</v>
      </c>
      <c r="B140" s="23"/>
      <c r="C140" s="23"/>
      <c r="D140" s="23"/>
      <c r="E140" s="23"/>
      <c r="F140" s="23"/>
      <c r="G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</row>
    <row r="141" spans="1:19" ht="12.75" hidden="1" customHeight="1" x14ac:dyDescent="0.2">
      <c r="A141" s="23" t="s">
        <v>92</v>
      </c>
      <c r="B141" s="23"/>
      <c r="C141" s="23"/>
      <c r="D141" s="23"/>
      <c r="E141" s="23"/>
      <c r="F141" s="23"/>
      <c r="G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</row>
    <row r="142" spans="1:19" ht="12.75" hidden="1" customHeight="1" x14ac:dyDescent="0.2">
      <c r="A142" s="23" t="s">
        <v>102</v>
      </c>
      <c r="B142" s="23"/>
      <c r="C142" s="23"/>
      <c r="D142" s="23"/>
      <c r="E142" s="23"/>
      <c r="F142" s="23"/>
      <c r="G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</row>
    <row r="143" spans="1:19" ht="12.75" hidden="1" customHeight="1" x14ac:dyDescent="0.2">
      <c r="A143" s="23"/>
      <c r="B143" s="23"/>
      <c r="C143" s="23"/>
      <c r="D143" s="23"/>
      <c r="E143" s="23"/>
      <c r="F143" s="23"/>
      <c r="G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</row>
    <row r="144" spans="1:19" ht="12.75" hidden="1" customHeight="1" x14ac:dyDescent="0.2">
      <c r="A144" s="23"/>
      <c r="B144" s="23"/>
      <c r="C144" s="23"/>
      <c r="D144" s="23"/>
      <c r="E144" s="23"/>
      <c r="F144" s="23"/>
      <c r="G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</row>
    <row r="145" spans="1:19" ht="12.75" hidden="1" customHeight="1" x14ac:dyDescent="0.2">
      <c r="A145" s="23"/>
      <c r="B145" s="23"/>
      <c r="C145" s="23"/>
      <c r="D145" s="23"/>
      <c r="E145" s="23"/>
      <c r="F145" s="23"/>
      <c r="G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</row>
    <row r="146" spans="1:19" ht="12.75" hidden="1" customHeight="1" x14ac:dyDescent="0.2">
      <c r="A146" s="23"/>
      <c r="B146" s="23"/>
      <c r="C146" s="23"/>
      <c r="D146" s="23"/>
      <c r="E146" s="23"/>
      <c r="F146" s="23"/>
      <c r="G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</row>
    <row r="147" spans="1:19" ht="12.75" hidden="1" customHeight="1" x14ac:dyDescent="0.2">
      <c r="A147" s="23"/>
      <c r="B147" s="23"/>
      <c r="C147" s="23"/>
      <c r="D147" s="23"/>
      <c r="E147" s="23"/>
      <c r="F147" s="23"/>
      <c r="G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</row>
    <row r="148" spans="1:19" ht="12.75" hidden="1" customHeight="1" x14ac:dyDescent="0.2">
      <c r="A148" s="23"/>
      <c r="B148" s="23"/>
      <c r="C148" s="23"/>
      <c r="D148" s="23"/>
      <c r="E148" s="23"/>
      <c r="F148" s="23"/>
      <c r="G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</row>
    <row r="149" spans="1:19" ht="12.75" hidden="1" customHeight="1" x14ac:dyDescent="0.2">
      <c r="A149" s="23"/>
      <c r="B149" s="23"/>
      <c r="C149" s="23"/>
      <c r="D149" s="23"/>
      <c r="E149" s="23"/>
      <c r="F149" s="23"/>
      <c r="G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</row>
    <row r="150" spans="1:19" ht="12.75" hidden="1" customHeight="1" x14ac:dyDescent="0.2">
      <c r="A150" s="23"/>
      <c r="B150" s="23"/>
      <c r="C150" s="23"/>
      <c r="D150" s="23"/>
      <c r="E150" s="23"/>
      <c r="F150" s="23"/>
      <c r="G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</row>
    <row r="151" spans="1:19" ht="12.75" hidden="1" customHeight="1" x14ac:dyDescent="0.2">
      <c r="A151" s="23"/>
      <c r="B151" s="23"/>
      <c r="C151" s="23"/>
      <c r="D151" s="23"/>
      <c r="E151" s="23"/>
      <c r="F151" s="23"/>
      <c r="G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</row>
    <row r="152" spans="1:19" ht="12.75" hidden="1" customHeight="1" x14ac:dyDescent="0.2">
      <c r="A152" s="23"/>
      <c r="B152" s="23"/>
      <c r="C152" s="23"/>
      <c r="D152" s="23"/>
      <c r="E152" s="23"/>
      <c r="F152" s="23"/>
      <c r="G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</row>
    <row r="153" spans="1:19" ht="12.75" hidden="1" customHeight="1" x14ac:dyDescent="0.2">
      <c r="A153" s="23"/>
      <c r="B153" s="23"/>
      <c r="C153" s="23"/>
      <c r="D153" s="23"/>
      <c r="E153" s="23"/>
      <c r="F153" s="23"/>
      <c r="G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</row>
    <row r="154" spans="1:19" ht="12.75" hidden="1" customHeight="1" x14ac:dyDescent="0.2">
      <c r="A154" s="23"/>
      <c r="B154" s="23"/>
      <c r="C154" s="23"/>
      <c r="D154" s="23"/>
      <c r="E154" s="23"/>
      <c r="F154" s="23"/>
      <c r="G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</row>
    <row r="155" spans="1:19" ht="12.75" hidden="1" customHeight="1" x14ac:dyDescent="0.2">
      <c r="A155" s="23"/>
      <c r="B155" s="23"/>
      <c r="C155" s="23"/>
      <c r="D155" s="23"/>
      <c r="E155" s="23"/>
      <c r="F155" s="23"/>
      <c r="G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</row>
    <row r="156" spans="1:19" ht="12.75" hidden="1" customHeight="1" x14ac:dyDescent="0.2">
      <c r="A156" s="23"/>
      <c r="B156" s="23"/>
      <c r="C156" s="23"/>
      <c r="D156" s="23"/>
      <c r="E156" s="23"/>
      <c r="F156" s="23"/>
      <c r="G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</row>
    <row r="157" spans="1:19" ht="12.75" hidden="1" customHeight="1" x14ac:dyDescent="0.2">
      <c r="A157" s="23"/>
      <c r="B157" s="23"/>
      <c r="C157" s="23"/>
      <c r="D157" s="23"/>
      <c r="E157" s="23"/>
      <c r="F157" s="23"/>
      <c r="G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</row>
    <row r="158" spans="1:19" ht="12.75" hidden="1" customHeight="1" x14ac:dyDescent="0.2">
      <c r="A158" s="23"/>
      <c r="B158" s="23"/>
      <c r="C158" s="23"/>
      <c r="D158" s="23"/>
      <c r="E158" s="23"/>
      <c r="F158" s="23"/>
      <c r="G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</row>
    <row r="159" spans="1:19" ht="12.75" hidden="1" customHeight="1" x14ac:dyDescent="0.2">
      <c r="A159" s="23"/>
      <c r="B159" s="23"/>
      <c r="C159" s="23"/>
      <c r="D159" s="23"/>
      <c r="E159" s="23"/>
      <c r="F159" s="23"/>
      <c r="G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</row>
    <row r="160" spans="1:19" ht="12.75" hidden="1" customHeight="1" x14ac:dyDescent="0.2">
      <c r="A160" s="23"/>
      <c r="B160" s="23"/>
      <c r="C160" s="23"/>
      <c r="D160" s="23"/>
      <c r="E160" s="23"/>
      <c r="F160" s="23"/>
      <c r="G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</row>
    <row r="161" spans="1:19" ht="12.75" hidden="1" customHeight="1" x14ac:dyDescent="0.2">
      <c r="A161" s="23"/>
      <c r="B161" s="23"/>
      <c r="C161" s="23"/>
      <c r="D161" s="23"/>
      <c r="E161" s="23"/>
      <c r="F161" s="23"/>
      <c r="G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</row>
    <row r="162" spans="1:19" ht="12.75" hidden="1" customHeight="1" x14ac:dyDescent="0.2">
      <c r="A162" s="23"/>
      <c r="B162" s="23"/>
      <c r="C162" s="23"/>
      <c r="D162" s="23"/>
      <c r="E162" s="23"/>
      <c r="F162" s="23"/>
      <c r="G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</row>
    <row r="163" spans="1:19" ht="12.75" hidden="1" customHeight="1" x14ac:dyDescent="0.2">
      <c r="A163" s="23"/>
      <c r="B163" s="23"/>
      <c r="C163" s="23"/>
      <c r="D163" s="23"/>
      <c r="E163" s="23"/>
      <c r="F163" s="23"/>
      <c r="G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</row>
    <row r="164" spans="1:19" ht="12.75" hidden="1" customHeight="1" x14ac:dyDescent="0.2">
      <c r="A164" s="23"/>
      <c r="B164" s="23"/>
      <c r="C164" s="23"/>
      <c r="D164" s="23"/>
      <c r="E164" s="23"/>
      <c r="F164" s="23"/>
      <c r="G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</row>
    <row r="165" spans="1:19" ht="12.75" hidden="1" customHeight="1" x14ac:dyDescent="0.2">
      <c r="A165" s="23"/>
      <c r="B165" s="23"/>
      <c r="C165" s="23"/>
      <c r="D165" s="23"/>
      <c r="E165" s="23"/>
      <c r="F165" s="23"/>
      <c r="G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</row>
    <row r="166" spans="1:19" ht="12.75" hidden="1" customHeight="1" x14ac:dyDescent="0.2">
      <c r="A166" s="23"/>
      <c r="B166" s="23"/>
      <c r="C166" s="23"/>
      <c r="D166" s="23"/>
      <c r="E166" s="23"/>
      <c r="F166" s="23"/>
      <c r="G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</row>
    <row r="167" spans="1:19" ht="12.75" hidden="1" customHeight="1" x14ac:dyDescent="0.2">
      <c r="A167" s="23"/>
      <c r="B167" s="23"/>
      <c r="C167" s="23"/>
      <c r="D167" s="23"/>
      <c r="E167" s="23"/>
      <c r="F167" s="23"/>
      <c r="G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</row>
    <row r="168" spans="1:19" ht="12.75" hidden="1" customHeight="1" x14ac:dyDescent="0.2">
      <c r="A168" s="23"/>
      <c r="B168" s="23"/>
      <c r="C168" s="23"/>
      <c r="D168" s="23"/>
      <c r="E168" s="23"/>
      <c r="F168" s="23"/>
      <c r="G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</row>
    <row r="169" spans="1:19" ht="12.75" hidden="1" customHeight="1" x14ac:dyDescent="0.2">
      <c r="A169" s="23"/>
      <c r="B169" s="23"/>
      <c r="C169" s="23"/>
      <c r="D169" s="23"/>
      <c r="E169" s="23"/>
      <c r="F169" s="23"/>
      <c r="G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</row>
    <row r="170" spans="1:19" ht="12.75" hidden="1" customHeight="1" x14ac:dyDescent="0.2">
      <c r="A170" s="23"/>
      <c r="B170" s="23"/>
      <c r="C170" s="23"/>
      <c r="D170" s="23"/>
      <c r="E170" s="23"/>
      <c r="F170" s="23"/>
      <c r="G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</row>
    <row r="171" spans="1:19" ht="12.75" hidden="1" customHeight="1" x14ac:dyDescent="0.2">
      <c r="A171" s="23"/>
      <c r="B171" s="23"/>
      <c r="C171" s="23"/>
      <c r="D171" s="23"/>
      <c r="E171" s="23"/>
      <c r="F171" s="23"/>
      <c r="G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</row>
    <row r="172" spans="1:19" ht="12.75" hidden="1" customHeight="1" x14ac:dyDescent="0.2">
      <c r="A172" s="23"/>
      <c r="B172" s="23"/>
      <c r="C172" s="23"/>
      <c r="D172" s="23"/>
      <c r="E172" s="23"/>
      <c r="F172" s="23"/>
      <c r="G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</row>
    <row r="173" spans="1:19" ht="12.75" hidden="1" customHeight="1" x14ac:dyDescent="0.2">
      <c r="A173" s="23"/>
      <c r="B173" s="23"/>
      <c r="C173" s="23"/>
      <c r="D173" s="23"/>
      <c r="E173" s="23"/>
      <c r="F173" s="23"/>
      <c r="G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</row>
    <row r="174" spans="1:19" ht="12.75" hidden="1" customHeight="1" x14ac:dyDescent="0.2">
      <c r="A174" s="23"/>
      <c r="B174" s="23"/>
      <c r="C174" s="23"/>
      <c r="D174" s="23"/>
      <c r="E174" s="23"/>
      <c r="F174" s="23"/>
      <c r="G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</row>
    <row r="175" spans="1:19" ht="12.75" hidden="1" customHeight="1" x14ac:dyDescent="0.2">
      <c r="A175" s="23"/>
      <c r="B175" s="23"/>
      <c r="C175" s="23"/>
      <c r="D175" s="23"/>
      <c r="E175" s="23"/>
      <c r="F175" s="23"/>
      <c r="G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</row>
    <row r="176" spans="1:19" ht="12.75" hidden="1" customHeight="1" x14ac:dyDescent="0.2">
      <c r="A176" s="23"/>
      <c r="B176" s="23"/>
      <c r="C176" s="23"/>
      <c r="D176" s="23"/>
      <c r="E176" s="23"/>
      <c r="F176" s="23"/>
      <c r="G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</row>
    <row r="177" spans="1:19" ht="12.75" hidden="1" customHeight="1" x14ac:dyDescent="0.2">
      <c r="A177" s="23"/>
      <c r="B177" s="23"/>
      <c r="C177" s="23"/>
      <c r="D177" s="23"/>
      <c r="E177" s="23"/>
      <c r="F177" s="23"/>
      <c r="G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</row>
    <row r="178" spans="1:19" ht="12.75" hidden="1" customHeight="1" x14ac:dyDescent="0.2">
      <c r="A178" s="23"/>
      <c r="B178" s="23"/>
      <c r="C178" s="23"/>
      <c r="D178" s="23"/>
      <c r="E178" s="23"/>
      <c r="F178" s="23"/>
      <c r="G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</row>
    <row r="179" spans="1:19" ht="12.75" hidden="1" customHeight="1" x14ac:dyDescent="0.2">
      <c r="A179" s="23"/>
      <c r="B179" s="23"/>
      <c r="C179" s="23"/>
      <c r="D179" s="23"/>
      <c r="E179" s="23"/>
      <c r="F179" s="23"/>
      <c r="G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</row>
    <row r="180" spans="1:19" ht="12.75" hidden="1" customHeight="1" x14ac:dyDescent="0.2">
      <c r="A180" s="23"/>
      <c r="B180" s="23"/>
      <c r="C180" s="23"/>
      <c r="D180" s="23"/>
      <c r="E180" s="23"/>
      <c r="F180" s="23"/>
      <c r="G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</row>
    <row r="181" spans="1:19" ht="12.75" hidden="1" customHeight="1" x14ac:dyDescent="0.2">
      <c r="A181" s="23"/>
      <c r="B181" s="23"/>
      <c r="C181" s="23"/>
      <c r="D181" s="23"/>
      <c r="E181" s="23"/>
      <c r="F181" s="23"/>
      <c r="G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</row>
    <row r="182" spans="1:19" ht="12.75" hidden="1" customHeight="1" x14ac:dyDescent="0.2">
      <c r="A182" s="23"/>
      <c r="B182" s="23"/>
      <c r="C182" s="23"/>
      <c r="D182" s="23"/>
      <c r="E182" s="23"/>
      <c r="F182" s="23"/>
      <c r="G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</row>
    <row r="183" spans="1:19" ht="12.75" hidden="1" customHeight="1" x14ac:dyDescent="0.2">
      <c r="A183" s="23"/>
      <c r="B183" s="23"/>
      <c r="C183" s="23"/>
      <c r="D183" s="23"/>
      <c r="E183" s="23"/>
      <c r="F183" s="23"/>
      <c r="G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</row>
    <row r="184" spans="1:19" ht="12.75" hidden="1" customHeight="1" x14ac:dyDescent="0.2">
      <c r="A184" s="23"/>
      <c r="B184" s="23"/>
      <c r="C184" s="23"/>
      <c r="D184" s="23"/>
      <c r="E184" s="23"/>
      <c r="F184" s="23"/>
      <c r="G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</row>
    <row r="185" spans="1:19" ht="12.75" hidden="1" customHeight="1" x14ac:dyDescent="0.2">
      <c r="A185" s="23"/>
      <c r="B185" s="23"/>
      <c r="C185" s="23"/>
      <c r="D185" s="23"/>
      <c r="E185" s="23"/>
      <c r="F185" s="23"/>
      <c r="G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</row>
    <row r="186" spans="1:19" ht="12.75" hidden="1" customHeight="1" x14ac:dyDescent="0.2">
      <c r="A186" s="23"/>
      <c r="B186" s="23"/>
      <c r="C186" s="23"/>
      <c r="D186" s="23"/>
      <c r="E186" s="23"/>
      <c r="F186" s="23"/>
      <c r="G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</row>
    <row r="187" spans="1:19" ht="12.75" hidden="1" customHeight="1" x14ac:dyDescent="0.2">
      <c r="A187" s="23"/>
      <c r="B187" s="23"/>
      <c r="C187" s="23"/>
      <c r="D187" s="23"/>
      <c r="E187" s="23"/>
      <c r="F187" s="23"/>
      <c r="G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</row>
    <row r="188" spans="1:19" ht="12.75" hidden="1" customHeight="1" x14ac:dyDescent="0.2">
      <c r="A188" s="23"/>
      <c r="B188" s="23"/>
      <c r="C188" s="23"/>
      <c r="D188" s="23"/>
      <c r="E188" s="23"/>
      <c r="F188" s="23"/>
      <c r="G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</row>
    <row r="189" spans="1:19" ht="12.75" hidden="1" customHeight="1" x14ac:dyDescent="0.2">
      <c r="A189" s="23"/>
      <c r="B189" s="23"/>
      <c r="C189" s="23"/>
      <c r="D189" s="23"/>
      <c r="E189" s="23"/>
      <c r="F189" s="23"/>
      <c r="G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</row>
    <row r="190" spans="1:19" ht="12.75" hidden="1" customHeight="1" x14ac:dyDescent="0.2">
      <c r="A190" s="23"/>
      <c r="B190" s="23"/>
      <c r="C190" s="23"/>
      <c r="D190" s="23"/>
      <c r="E190" s="23"/>
      <c r="F190" s="23"/>
      <c r="G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</row>
    <row r="191" spans="1:19" ht="12.75" hidden="1" customHeight="1" x14ac:dyDescent="0.2">
      <c r="A191" s="23"/>
      <c r="B191" s="23"/>
      <c r="C191" s="23"/>
      <c r="D191" s="23"/>
      <c r="E191" s="23"/>
      <c r="F191" s="23"/>
      <c r="G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</row>
    <row r="192" spans="1:19" ht="12.75" hidden="1" customHeight="1" x14ac:dyDescent="0.2">
      <c r="A192" s="23"/>
      <c r="B192" s="23"/>
      <c r="C192" s="23"/>
      <c r="D192" s="23"/>
      <c r="E192" s="23"/>
      <c r="F192" s="23"/>
      <c r="G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</row>
    <row r="193" spans="1:19" ht="12.75" hidden="1" customHeight="1" x14ac:dyDescent="0.2">
      <c r="A193" s="23"/>
      <c r="B193" s="23"/>
      <c r="C193" s="23"/>
      <c r="D193" s="23"/>
      <c r="E193" s="23"/>
      <c r="F193" s="23"/>
      <c r="G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</row>
    <row r="194" spans="1:19" ht="12.75" hidden="1" customHeight="1" x14ac:dyDescent="0.2">
      <c r="A194" s="23"/>
      <c r="B194" s="23"/>
      <c r="C194" s="23"/>
      <c r="D194" s="23"/>
      <c r="E194" s="23"/>
      <c r="F194" s="23"/>
      <c r="G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</row>
    <row r="195" spans="1:19" ht="12.75" hidden="1" customHeight="1" x14ac:dyDescent="0.2">
      <c r="A195" s="23"/>
      <c r="B195" s="23"/>
      <c r="C195" s="23"/>
      <c r="D195" s="23"/>
      <c r="E195" s="23"/>
      <c r="F195" s="23"/>
      <c r="G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</row>
    <row r="196" spans="1:19" ht="12.75" hidden="1" customHeight="1" x14ac:dyDescent="0.2">
      <c r="A196" s="23"/>
      <c r="B196" s="23"/>
      <c r="C196" s="23"/>
      <c r="D196" s="23"/>
      <c r="E196" s="23"/>
      <c r="F196" s="23"/>
      <c r="G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</row>
    <row r="197" spans="1:19" ht="12.75" hidden="1" customHeight="1" x14ac:dyDescent="0.2">
      <c r="A197" s="23"/>
      <c r="B197" s="23"/>
      <c r="C197" s="23"/>
      <c r="D197" s="23"/>
      <c r="E197" s="23"/>
      <c r="F197" s="23"/>
      <c r="G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</row>
    <row r="198" spans="1:19" ht="12.75" hidden="1" customHeight="1" x14ac:dyDescent="0.2">
      <c r="A198" s="23"/>
      <c r="B198" s="23"/>
      <c r="C198" s="23"/>
      <c r="D198" s="23"/>
      <c r="E198" s="23"/>
      <c r="F198" s="23"/>
      <c r="G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</row>
    <row r="199" spans="1:19" ht="12.75" hidden="1" customHeight="1" x14ac:dyDescent="0.2">
      <c r="A199" s="23"/>
      <c r="B199" s="23"/>
      <c r="C199" s="23"/>
      <c r="D199" s="23"/>
      <c r="E199" s="23"/>
      <c r="F199" s="23"/>
      <c r="G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</row>
    <row r="200" spans="1:19" ht="12.75" hidden="1" customHeight="1" x14ac:dyDescent="0.2">
      <c r="A200" s="23"/>
      <c r="B200" s="23"/>
      <c r="C200" s="23"/>
      <c r="D200" s="23"/>
      <c r="E200" s="23"/>
      <c r="F200" s="23"/>
      <c r="G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</row>
    <row r="201" spans="1:19" ht="12.75" hidden="1" customHeight="1" x14ac:dyDescent="0.2">
      <c r="A201" s="23"/>
      <c r="B201" s="23"/>
      <c r="C201" s="23"/>
      <c r="D201" s="23"/>
      <c r="E201" s="23"/>
      <c r="F201" s="23"/>
      <c r="G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</row>
    <row r="202" spans="1:19" ht="12.75" hidden="1" customHeight="1" x14ac:dyDescent="0.2">
      <c r="A202" s="23"/>
      <c r="B202" s="23"/>
      <c r="C202" s="23"/>
      <c r="D202" s="23"/>
      <c r="E202" s="23"/>
      <c r="F202" s="23"/>
      <c r="G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</row>
    <row r="203" spans="1:19" ht="12.75" hidden="1" customHeight="1" x14ac:dyDescent="0.2">
      <c r="A203" s="23"/>
      <c r="B203" s="23"/>
      <c r="C203" s="23"/>
      <c r="D203" s="23"/>
      <c r="E203" s="23"/>
      <c r="F203" s="23"/>
      <c r="G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</row>
    <row r="204" spans="1:19" ht="12.75" hidden="1" customHeight="1" x14ac:dyDescent="0.2">
      <c r="A204" s="23"/>
      <c r="B204" s="23"/>
      <c r="C204" s="23"/>
      <c r="D204" s="23"/>
      <c r="E204" s="23"/>
      <c r="F204" s="23"/>
      <c r="G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</row>
    <row r="205" spans="1:19" ht="12.75" hidden="1" customHeight="1" x14ac:dyDescent="0.2">
      <c r="A205" s="23"/>
      <c r="B205" s="23"/>
      <c r="C205" s="23"/>
      <c r="D205" s="23"/>
      <c r="E205" s="23"/>
      <c r="F205" s="23"/>
      <c r="G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</row>
    <row r="206" spans="1:19" ht="12.75" hidden="1" customHeight="1" x14ac:dyDescent="0.2">
      <c r="A206" s="23"/>
      <c r="B206" s="23"/>
      <c r="C206" s="23"/>
      <c r="D206" s="23"/>
      <c r="E206" s="23"/>
      <c r="F206" s="23"/>
      <c r="G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</row>
    <row r="207" spans="1:19" ht="12.75" hidden="1" customHeight="1" x14ac:dyDescent="0.2">
      <c r="A207" s="23"/>
      <c r="B207" s="23"/>
      <c r="C207" s="23"/>
      <c r="D207" s="23"/>
      <c r="E207" s="23"/>
      <c r="F207" s="23"/>
      <c r="G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</row>
    <row r="208" spans="1:19" ht="12.75" hidden="1" customHeight="1" x14ac:dyDescent="0.2">
      <c r="A208" s="23"/>
      <c r="B208" s="23"/>
      <c r="C208" s="23"/>
      <c r="D208" s="23"/>
      <c r="E208" s="23"/>
      <c r="F208" s="23"/>
      <c r="G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</row>
    <row r="209" spans="1:19" ht="12.75" hidden="1" customHeight="1" x14ac:dyDescent="0.2">
      <c r="A209" s="23"/>
      <c r="B209" s="23"/>
      <c r="C209" s="23"/>
      <c r="D209" s="23"/>
      <c r="E209" s="23"/>
      <c r="F209" s="23"/>
      <c r="G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</row>
    <row r="210" spans="1:19" ht="12.75" hidden="1" customHeight="1" x14ac:dyDescent="0.2">
      <c r="A210" s="23"/>
      <c r="B210" s="23"/>
      <c r="C210" s="23"/>
      <c r="D210" s="23"/>
      <c r="E210" s="23"/>
      <c r="F210" s="23"/>
      <c r="G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</row>
    <row r="211" spans="1:19" ht="12.75" hidden="1" customHeight="1" x14ac:dyDescent="0.2">
      <c r="A211" s="23"/>
      <c r="B211" s="23"/>
      <c r="C211" s="23"/>
      <c r="D211" s="23"/>
      <c r="E211" s="23"/>
      <c r="F211" s="23"/>
      <c r="G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</row>
    <row r="212" spans="1:19" ht="12.75" hidden="1" customHeight="1" x14ac:dyDescent="0.2">
      <c r="A212" s="23"/>
      <c r="B212" s="23"/>
      <c r="C212" s="23"/>
      <c r="D212" s="23"/>
      <c r="E212" s="23"/>
      <c r="F212" s="23"/>
      <c r="G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</row>
    <row r="213" spans="1:19" ht="12.75" hidden="1" customHeight="1" x14ac:dyDescent="0.2">
      <c r="A213" s="23"/>
      <c r="B213" s="23"/>
      <c r="C213" s="23"/>
      <c r="D213" s="23"/>
      <c r="E213" s="23"/>
      <c r="F213" s="23"/>
      <c r="G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</row>
    <row r="214" spans="1:19" ht="12.75" hidden="1" customHeight="1" x14ac:dyDescent="0.2">
      <c r="A214" s="23"/>
      <c r="B214" s="23"/>
      <c r="C214" s="23"/>
      <c r="D214" s="23"/>
      <c r="E214" s="23"/>
      <c r="F214" s="23"/>
      <c r="G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</row>
    <row r="215" spans="1:19" ht="12.75" hidden="1" customHeight="1" x14ac:dyDescent="0.2">
      <c r="A215" s="23"/>
      <c r="B215" s="23"/>
      <c r="C215" s="23"/>
      <c r="D215" s="23"/>
      <c r="E215" s="23"/>
      <c r="F215" s="23"/>
      <c r="G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</row>
    <row r="216" spans="1:19" ht="12.75" hidden="1" customHeight="1" x14ac:dyDescent="0.2">
      <c r="A216" s="23"/>
      <c r="B216" s="23"/>
      <c r="C216" s="23"/>
      <c r="D216" s="23"/>
      <c r="E216" s="23"/>
      <c r="F216" s="23"/>
      <c r="G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</row>
    <row r="217" spans="1:19" ht="12.75" hidden="1" customHeight="1" x14ac:dyDescent="0.2">
      <c r="A217" s="23"/>
      <c r="B217" s="23"/>
      <c r="C217" s="23"/>
      <c r="D217" s="23"/>
      <c r="E217" s="23"/>
      <c r="F217" s="23"/>
      <c r="G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</row>
    <row r="218" spans="1:19" ht="12.75" hidden="1" customHeight="1" x14ac:dyDescent="0.2">
      <c r="A218" s="23"/>
      <c r="B218" s="23"/>
      <c r="C218" s="23"/>
      <c r="D218" s="23"/>
      <c r="E218" s="23"/>
      <c r="F218" s="23"/>
      <c r="G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</row>
    <row r="219" spans="1:19" ht="12.75" hidden="1" customHeight="1" x14ac:dyDescent="0.2">
      <c r="A219" s="23"/>
      <c r="B219" s="23"/>
      <c r="C219" s="23"/>
      <c r="D219" s="23"/>
      <c r="E219" s="23"/>
      <c r="F219" s="23"/>
      <c r="G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</row>
    <row r="220" spans="1:19" ht="12.75" hidden="1" customHeight="1" x14ac:dyDescent="0.2">
      <c r="A220" s="23"/>
      <c r="B220" s="23"/>
      <c r="C220" s="23"/>
      <c r="D220" s="23"/>
      <c r="E220" s="23"/>
      <c r="F220" s="23"/>
      <c r="G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</row>
    <row r="221" spans="1:19" ht="12.75" hidden="1" customHeight="1" x14ac:dyDescent="0.2">
      <c r="A221" s="23"/>
      <c r="B221" s="23"/>
      <c r="C221" s="23"/>
      <c r="D221" s="23"/>
      <c r="E221" s="23"/>
      <c r="F221" s="23"/>
      <c r="G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</row>
    <row r="222" spans="1:19" ht="12.75" hidden="1" customHeight="1" x14ac:dyDescent="0.2">
      <c r="A222" s="23"/>
      <c r="B222" s="23"/>
      <c r="C222" s="23"/>
      <c r="D222" s="23"/>
      <c r="E222" s="23"/>
      <c r="F222" s="23"/>
      <c r="G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</row>
    <row r="223" spans="1:19" ht="12.75" hidden="1" customHeight="1" x14ac:dyDescent="0.2">
      <c r="A223" s="23"/>
      <c r="B223" s="23"/>
      <c r="C223" s="23"/>
      <c r="D223" s="23"/>
      <c r="E223" s="23"/>
      <c r="F223" s="23"/>
      <c r="G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</row>
    <row r="224" spans="1:19" ht="12.75" hidden="1" customHeight="1" x14ac:dyDescent="0.2">
      <c r="A224" s="23"/>
      <c r="B224" s="23"/>
      <c r="C224" s="23"/>
      <c r="D224" s="23"/>
      <c r="E224" s="23"/>
      <c r="F224" s="23"/>
      <c r="G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</row>
    <row r="225" spans="1:19" ht="12.75" hidden="1" customHeight="1" x14ac:dyDescent="0.2">
      <c r="A225" s="23"/>
      <c r="B225" s="23"/>
      <c r="C225" s="23"/>
      <c r="D225" s="23"/>
      <c r="E225" s="23"/>
      <c r="F225" s="23"/>
      <c r="G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</row>
    <row r="226" spans="1:19" ht="12.75" hidden="1" customHeight="1" x14ac:dyDescent="0.2">
      <c r="A226" s="23"/>
      <c r="B226" s="23"/>
      <c r="C226" s="23"/>
      <c r="D226" s="23"/>
      <c r="E226" s="23"/>
      <c r="F226" s="23"/>
      <c r="G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</row>
    <row r="227" spans="1:19" ht="12.75" hidden="1" customHeight="1" x14ac:dyDescent="0.2">
      <c r="A227" s="23"/>
      <c r="B227" s="23"/>
      <c r="C227" s="23"/>
      <c r="D227" s="23"/>
      <c r="E227" s="23"/>
      <c r="F227" s="23"/>
      <c r="G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</row>
    <row r="228" spans="1:19" ht="12.75" hidden="1" customHeight="1" x14ac:dyDescent="0.2">
      <c r="A228" s="23"/>
      <c r="B228" s="23"/>
      <c r="C228" s="23"/>
      <c r="D228" s="23"/>
      <c r="E228" s="23"/>
      <c r="F228" s="23"/>
      <c r="G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</row>
    <row r="229" spans="1:19" ht="12.75" hidden="1" customHeight="1" x14ac:dyDescent="0.2">
      <c r="A229" s="23"/>
      <c r="B229" s="23"/>
      <c r="C229" s="23"/>
      <c r="D229" s="23"/>
      <c r="E229" s="23"/>
      <c r="F229" s="23"/>
      <c r="G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</row>
    <row r="230" spans="1:19" ht="12.75" hidden="1" customHeight="1" x14ac:dyDescent="0.2">
      <c r="A230" s="23"/>
      <c r="B230" s="23"/>
      <c r="C230" s="23"/>
      <c r="D230" s="23"/>
      <c r="E230" s="23"/>
      <c r="F230" s="23"/>
      <c r="G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</row>
    <row r="231" spans="1:19" ht="12.75" hidden="1" customHeight="1" x14ac:dyDescent="0.2">
      <c r="A231" s="23"/>
      <c r="B231" s="23"/>
      <c r="C231" s="23"/>
      <c r="D231" s="23"/>
      <c r="E231" s="23"/>
      <c r="F231" s="23"/>
      <c r="G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</row>
    <row r="232" spans="1:19" ht="12.75" hidden="1" customHeight="1" x14ac:dyDescent="0.2">
      <c r="A232" s="23"/>
      <c r="B232" s="23"/>
      <c r="C232" s="23"/>
      <c r="D232" s="23"/>
      <c r="E232" s="23"/>
      <c r="F232" s="23"/>
      <c r="G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</row>
    <row r="233" spans="1:19" ht="12.75" hidden="1" customHeight="1" x14ac:dyDescent="0.2">
      <c r="A233" s="23"/>
      <c r="B233" s="23"/>
      <c r="C233" s="23"/>
      <c r="D233" s="23"/>
      <c r="E233" s="23"/>
      <c r="F233" s="23"/>
      <c r="G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</row>
    <row r="234" spans="1:19" ht="12.75" hidden="1" customHeight="1" x14ac:dyDescent="0.2">
      <c r="A234" s="23"/>
      <c r="B234" s="23"/>
      <c r="C234" s="23"/>
      <c r="D234" s="23"/>
      <c r="E234" s="23"/>
      <c r="F234" s="23"/>
      <c r="G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</row>
    <row r="235" spans="1:19" ht="12.75" hidden="1" customHeight="1" x14ac:dyDescent="0.2">
      <c r="A235" s="23"/>
      <c r="B235" s="23"/>
      <c r="C235" s="23"/>
      <c r="D235" s="23"/>
      <c r="E235" s="23"/>
      <c r="F235" s="23"/>
      <c r="G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</row>
    <row r="236" spans="1:19" ht="12.75" hidden="1" customHeight="1" x14ac:dyDescent="0.2">
      <c r="A236" s="23"/>
      <c r="B236" s="23"/>
      <c r="C236" s="23"/>
      <c r="D236" s="23"/>
      <c r="E236" s="23"/>
      <c r="F236" s="23"/>
      <c r="G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</row>
    <row r="237" spans="1:19" ht="12.75" hidden="1" customHeight="1" x14ac:dyDescent="0.2">
      <c r="A237" s="23"/>
      <c r="B237" s="23"/>
      <c r="C237" s="23"/>
      <c r="D237" s="23"/>
      <c r="E237" s="23"/>
      <c r="F237" s="23"/>
      <c r="G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</row>
    <row r="238" spans="1:19" ht="12.75" hidden="1" customHeight="1" x14ac:dyDescent="0.2">
      <c r="A238" s="23"/>
      <c r="B238" s="23"/>
      <c r="C238" s="23"/>
      <c r="D238" s="23"/>
      <c r="E238" s="23"/>
      <c r="F238" s="23"/>
      <c r="G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</row>
    <row r="239" spans="1:19" ht="12.75" hidden="1" customHeight="1" x14ac:dyDescent="0.2">
      <c r="A239" s="23"/>
      <c r="B239" s="23"/>
      <c r="C239" s="23"/>
      <c r="D239" s="23"/>
      <c r="E239" s="23"/>
      <c r="F239" s="23"/>
      <c r="G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</row>
    <row r="240" spans="1:19" ht="12.75" hidden="1" customHeight="1" x14ac:dyDescent="0.2">
      <c r="A240" s="23"/>
      <c r="B240" s="23"/>
      <c r="C240" s="23"/>
      <c r="D240" s="23"/>
      <c r="E240" s="23"/>
      <c r="F240" s="23"/>
      <c r="G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</row>
    <row r="241" spans="1:19" ht="12.75" hidden="1" customHeight="1" x14ac:dyDescent="0.2">
      <c r="A241" s="23"/>
      <c r="B241" s="23"/>
      <c r="C241" s="23"/>
      <c r="D241" s="23"/>
      <c r="E241" s="23"/>
      <c r="F241" s="23"/>
      <c r="G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</row>
    <row r="242" spans="1:19" ht="12.75" hidden="1" customHeight="1" x14ac:dyDescent="0.2">
      <c r="A242" s="23"/>
      <c r="B242" s="23"/>
      <c r="C242" s="23"/>
      <c r="D242" s="23"/>
      <c r="E242" s="23"/>
      <c r="F242" s="23"/>
      <c r="G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</row>
    <row r="243" spans="1:19" ht="12.75" hidden="1" customHeight="1" x14ac:dyDescent="0.2">
      <c r="A243" s="23"/>
      <c r="B243" s="23"/>
      <c r="C243" s="23"/>
      <c r="D243" s="23"/>
      <c r="E243" s="23"/>
      <c r="F243" s="23"/>
      <c r="G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</row>
    <row r="244" spans="1:19" ht="12.75" hidden="1" customHeight="1" x14ac:dyDescent="0.2">
      <c r="A244" s="23"/>
      <c r="B244" s="23"/>
      <c r="C244" s="23"/>
      <c r="D244" s="23"/>
      <c r="E244" s="23"/>
      <c r="F244" s="23"/>
      <c r="G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</row>
    <row r="245" spans="1:19" ht="12.75" hidden="1" customHeight="1" x14ac:dyDescent="0.2">
      <c r="A245" s="23"/>
      <c r="B245" s="23"/>
      <c r="C245" s="23"/>
      <c r="D245" s="23"/>
      <c r="E245" s="23"/>
      <c r="F245" s="23"/>
      <c r="G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</row>
    <row r="246" spans="1:19" ht="12.75" hidden="1" customHeight="1" x14ac:dyDescent="0.2">
      <c r="A246" s="23"/>
      <c r="B246" s="23"/>
      <c r="C246" s="23"/>
      <c r="D246" s="23"/>
      <c r="E246" s="23"/>
      <c r="F246" s="23"/>
      <c r="G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</row>
    <row r="247" spans="1:19" ht="12.75" hidden="1" customHeight="1" x14ac:dyDescent="0.2">
      <c r="A247" s="23"/>
      <c r="B247" s="23"/>
      <c r="C247" s="23"/>
      <c r="D247" s="23"/>
      <c r="E247" s="23"/>
      <c r="F247" s="23"/>
      <c r="G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</row>
    <row r="248" spans="1:19" ht="12.75" hidden="1" customHeight="1" x14ac:dyDescent="0.2">
      <c r="A248" s="23"/>
      <c r="B248" s="23"/>
      <c r="C248" s="23"/>
      <c r="D248" s="23"/>
      <c r="E248" s="23"/>
      <c r="F248" s="23"/>
      <c r="G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</row>
    <row r="249" spans="1:19" ht="12.75" hidden="1" customHeight="1" x14ac:dyDescent="0.2">
      <c r="A249" s="23"/>
      <c r="B249" s="23"/>
      <c r="C249" s="23"/>
      <c r="D249" s="23"/>
      <c r="E249" s="23"/>
      <c r="F249" s="23"/>
      <c r="G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</row>
    <row r="250" spans="1:19" ht="12.75" hidden="1" customHeight="1" x14ac:dyDescent="0.2">
      <c r="A250" s="23"/>
      <c r="B250" s="23"/>
      <c r="C250" s="23"/>
      <c r="D250" s="23"/>
      <c r="E250" s="23"/>
      <c r="F250" s="23"/>
      <c r="G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</row>
    <row r="251" spans="1:19" ht="12.75" hidden="1" customHeight="1" x14ac:dyDescent="0.2">
      <c r="A251" s="23"/>
      <c r="B251" s="23"/>
      <c r="C251" s="23"/>
      <c r="D251" s="23"/>
      <c r="E251" s="23"/>
      <c r="F251" s="23"/>
      <c r="G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</row>
    <row r="252" spans="1:19" ht="12.75" hidden="1" customHeight="1" x14ac:dyDescent="0.2">
      <c r="A252" s="23"/>
      <c r="B252" s="23"/>
      <c r="C252" s="23"/>
      <c r="D252" s="23"/>
      <c r="E252" s="23"/>
      <c r="F252" s="23"/>
      <c r="G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</row>
    <row r="253" spans="1:19" ht="12.75" hidden="1" customHeight="1" x14ac:dyDescent="0.2">
      <c r="A253" s="23"/>
      <c r="B253" s="23"/>
      <c r="C253" s="23"/>
      <c r="D253" s="23"/>
      <c r="E253" s="23"/>
      <c r="F253" s="23"/>
      <c r="G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</row>
    <row r="254" spans="1:19" ht="12.75" hidden="1" customHeight="1" x14ac:dyDescent="0.2">
      <c r="A254" s="23"/>
      <c r="B254" s="23"/>
      <c r="C254" s="23"/>
      <c r="D254" s="23"/>
      <c r="E254" s="23"/>
      <c r="F254" s="23"/>
      <c r="G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</row>
    <row r="255" spans="1:19" ht="12.75" hidden="1" customHeight="1" x14ac:dyDescent="0.2">
      <c r="A255" s="23"/>
      <c r="B255" s="23"/>
      <c r="C255" s="23"/>
      <c r="D255" s="23"/>
      <c r="E255" s="23"/>
      <c r="F255" s="23"/>
      <c r="G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</row>
    <row r="256" spans="1:19" ht="12.75" hidden="1" customHeight="1" x14ac:dyDescent="0.2">
      <c r="A256" s="23"/>
      <c r="B256" s="23"/>
      <c r="C256" s="23"/>
      <c r="D256" s="23"/>
      <c r="E256" s="23"/>
      <c r="F256" s="23"/>
      <c r="G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</row>
    <row r="257" spans="1:19" ht="12.75" hidden="1" customHeight="1" x14ac:dyDescent="0.2">
      <c r="A257" s="23"/>
      <c r="B257" s="23"/>
      <c r="C257" s="23"/>
      <c r="D257" s="23"/>
      <c r="E257" s="23"/>
      <c r="F257" s="23"/>
      <c r="G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</row>
    <row r="258" spans="1:19" ht="12.75" hidden="1" customHeight="1" x14ac:dyDescent="0.2">
      <c r="A258" s="23"/>
      <c r="B258" s="23"/>
      <c r="C258" s="23"/>
      <c r="D258" s="23"/>
      <c r="E258" s="23"/>
      <c r="F258" s="23"/>
      <c r="G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</row>
    <row r="259" spans="1:19" ht="12.75" hidden="1" customHeight="1" x14ac:dyDescent="0.2">
      <c r="A259" s="23"/>
      <c r="B259" s="23"/>
      <c r="C259" s="23"/>
      <c r="D259" s="23"/>
      <c r="E259" s="23"/>
      <c r="F259" s="23"/>
      <c r="G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</row>
    <row r="260" spans="1:19" ht="12.75" hidden="1" customHeight="1" x14ac:dyDescent="0.2">
      <c r="A260" s="23"/>
      <c r="B260" s="23"/>
      <c r="C260" s="23"/>
      <c r="D260" s="23"/>
      <c r="E260" s="23"/>
      <c r="F260" s="23"/>
      <c r="G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</row>
    <row r="261" spans="1:19" ht="12.75" hidden="1" customHeight="1" x14ac:dyDescent="0.2">
      <c r="A261" s="23"/>
      <c r="B261" s="23"/>
      <c r="C261" s="23"/>
      <c r="D261" s="23"/>
      <c r="E261" s="23"/>
      <c r="F261" s="23"/>
      <c r="G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</row>
    <row r="262" spans="1:19" ht="12.75" hidden="1" customHeight="1" x14ac:dyDescent="0.2">
      <c r="A262" s="23"/>
      <c r="B262" s="23"/>
      <c r="C262" s="23"/>
      <c r="D262" s="23"/>
      <c r="E262" s="23"/>
      <c r="F262" s="23"/>
      <c r="G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</row>
    <row r="263" spans="1:19" ht="12.75" hidden="1" customHeight="1" x14ac:dyDescent="0.2">
      <c r="A263" s="23"/>
      <c r="B263" s="23"/>
      <c r="C263" s="23"/>
      <c r="D263" s="23"/>
      <c r="E263" s="23"/>
      <c r="F263" s="23"/>
      <c r="G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</row>
    <row r="264" spans="1:19" ht="12.75" hidden="1" customHeight="1" x14ac:dyDescent="0.2">
      <c r="A264" s="23"/>
      <c r="B264" s="23"/>
      <c r="C264" s="23"/>
      <c r="D264" s="23"/>
      <c r="E264" s="23"/>
      <c r="F264" s="23"/>
      <c r="G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</row>
    <row r="265" spans="1:19" ht="12.75" hidden="1" customHeight="1" x14ac:dyDescent="0.2">
      <c r="A265" s="23"/>
      <c r="B265" s="23"/>
      <c r="C265" s="23"/>
      <c r="D265" s="23"/>
      <c r="E265" s="23"/>
      <c r="F265" s="23"/>
      <c r="G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</row>
    <row r="266" spans="1:19" ht="12.75" hidden="1" customHeight="1" x14ac:dyDescent="0.2">
      <c r="A266" s="23"/>
      <c r="B266" s="23"/>
      <c r="C266" s="23"/>
      <c r="D266" s="23"/>
      <c r="E266" s="23"/>
      <c r="F266" s="23"/>
      <c r="G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</row>
    <row r="267" spans="1:19" ht="12.75" hidden="1" customHeight="1" x14ac:dyDescent="0.2">
      <c r="A267" s="23"/>
      <c r="B267" s="23"/>
      <c r="C267" s="23"/>
      <c r="D267" s="23"/>
      <c r="E267" s="23"/>
      <c r="F267" s="23"/>
      <c r="G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</row>
    <row r="268" spans="1:19" ht="12.75" hidden="1" customHeight="1" x14ac:dyDescent="0.2">
      <c r="A268" s="23"/>
      <c r="B268" s="23"/>
      <c r="C268" s="23"/>
      <c r="D268" s="23"/>
      <c r="E268" s="23"/>
      <c r="F268" s="23"/>
      <c r="G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</row>
    <row r="269" spans="1:19" ht="12.75" hidden="1" customHeight="1" x14ac:dyDescent="0.2">
      <c r="A269" s="23"/>
      <c r="B269" s="23"/>
      <c r="C269" s="23"/>
      <c r="D269" s="23"/>
      <c r="E269" s="23"/>
      <c r="F269" s="23"/>
      <c r="G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</row>
    <row r="270" spans="1:19" ht="12.75" hidden="1" customHeight="1" x14ac:dyDescent="0.2">
      <c r="A270" s="23"/>
      <c r="B270" s="23"/>
      <c r="C270" s="23"/>
      <c r="D270" s="23"/>
      <c r="E270" s="23"/>
      <c r="F270" s="23"/>
      <c r="G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</row>
    <row r="271" spans="1:19" ht="12.75" hidden="1" customHeight="1" x14ac:dyDescent="0.2">
      <c r="A271" s="23"/>
      <c r="B271" s="23"/>
      <c r="C271" s="23"/>
      <c r="D271" s="23"/>
      <c r="E271" s="23"/>
      <c r="F271" s="23"/>
      <c r="G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</row>
    <row r="272" spans="1:19" ht="12.75" hidden="1" customHeight="1" x14ac:dyDescent="0.2">
      <c r="A272" s="23"/>
      <c r="B272" s="23"/>
      <c r="C272" s="23"/>
      <c r="D272" s="23"/>
      <c r="E272" s="23"/>
      <c r="F272" s="23"/>
      <c r="G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</row>
    <row r="273" spans="1:19" ht="12.75" hidden="1" customHeight="1" x14ac:dyDescent="0.2">
      <c r="A273" s="23"/>
      <c r="B273" s="23"/>
      <c r="C273" s="23"/>
      <c r="D273" s="23"/>
      <c r="E273" s="23"/>
      <c r="F273" s="23"/>
      <c r="G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</row>
    <row r="274" spans="1:19" ht="12.75" hidden="1" customHeight="1" x14ac:dyDescent="0.2">
      <c r="A274" s="23"/>
      <c r="B274" s="23"/>
      <c r="C274" s="23"/>
      <c r="D274" s="23"/>
      <c r="E274" s="23"/>
      <c r="F274" s="23"/>
      <c r="G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</row>
    <row r="275" spans="1:19" ht="12.75" hidden="1" customHeight="1" x14ac:dyDescent="0.2">
      <c r="A275" s="23"/>
      <c r="B275" s="23"/>
      <c r="C275" s="23"/>
      <c r="D275" s="23"/>
      <c r="E275" s="23"/>
      <c r="F275" s="23"/>
      <c r="G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</row>
    <row r="276" spans="1:19" ht="12.75" hidden="1" customHeight="1" x14ac:dyDescent="0.2">
      <c r="A276" s="23"/>
      <c r="B276" s="23"/>
      <c r="C276" s="23"/>
      <c r="D276" s="23"/>
      <c r="E276" s="23"/>
      <c r="F276" s="23"/>
      <c r="G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</row>
    <row r="277" spans="1:19" ht="12.75" hidden="1" customHeight="1" x14ac:dyDescent="0.2">
      <c r="A277" s="23"/>
      <c r="B277" s="23"/>
      <c r="C277" s="23"/>
      <c r="D277" s="23"/>
      <c r="E277" s="23"/>
      <c r="F277" s="23"/>
      <c r="G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</row>
    <row r="278" spans="1:19" ht="12.75" hidden="1" customHeight="1" x14ac:dyDescent="0.2">
      <c r="A278" s="23"/>
      <c r="B278" s="23"/>
      <c r="C278" s="23"/>
      <c r="D278" s="23"/>
      <c r="E278" s="23"/>
      <c r="F278" s="23"/>
      <c r="G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</row>
    <row r="279" spans="1:19" ht="12.75" hidden="1" customHeight="1" x14ac:dyDescent="0.2">
      <c r="A279" s="23"/>
      <c r="B279" s="23"/>
      <c r="C279" s="23"/>
      <c r="D279" s="23"/>
      <c r="E279" s="23"/>
      <c r="F279" s="23"/>
      <c r="G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</row>
    <row r="280" spans="1:19" ht="12.75" hidden="1" customHeight="1" x14ac:dyDescent="0.2">
      <c r="A280" s="23"/>
      <c r="B280" s="23"/>
      <c r="C280" s="23"/>
      <c r="D280" s="23"/>
      <c r="E280" s="23"/>
      <c r="F280" s="23"/>
      <c r="G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</row>
    <row r="281" spans="1:19" ht="12.75" hidden="1" customHeight="1" x14ac:dyDescent="0.2">
      <c r="A281" s="23"/>
      <c r="B281" s="23"/>
      <c r="C281" s="23"/>
      <c r="D281" s="23"/>
      <c r="E281" s="23"/>
      <c r="F281" s="23"/>
      <c r="G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</row>
    <row r="282" spans="1:19" ht="12.75" hidden="1" customHeight="1" x14ac:dyDescent="0.2">
      <c r="A282" s="23"/>
      <c r="B282" s="23"/>
      <c r="C282" s="23"/>
      <c r="D282" s="23"/>
      <c r="E282" s="23"/>
      <c r="F282" s="23"/>
      <c r="G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</row>
    <row r="283" spans="1:19" ht="12.75" hidden="1" customHeight="1" x14ac:dyDescent="0.2">
      <c r="A283" s="23"/>
      <c r="B283" s="23"/>
      <c r="C283" s="23"/>
      <c r="D283" s="23"/>
      <c r="E283" s="23"/>
      <c r="F283" s="23"/>
      <c r="G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</row>
    <row r="284" spans="1:19" ht="12.75" hidden="1" customHeight="1" x14ac:dyDescent="0.2">
      <c r="A284" s="23"/>
      <c r="B284" s="23"/>
      <c r="C284" s="23"/>
      <c r="D284" s="23"/>
      <c r="E284" s="23"/>
      <c r="F284" s="23"/>
      <c r="G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</row>
    <row r="285" spans="1:19" ht="12.75" hidden="1" customHeight="1" x14ac:dyDescent="0.2">
      <c r="A285" s="23"/>
      <c r="B285" s="23"/>
      <c r="C285" s="23"/>
      <c r="D285" s="23"/>
      <c r="E285" s="23"/>
      <c r="F285" s="23"/>
      <c r="G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</row>
    <row r="286" spans="1:19" ht="12.75" hidden="1" customHeight="1" x14ac:dyDescent="0.2">
      <c r="A286" s="23"/>
      <c r="B286" s="23"/>
      <c r="C286" s="23"/>
      <c r="D286" s="23"/>
      <c r="E286" s="23"/>
      <c r="F286" s="23"/>
      <c r="G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</row>
    <row r="287" spans="1:19" ht="12.75" hidden="1" customHeight="1" x14ac:dyDescent="0.2">
      <c r="A287" s="23"/>
      <c r="B287" s="23"/>
      <c r="C287" s="23"/>
      <c r="D287" s="23"/>
      <c r="E287" s="23"/>
      <c r="F287" s="23"/>
      <c r="G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</row>
    <row r="288" spans="1:19" ht="12.75" hidden="1" customHeight="1" x14ac:dyDescent="0.2">
      <c r="A288" s="23"/>
      <c r="B288" s="23"/>
      <c r="C288" s="23"/>
      <c r="D288" s="23"/>
      <c r="E288" s="23"/>
      <c r="F288" s="23"/>
      <c r="G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</row>
    <row r="289" spans="1:19" ht="12.75" hidden="1" customHeight="1" x14ac:dyDescent="0.2">
      <c r="A289" s="23"/>
      <c r="B289" s="23"/>
      <c r="C289" s="23"/>
      <c r="D289" s="23"/>
      <c r="E289" s="23"/>
      <c r="F289" s="23"/>
      <c r="G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</row>
    <row r="290" spans="1:19" ht="12.75" hidden="1" customHeight="1" x14ac:dyDescent="0.2">
      <c r="A290" s="23"/>
      <c r="B290" s="23"/>
      <c r="C290" s="23"/>
      <c r="D290" s="23"/>
      <c r="E290" s="23"/>
      <c r="F290" s="23"/>
      <c r="G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</row>
    <row r="291" spans="1:19" ht="12.75" hidden="1" customHeight="1" x14ac:dyDescent="0.2">
      <c r="A291" s="23"/>
      <c r="B291" s="23"/>
      <c r="C291" s="23"/>
      <c r="D291" s="23"/>
      <c r="E291" s="23"/>
      <c r="F291" s="23"/>
      <c r="G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</row>
    <row r="292" spans="1:19" ht="12.75" hidden="1" customHeight="1" x14ac:dyDescent="0.2">
      <c r="A292" s="23"/>
      <c r="B292" s="23"/>
      <c r="C292" s="23"/>
      <c r="D292" s="23"/>
      <c r="E292" s="23"/>
      <c r="F292" s="23"/>
      <c r="G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</row>
    <row r="293" spans="1:19" ht="12.75" hidden="1" customHeight="1" x14ac:dyDescent="0.2">
      <c r="A293" s="23"/>
      <c r="B293" s="23"/>
      <c r="C293" s="23"/>
      <c r="D293" s="23"/>
      <c r="E293" s="23"/>
      <c r="F293" s="23"/>
      <c r="G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</row>
    <row r="294" spans="1:19" ht="12.75" hidden="1" customHeight="1" x14ac:dyDescent="0.2">
      <c r="A294" s="23"/>
      <c r="B294" s="23"/>
      <c r="C294" s="23"/>
      <c r="D294" s="23"/>
      <c r="E294" s="23"/>
      <c r="F294" s="23"/>
      <c r="G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</row>
    <row r="295" spans="1:19" ht="12.75" hidden="1" customHeight="1" x14ac:dyDescent="0.2">
      <c r="A295" s="23"/>
      <c r="B295" s="23"/>
      <c r="C295" s="23"/>
      <c r="D295" s="23"/>
      <c r="E295" s="23"/>
      <c r="F295" s="23"/>
      <c r="G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</row>
    <row r="296" spans="1:19" ht="12.75" hidden="1" customHeight="1" x14ac:dyDescent="0.2">
      <c r="A296" s="23"/>
      <c r="B296" s="23"/>
      <c r="C296" s="23"/>
      <c r="D296" s="23"/>
      <c r="E296" s="23"/>
      <c r="F296" s="23"/>
      <c r="G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</row>
    <row r="297" spans="1:19" ht="12.75" hidden="1" customHeight="1" x14ac:dyDescent="0.2">
      <c r="A297" s="23"/>
      <c r="B297" s="23"/>
      <c r="C297" s="23"/>
      <c r="D297" s="23"/>
      <c r="E297" s="23"/>
      <c r="F297" s="23"/>
      <c r="G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</row>
    <row r="298" spans="1:19" ht="12.75" hidden="1" customHeight="1" x14ac:dyDescent="0.2">
      <c r="A298" s="23"/>
      <c r="B298" s="23"/>
      <c r="C298" s="23"/>
      <c r="D298" s="23"/>
      <c r="E298" s="23"/>
      <c r="F298" s="23"/>
      <c r="G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</row>
    <row r="299" spans="1:19" ht="12.75" hidden="1" customHeight="1" x14ac:dyDescent="0.2">
      <c r="A299" s="23"/>
      <c r="B299" s="23"/>
      <c r="C299" s="23"/>
      <c r="D299" s="23"/>
      <c r="E299" s="23"/>
      <c r="F299" s="23"/>
      <c r="G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</row>
    <row r="300" spans="1:19" ht="12.75" hidden="1" customHeight="1" x14ac:dyDescent="0.2">
      <c r="A300" s="23"/>
      <c r="B300" s="23"/>
      <c r="C300" s="23"/>
      <c r="D300" s="23"/>
      <c r="E300" s="23"/>
      <c r="F300" s="23"/>
      <c r="G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</row>
    <row r="301" spans="1:19" ht="12.75" hidden="1" customHeight="1" x14ac:dyDescent="0.2">
      <c r="A301" s="23"/>
      <c r="B301" s="23"/>
      <c r="C301" s="23"/>
      <c r="D301" s="23"/>
      <c r="E301" s="23"/>
      <c r="F301" s="23"/>
      <c r="G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</row>
    <row r="302" spans="1:19" ht="12.75" hidden="1" customHeight="1" x14ac:dyDescent="0.2">
      <c r="A302" s="23"/>
      <c r="B302" s="23"/>
      <c r="C302" s="23"/>
      <c r="D302" s="23"/>
      <c r="E302" s="23"/>
      <c r="F302" s="23"/>
      <c r="G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</row>
    <row r="303" spans="1:19" ht="12.75" hidden="1" customHeight="1" x14ac:dyDescent="0.2">
      <c r="A303" s="23"/>
      <c r="B303" s="23"/>
      <c r="C303" s="23"/>
      <c r="D303" s="23"/>
      <c r="E303" s="23"/>
      <c r="F303" s="23"/>
      <c r="G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</row>
    <row r="304" spans="1:19" ht="12.75" hidden="1" customHeight="1" x14ac:dyDescent="0.2">
      <c r="A304" s="23"/>
      <c r="B304" s="23"/>
      <c r="C304" s="23"/>
      <c r="D304" s="23"/>
      <c r="E304" s="23"/>
      <c r="F304" s="23"/>
      <c r="G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</row>
    <row r="305" spans="1:19" ht="12.75" hidden="1" customHeight="1" x14ac:dyDescent="0.2">
      <c r="A305" s="23"/>
      <c r="B305" s="23"/>
      <c r="C305" s="23"/>
      <c r="D305" s="23"/>
      <c r="E305" s="23"/>
      <c r="F305" s="23"/>
      <c r="G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</row>
    <row r="306" spans="1:19" ht="12.75" hidden="1" customHeight="1" x14ac:dyDescent="0.2">
      <c r="A306" s="23"/>
      <c r="B306" s="23"/>
      <c r="C306" s="23"/>
      <c r="D306" s="23"/>
      <c r="E306" s="23"/>
      <c r="F306" s="23"/>
      <c r="G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</row>
    <row r="307" spans="1:19" ht="12.75" hidden="1" customHeight="1" x14ac:dyDescent="0.2">
      <c r="A307" s="23"/>
      <c r="B307" s="23"/>
      <c r="C307" s="23"/>
      <c r="D307" s="23"/>
      <c r="E307" s="23"/>
      <c r="F307" s="23"/>
      <c r="G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</row>
    <row r="308" spans="1:19" ht="12.75" hidden="1" customHeight="1" x14ac:dyDescent="0.2">
      <c r="A308" s="23"/>
      <c r="B308" s="23"/>
      <c r="C308" s="23"/>
      <c r="D308" s="23"/>
      <c r="E308" s="23"/>
      <c r="F308" s="23"/>
      <c r="G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</row>
    <row r="309" spans="1:19" ht="12.75" hidden="1" customHeight="1" x14ac:dyDescent="0.2">
      <c r="A309" s="23"/>
      <c r="B309" s="23"/>
      <c r="C309" s="23"/>
      <c r="D309" s="23"/>
      <c r="E309" s="23"/>
      <c r="F309" s="23"/>
      <c r="G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</row>
    <row r="310" spans="1:19" ht="12.75" hidden="1" customHeight="1" x14ac:dyDescent="0.2">
      <c r="A310" s="23"/>
      <c r="B310" s="23"/>
      <c r="C310" s="23"/>
      <c r="D310" s="23"/>
      <c r="E310" s="23"/>
      <c r="F310" s="23"/>
      <c r="G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</row>
    <row r="311" spans="1:19" ht="12.75" hidden="1" customHeight="1" x14ac:dyDescent="0.2">
      <c r="A311" s="23"/>
      <c r="B311" s="23"/>
      <c r="C311" s="23"/>
      <c r="D311" s="23"/>
      <c r="E311" s="23"/>
      <c r="F311" s="23"/>
      <c r="G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</row>
    <row r="312" spans="1:19" ht="12.75" hidden="1" customHeight="1" x14ac:dyDescent="0.2">
      <c r="A312" s="23"/>
      <c r="B312" s="23"/>
      <c r="C312" s="23"/>
      <c r="D312" s="23"/>
      <c r="E312" s="23"/>
      <c r="F312" s="23"/>
      <c r="G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</row>
    <row r="313" spans="1:19" ht="12.75" hidden="1" customHeight="1" x14ac:dyDescent="0.2">
      <c r="A313" s="23"/>
      <c r="B313" s="23"/>
      <c r="C313" s="23"/>
      <c r="D313" s="23"/>
      <c r="E313" s="23"/>
      <c r="F313" s="23"/>
      <c r="G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</row>
    <row r="314" spans="1:19" ht="12.75" hidden="1" customHeight="1" x14ac:dyDescent="0.2">
      <c r="A314" s="23"/>
      <c r="B314" s="23"/>
      <c r="C314" s="23"/>
      <c r="D314" s="23"/>
      <c r="E314" s="23"/>
      <c r="F314" s="23"/>
      <c r="G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</row>
    <row r="315" spans="1:19" ht="12.75" hidden="1" customHeight="1" x14ac:dyDescent="0.2">
      <c r="A315" s="23"/>
      <c r="B315" s="23"/>
      <c r="C315" s="23"/>
      <c r="D315" s="23"/>
      <c r="E315" s="23"/>
      <c r="F315" s="23"/>
      <c r="G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</row>
    <row r="316" spans="1:19" ht="12.75" hidden="1" customHeight="1" x14ac:dyDescent="0.2">
      <c r="A316" s="23"/>
      <c r="B316" s="23"/>
      <c r="C316" s="23"/>
      <c r="D316" s="23"/>
      <c r="E316" s="23"/>
      <c r="F316" s="23"/>
      <c r="G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</row>
    <row r="317" spans="1:19" ht="12.75" hidden="1" customHeight="1" x14ac:dyDescent="0.2">
      <c r="A317" s="23"/>
      <c r="B317" s="23"/>
      <c r="C317" s="23"/>
      <c r="D317" s="23"/>
      <c r="E317" s="23"/>
      <c r="F317" s="23"/>
      <c r="G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</row>
    <row r="318" spans="1:19" ht="12.75" hidden="1" customHeight="1" x14ac:dyDescent="0.2">
      <c r="A318" s="23"/>
      <c r="B318" s="23"/>
      <c r="C318" s="23"/>
      <c r="D318" s="23"/>
      <c r="E318" s="23"/>
      <c r="F318" s="23"/>
      <c r="G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</row>
    <row r="319" spans="1:19" ht="12.75" hidden="1" customHeight="1" x14ac:dyDescent="0.2">
      <c r="A319" s="23"/>
      <c r="B319" s="23"/>
      <c r="C319" s="23"/>
      <c r="D319" s="23"/>
      <c r="E319" s="23"/>
      <c r="F319" s="23"/>
      <c r="G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</row>
    <row r="320" spans="1:19" ht="12.75" hidden="1" customHeight="1" x14ac:dyDescent="0.2">
      <c r="A320" s="23"/>
      <c r="B320" s="23"/>
      <c r="C320" s="23"/>
      <c r="D320" s="23"/>
      <c r="E320" s="23"/>
      <c r="F320" s="23"/>
      <c r="G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</row>
    <row r="321" spans="1:19" ht="12.75" hidden="1" customHeight="1" x14ac:dyDescent="0.2">
      <c r="A321" s="23"/>
      <c r="B321" s="23"/>
      <c r="C321" s="23"/>
      <c r="D321" s="23"/>
      <c r="E321" s="23"/>
      <c r="F321" s="23"/>
      <c r="G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</row>
    <row r="322" spans="1:19" ht="12.75" hidden="1" customHeight="1" x14ac:dyDescent="0.2">
      <c r="A322" s="23"/>
      <c r="B322" s="23"/>
      <c r="C322" s="23"/>
      <c r="D322" s="23"/>
      <c r="E322" s="23"/>
      <c r="F322" s="23"/>
      <c r="G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</row>
    <row r="323" spans="1:19" ht="12.75" hidden="1" customHeight="1" x14ac:dyDescent="0.2">
      <c r="A323" s="23"/>
      <c r="B323" s="23"/>
      <c r="C323" s="23"/>
      <c r="D323" s="23"/>
      <c r="E323" s="23"/>
      <c r="F323" s="23"/>
      <c r="G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</row>
    <row r="324" spans="1:19" ht="12.75" hidden="1" customHeight="1" x14ac:dyDescent="0.2">
      <c r="A324" s="23"/>
      <c r="B324" s="23"/>
      <c r="C324" s="23"/>
      <c r="D324" s="23"/>
      <c r="E324" s="23"/>
      <c r="F324" s="23"/>
      <c r="G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</row>
    <row r="325" spans="1:19" ht="12.75" hidden="1" customHeight="1" x14ac:dyDescent="0.2">
      <c r="A325" s="23"/>
      <c r="B325" s="23"/>
      <c r="C325" s="23"/>
      <c r="D325" s="23"/>
      <c r="E325" s="23"/>
      <c r="F325" s="23"/>
      <c r="G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</row>
    <row r="326" spans="1:19" ht="12.75" hidden="1" customHeight="1" x14ac:dyDescent="0.2">
      <c r="A326" s="23"/>
      <c r="B326" s="23"/>
      <c r="C326" s="23"/>
      <c r="D326" s="23"/>
      <c r="E326" s="23"/>
      <c r="F326" s="23"/>
      <c r="G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</row>
    <row r="327" spans="1:19" ht="12.75" hidden="1" customHeight="1" x14ac:dyDescent="0.2">
      <c r="A327" s="23"/>
      <c r="B327" s="23"/>
      <c r="C327" s="23"/>
      <c r="D327" s="23"/>
      <c r="E327" s="23"/>
      <c r="F327" s="23"/>
      <c r="G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</row>
    <row r="328" spans="1:19" ht="12.75" hidden="1" customHeight="1" x14ac:dyDescent="0.2">
      <c r="A328" s="23"/>
      <c r="B328" s="23"/>
      <c r="C328" s="23"/>
      <c r="D328" s="23"/>
      <c r="E328" s="23"/>
      <c r="F328" s="23"/>
      <c r="G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</row>
    <row r="329" spans="1:19" ht="12.75" hidden="1" customHeight="1" x14ac:dyDescent="0.2">
      <c r="A329" s="23"/>
      <c r="B329" s="23"/>
      <c r="C329" s="23"/>
      <c r="D329" s="23"/>
      <c r="E329" s="23"/>
      <c r="F329" s="23"/>
      <c r="G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</row>
    <row r="330" spans="1:19" ht="12.75" hidden="1" customHeight="1" x14ac:dyDescent="0.2">
      <c r="A330" s="23"/>
      <c r="B330" s="23"/>
      <c r="C330" s="23"/>
      <c r="D330" s="23"/>
      <c r="E330" s="23"/>
      <c r="F330" s="23"/>
      <c r="G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</row>
    <row r="331" spans="1:19" ht="12.75" hidden="1" customHeight="1" x14ac:dyDescent="0.2">
      <c r="A331" s="23"/>
      <c r="B331" s="23"/>
      <c r="C331" s="23"/>
      <c r="D331" s="23"/>
      <c r="E331" s="23"/>
      <c r="F331" s="23"/>
      <c r="G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</row>
    <row r="332" spans="1:19" ht="12.75" hidden="1" customHeight="1" x14ac:dyDescent="0.2">
      <c r="A332" s="23"/>
      <c r="B332" s="23"/>
      <c r="C332" s="23"/>
      <c r="D332" s="23"/>
      <c r="E332" s="23"/>
      <c r="F332" s="23"/>
      <c r="G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</row>
    <row r="333" spans="1:19" ht="12.75" hidden="1" customHeight="1" x14ac:dyDescent="0.2">
      <c r="A333" s="23"/>
      <c r="B333" s="23"/>
      <c r="C333" s="23"/>
      <c r="D333" s="23"/>
      <c r="E333" s="23"/>
      <c r="F333" s="23"/>
      <c r="G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</row>
    <row r="334" spans="1:19" ht="12.75" hidden="1" customHeight="1" x14ac:dyDescent="0.2">
      <c r="A334" s="23"/>
      <c r="B334" s="23"/>
      <c r="C334" s="23"/>
      <c r="D334" s="23"/>
      <c r="E334" s="23"/>
      <c r="F334" s="23"/>
      <c r="G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</row>
    <row r="335" spans="1:19" ht="12.75" hidden="1" customHeight="1" x14ac:dyDescent="0.2">
      <c r="A335" s="23"/>
      <c r="B335" s="23"/>
      <c r="C335" s="23"/>
      <c r="D335" s="23"/>
      <c r="E335" s="23"/>
      <c r="F335" s="23"/>
      <c r="G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</row>
    <row r="336" spans="1:19" ht="12.75" hidden="1" customHeight="1" x14ac:dyDescent="0.2">
      <c r="A336" s="23"/>
      <c r="B336" s="23"/>
      <c r="C336" s="23"/>
      <c r="D336" s="23"/>
      <c r="E336" s="23"/>
      <c r="F336" s="23"/>
      <c r="G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</row>
    <row r="337" spans="1:19" ht="12.75" hidden="1" customHeight="1" x14ac:dyDescent="0.2">
      <c r="A337" s="23"/>
      <c r="B337" s="23"/>
      <c r="C337" s="23"/>
      <c r="D337" s="23"/>
      <c r="E337" s="23"/>
      <c r="F337" s="23"/>
      <c r="G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</row>
    <row r="338" spans="1:19" ht="12.75" hidden="1" customHeight="1" x14ac:dyDescent="0.2">
      <c r="A338" s="23"/>
      <c r="B338" s="23"/>
      <c r="C338" s="23"/>
      <c r="D338" s="23"/>
      <c r="E338" s="23"/>
      <c r="F338" s="23"/>
      <c r="G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</row>
    <row r="339" spans="1:19" ht="12.75" hidden="1" customHeight="1" x14ac:dyDescent="0.2">
      <c r="A339" s="23"/>
      <c r="B339" s="23"/>
      <c r="C339" s="23"/>
      <c r="D339" s="23"/>
      <c r="E339" s="23"/>
      <c r="F339" s="23"/>
      <c r="G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</row>
    <row r="340" spans="1:19" ht="12.75" hidden="1" customHeight="1" x14ac:dyDescent="0.2">
      <c r="A340" s="23"/>
      <c r="B340" s="23"/>
      <c r="C340" s="23"/>
      <c r="D340" s="23"/>
      <c r="E340" s="23"/>
      <c r="F340" s="23"/>
      <c r="G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</row>
    <row r="341" spans="1:19" ht="12.75" hidden="1" customHeight="1" x14ac:dyDescent="0.2">
      <c r="A341" s="23"/>
      <c r="B341" s="23"/>
      <c r="C341" s="23"/>
      <c r="D341" s="23"/>
      <c r="E341" s="23"/>
      <c r="F341" s="23"/>
      <c r="G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</row>
    <row r="342" spans="1:19" ht="12.75" hidden="1" customHeight="1" x14ac:dyDescent="0.2">
      <c r="A342" s="23"/>
      <c r="B342" s="23"/>
      <c r="C342" s="23"/>
      <c r="D342" s="23"/>
      <c r="E342" s="23"/>
      <c r="F342" s="23"/>
      <c r="G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</row>
    <row r="343" spans="1:19" ht="12.75" hidden="1" customHeight="1" x14ac:dyDescent="0.2">
      <c r="A343" s="23"/>
      <c r="B343" s="23"/>
      <c r="C343" s="23"/>
      <c r="D343" s="23"/>
      <c r="E343" s="23"/>
      <c r="F343" s="23"/>
      <c r="G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</row>
    <row r="344" spans="1:19" ht="12.75" hidden="1" customHeight="1" x14ac:dyDescent="0.2">
      <c r="A344" s="23"/>
      <c r="B344" s="23"/>
      <c r="C344" s="23"/>
      <c r="D344" s="23"/>
      <c r="E344" s="23"/>
      <c r="F344" s="23"/>
      <c r="G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</row>
    <row r="345" spans="1:19" ht="12.75" hidden="1" customHeight="1" x14ac:dyDescent="0.2">
      <c r="A345" s="23"/>
      <c r="B345" s="23"/>
      <c r="C345" s="23"/>
      <c r="D345" s="23"/>
      <c r="E345" s="23"/>
      <c r="F345" s="23"/>
      <c r="G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</row>
    <row r="346" spans="1:19" ht="12.75" hidden="1" customHeight="1" x14ac:dyDescent="0.2">
      <c r="A346" s="23"/>
      <c r="B346" s="23"/>
      <c r="C346" s="23"/>
      <c r="D346" s="23"/>
      <c r="E346" s="23"/>
      <c r="F346" s="23"/>
      <c r="G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</row>
    <row r="347" spans="1:19" ht="12.75" hidden="1" customHeight="1" x14ac:dyDescent="0.2">
      <c r="A347" s="23"/>
      <c r="B347" s="23"/>
      <c r="C347" s="23"/>
      <c r="D347" s="23"/>
      <c r="E347" s="23"/>
      <c r="F347" s="23"/>
      <c r="G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</row>
    <row r="348" spans="1:19" ht="12.75" hidden="1" customHeight="1" x14ac:dyDescent="0.2">
      <c r="A348" s="23"/>
      <c r="B348" s="23"/>
      <c r="C348" s="23"/>
      <c r="D348" s="23"/>
      <c r="E348" s="23"/>
      <c r="F348" s="23"/>
      <c r="G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</row>
    <row r="349" spans="1:19" ht="12.75" hidden="1" customHeight="1" x14ac:dyDescent="0.2">
      <c r="A349" s="23"/>
      <c r="B349" s="23"/>
      <c r="C349" s="23"/>
      <c r="D349" s="23"/>
      <c r="E349" s="23"/>
      <c r="F349" s="23"/>
      <c r="G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</row>
    <row r="350" spans="1:19" ht="12.75" hidden="1" customHeight="1" x14ac:dyDescent="0.2">
      <c r="A350" s="23"/>
      <c r="B350" s="23"/>
      <c r="C350" s="23"/>
      <c r="D350" s="23"/>
      <c r="E350" s="23"/>
      <c r="F350" s="23"/>
      <c r="G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</row>
    <row r="351" spans="1:19" ht="12.75" hidden="1" customHeight="1" x14ac:dyDescent="0.2">
      <c r="A351" s="23"/>
      <c r="B351" s="23"/>
      <c r="C351" s="23"/>
      <c r="D351" s="23"/>
      <c r="E351" s="23"/>
      <c r="F351" s="23"/>
      <c r="G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</row>
    <row r="352" spans="1:19" ht="12.75" hidden="1" customHeight="1" x14ac:dyDescent="0.2">
      <c r="A352" s="23"/>
      <c r="B352" s="23"/>
      <c r="C352" s="23"/>
      <c r="D352" s="23"/>
      <c r="E352" s="23"/>
      <c r="F352" s="23"/>
      <c r="G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</row>
    <row r="353" spans="1:19" ht="12.75" hidden="1" customHeight="1" x14ac:dyDescent="0.2">
      <c r="A353" s="23"/>
      <c r="B353" s="23"/>
      <c r="C353" s="23"/>
      <c r="D353" s="23"/>
      <c r="E353" s="23"/>
      <c r="F353" s="23"/>
      <c r="G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</row>
    <row r="354" spans="1:19" ht="12.75" hidden="1" customHeight="1" x14ac:dyDescent="0.2">
      <c r="A354" s="23"/>
      <c r="B354" s="23"/>
      <c r="C354" s="23"/>
      <c r="D354" s="23"/>
      <c r="E354" s="23"/>
      <c r="F354" s="23"/>
      <c r="G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</row>
    <row r="355" spans="1:19" ht="12.75" hidden="1" customHeight="1" x14ac:dyDescent="0.2">
      <c r="A355" s="23"/>
      <c r="B355" s="23"/>
      <c r="C355" s="23"/>
      <c r="D355" s="23"/>
      <c r="E355" s="23"/>
      <c r="F355" s="23"/>
      <c r="G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</row>
    <row r="356" spans="1:19" ht="12.75" hidden="1" customHeight="1" x14ac:dyDescent="0.2">
      <c r="A356" s="23"/>
      <c r="B356" s="23"/>
      <c r="C356" s="23"/>
      <c r="D356" s="23"/>
      <c r="E356" s="23"/>
      <c r="F356" s="23"/>
      <c r="G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</row>
    <row r="357" spans="1:19" ht="12.75" hidden="1" customHeight="1" x14ac:dyDescent="0.2">
      <c r="A357" s="23"/>
      <c r="B357" s="23"/>
      <c r="C357" s="23"/>
      <c r="D357" s="23"/>
      <c r="E357" s="23"/>
      <c r="F357" s="23"/>
      <c r="G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</row>
    <row r="358" spans="1:19" ht="12.75" hidden="1" customHeight="1" x14ac:dyDescent="0.2">
      <c r="A358" s="23"/>
      <c r="B358" s="23"/>
      <c r="C358" s="23"/>
      <c r="D358" s="23"/>
      <c r="E358" s="23"/>
      <c r="F358" s="23"/>
      <c r="G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</row>
    <row r="359" spans="1:19" ht="12.75" hidden="1" customHeight="1" x14ac:dyDescent="0.2">
      <c r="A359" s="23"/>
      <c r="B359" s="23"/>
      <c r="C359" s="23"/>
      <c r="D359" s="23"/>
      <c r="E359" s="23"/>
      <c r="F359" s="23"/>
      <c r="G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</row>
    <row r="360" spans="1:19" ht="12.75" hidden="1" customHeight="1" x14ac:dyDescent="0.2">
      <c r="A360" s="23"/>
      <c r="B360" s="23"/>
      <c r="C360" s="23"/>
      <c r="D360" s="23"/>
      <c r="E360" s="23"/>
      <c r="F360" s="23"/>
      <c r="G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</row>
    <row r="361" spans="1:19" ht="12.75" hidden="1" customHeight="1" x14ac:dyDescent="0.2">
      <c r="A361" s="23"/>
      <c r="B361" s="23"/>
      <c r="C361" s="23"/>
      <c r="D361" s="23"/>
      <c r="E361" s="23"/>
      <c r="F361" s="23"/>
      <c r="G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</row>
    <row r="362" spans="1:19" ht="12.75" hidden="1" customHeight="1" x14ac:dyDescent="0.2">
      <c r="A362" s="23"/>
      <c r="B362" s="23"/>
      <c r="C362" s="23"/>
      <c r="D362" s="23"/>
      <c r="E362" s="23"/>
      <c r="F362" s="23"/>
      <c r="G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</row>
    <row r="363" spans="1:19" ht="12.75" hidden="1" customHeight="1" x14ac:dyDescent="0.2">
      <c r="A363" s="23"/>
      <c r="B363" s="23"/>
      <c r="C363" s="23"/>
      <c r="D363" s="23"/>
      <c r="E363" s="23"/>
      <c r="F363" s="23"/>
      <c r="G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</row>
    <row r="364" spans="1:19" ht="12.75" hidden="1" customHeight="1" x14ac:dyDescent="0.2">
      <c r="A364" s="23"/>
      <c r="B364" s="23"/>
      <c r="C364" s="23"/>
      <c r="D364" s="23"/>
      <c r="E364" s="23"/>
      <c r="F364" s="23"/>
      <c r="G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</row>
    <row r="365" spans="1:19" ht="12.75" hidden="1" customHeight="1" x14ac:dyDescent="0.2">
      <c r="A365" s="23"/>
      <c r="B365" s="23"/>
      <c r="C365" s="23"/>
      <c r="D365" s="23"/>
      <c r="E365" s="23"/>
      <c r="F365" s="23"/>
      <c r="G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</row>
    <row r="366" spans="1:19" ht="12.75" hidden="1" customHeight="1" x14ac:dyDescent="0.2">
      <c r="A366" s="23"/>
      <c r="B366" s="23"/>
      <c r="C366" s="23"/>
      <c r="D366" s="23"/>
      <c r="E366" s="23"/>
      <c r="F366" s="23"/>
      <c r="G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</row>
    <row r="367" spans="1:19" ht="12.75" hidden="1" customHeight="1" x14ac:dyDescent="0.2">
      <c r="A367" s="23"/>
      <c r="B367" s="23"/>
      <c r="C367" s="23"/>
      <c r="D367" s="23"/>
      <c r="E367" s="23"/>
      <c r="F367" s="23"/>
      <c r="G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</row>
    <row r="368" spans="1:19" ht="12.75" hidden="1" customHeight="1" x14ac:dyDescent="0.2">
      <c r="A368" s="23"/>
      <c r="B368" s="23"/>
      <c r="C368" s="23"/>
      <c r="D368" s="23"/>
      <c r="E368" s="23"/>
      <c r="F368" s="23"/>
      <c r="G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</row>
    <row r="369" spans="1:19" ht="12.75" hidden="1" customHeight="1" x14ac:dyDescent="0.2">
      <c r="A369" s="23"/>
      <c r="B369" s="23"/>
      <c r="C369" s="23"/>
      <c r="D369" s="23"/>
      <c r="E369" s="23"/>
      <c r="F369" s="23"/>
      <c r="G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</row>
    <row r="370" spans="1:19" ht="12.75" hidden="1" customHeight="1" x14ac:dyDescent="0.2">
      <c r="A370" s="23"/>
      <c r="B370" s="23"/>
      <c r="C370" s="23"/>
      <c r="D370" s="23"/>
      <c r="E370" s="23"/>
      <c r="F370" s="23"/>
      <c r="G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</row>
    <row r="371" spans="1:19" ht="12.75" hidden="1" customHeight="1" x14ac:dyDescent="0.2">
      <c r="A371" s="23"/>
      <c r="B371" s="23"/>
      <c r="C371" s="23"/>
      <c r="D371" s="23"/>
      <c r="E371" s="23"/>
      <c r="F371" s="23"/>
      <c r="G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</row>
    <row r="372" spans="1:19" ht="12.75" hidden="1" customHeight="1" x14ac:dyDescent="0.2">
      <c r="A372" s="23"/>
      <c r="B372" s="23"/>
      <c r="C372" s="23"/>
      <c r="D372" s="23"/>
      <c r="E372" s="23"/>
      <c r="F372" s="23"/>
      <c r="G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</row>
    <row r="373" spans="1:19" ht="12.75" hidden="1" customHeight="1" x14ac:dyDescent="0.2">
      <c r="A373" s="23"/>
      <c r="B373" s="23"/>
      <c r="C373" s="23"/>
      <c r="D373" s="23"/>
      <c r="E373" s="23"/>
      <c r="F373" s="23"/>
      <c r="G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</row>
    <row r="374" spans="1:19" ht="12.75" hidden="1" customHeight="1" x14ac:dyDescent="0.2">
      <c r="A374" s="23"/>
      <c r="B374" s="23"/>
      <c r="C374" s="23"/>
      <c r="D374" s="23"/>
      <c r="E374" s="23"/>
      <c r="F374" s="23"/>
      <c r="G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</row>
    <row r="375" spans="1:19" ht="12.75" hidden="1" customHeight="1" x14ac:dyDescent="0.2">
      <c r="A375" s="23"/>
      <c r="B375" s="23"/>
      <c r="C375" s="23"/>
      <c r="D375" s="23"/>
      <c r="E375" s="23"/>
      <c r="F375" s="23"/>
      <c r="G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</row>
    <row r="376" spans="1:19" ht="12.75" hidden="1" customHeight="1" x14ac:dyDescent="0.2">
      <c r="A376" s="23"/>
      <c r="B376" s="23"/>
      <c r="C376" s="23"/>
      <c r="D376" s="23"/>
      <c r="E376" s="23"/>
      <c r="F376" s="23"/>
      <c r="G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</row>
    <row r="377" spans="1:19" ht="12.75" hidden="1" customHeight="1" x14ac:dyDescent="0.2">
      <c r="A377" s="23"/>
      <c r="B377" s="23"/>
      <c r="C377" s="23"/>
      <c r="D377" s="23"/>
      <c r="E377" s="23"/>
      <c r="F377" s="23"/>
      <c r="G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</row>
    <row r="378" spans="1:19" ht="12.75" hidden="1" customHeight="1" x14ac:dyDescent="0.2">
      <c r="A378" s="23"/>
      <c r="B378" s="23"/>
      <c r="C378" s="23"/>
      <c r="D378" s="23"/>
      <c r="E378" s="23"/>
      <c r="F378" s="23"/>
      <c r="G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</row>
    <row r="379" spans="1:19" ht="12.75" hidden="1" customHeight="1" x14ac:dyDescent="0.2">
      <c r="A379" s="23"/>
      <c r="B379" s="23"/>
      <c r="C379" s="23"/>
      <c r="D379" s="23"/>
      <c r="E379" s="23"/>
      <c r="F379" s="23"/>
      <c r="G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</row>
    <row r="380" spans="1:19" ht="12.75" hidden="1" customHeight="1" x14ac:dyDescent="0.2">
      <c r="A380" s="23"/>
      <c r="B380" s="23"/>
      <c r="C380" s="23"/>
      <c r="D380" s="23"/>
      <c r="E380" s="23"/>
      <c r="F380" s="23"/>
      <c r="G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</row>
    <row r="381" spans="1:19" ht="12.75" hidden="1" customHeight="1" x14ac:dyDescent="0.2">
      <c r="A381" s="23"/>
      <c r="B381" s="23"/>
      <c r="C381" s="23"/>
      <c r="D381" s="23"/>
      <c r="E381" s="23"/>
      <c r="F381" s="23"/>
      <c r="G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</row>
    <row r="382" spans="1:19" ht="12.75" hidden="1" customHeight="1" x14ac:dyDescent="0.2">
      <c r="A382" s="23"/>
      <c r="B382" s="23"/>
      <c r="C382" s="23"/>
      <c r="D382" s="23"/>
      <c r="E382" s="23"/>
      <c r="F382" s="23"/>
      <c r="G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</row>
    <row r="383" spans="1:19" ht="12.75" hidden="1" customHeight="1" x14ac:dyDescent="0.2">
      <c r="A383" s="23"/>
      <c r="B383" s="23"/>
      <c r="C383" s="23"/>
      <c r="D383" s="23"/>
      <c r="E383" s="23"/>
      <c r="F383" s="23"/>
      <c r="G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</row>
    <row r="384" spans="1:19" ht="12.75" hidden="1" customHeight="1" x14ac:dyDescent="0.2">
      <c r="A384" s="23"/>
      <c r="B384" s="23"/>
      <c r="C384" s="23"/>
      <c r="D384" s="23"/>
      <c r="E384" s="23"/>
      <c r="F384" s="23"/>
      <c r="G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</row>
    <row r="385" spans="1:19" ht="12.75" hidden="1" customHeight="1" x14ac:dyDescent="0.2">
      <c r="A385" s="23"/>
      <c r="B385" s="23"/>
      <c r="C385" s="23"/>
      <c r="D385" s="23"/>
      <c r="E385" s="23"/>
      <c r="F385" s="23"/>
      <c r="G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</row>
    <row r="386" spans="1:19" ht="12.75" hidden="1" customHeight="1" x14ac:dyDescent="0.2">
      <c r="A386" s="23"/>
      <c r="B386" s="23"/>
      <c r="C386" s="23"/>
      <c r="D386" s="23"/>
      <c r="E386" s="23"/>
      <c r="F386" s="23"/>
      <c r="G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</row>
    <row r="387" spans="1:19" ht="12.75" hidden="1" customHeight="1" x14ac:dyDescent="0.2">
      <c r="A387" s="23"/>
      <c r="B387" s="23"/>
      <c r="C387" s="23"/>
      <c r="D387" s="23"/>
      <c r="E387" s="23"/>
      <c r="F387" s="23"/>
      <c r="G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</row>
    <row r="388" spans="1:19" ht="12.75" hidden="1" customHeight="1" x14ac:dyDescent="0.2">
      <c r="A388" s="23"/>
      <c r="B388" s="23"/>
      <c r="C388" s="23"/>
      <c r="D388" s="23"/>
      <c r="E388" s="23"/>
      <c r="F388" s="23"/>
      <c r="G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</row>
    <row r="389" spans="1:19" ht="12.75" hidden="1" customHeight="1" x14ac:dyDescent="0.2">
      <c r="A389" s="23"/>
      <c r="B389" s="23"/>
      <c r="C389" s="23"/>
      <c r="D389" s="23"/>
      <c r="E389" s="23"/>
      <c r="F389" s="23"/>
      <c r="G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</row>
    <row r="390" spans="1:19" ht="12.75" hidden="1" customHeight="1" x14ac:dyDescent="0.2">
      <c r="A390" s="23"/>
      <c r="B390" s="23"/>
      <c r="C390" s="23"/>
      <c r="D390" s="23"/>
      <c r="E390" s="23"/>
      <c r="F390" s="23"/>
      <c r="G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</row>
    <row r="391" spans="1:19" ht="12.75" hidden="1" customHeight="1" x14ac:dyDescent="0.2">
      <c r="A391" s="23"/>
      <c r="B391" s="23"/>
      <c r="C391" s="23"/>
      <c r="D391" s="23"/>
      <c r="E391" s="23"/>
      <c r="F391" s="23"/>
      <c r="G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</row>
    <row r="392" spans="1:19" ht="12.75" hidden="1" customHeight="1" x14ac:dyDescent="0.2">
      <c r="A392" s="23"/>
      <c r="B392" s="23"/>
      <c r="C392" s="23"/>
      <c r="D392" s="23"/>
      <c r="E392" s="23"/>
      <c r="F392" s="23"/>
      <c r="G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</row>
    <row r="393" spans="1:19" ht="12.75" hidden="1" customHeight="1" x14ac:dyDescent="0.2">
      <c r="A393" s="23"/>
      <c r="B393" s="23"/>
      <c r="C393" s="23"/>
      <c r="D393" s="23"/>
      <c r="E393" s="23"/>
      <c r="F393" s="23"/>
      <c r="G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</row>
    <row r="394" spans="1:19" ht="12.75" hidden="1" customHeight="1" x14ac:dyDescent="0.2">
      <c r="A394" s="23"/>
      <c r="B394" s="23"/>
      <c r="C394" s="23"/>
      <c r="D394" s="23"/>
      <c r="E394" s="23"/>
      <c r="F394" s="23"/>
      <c r="G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</row>
    <row r="395" spans="1:19" ht="12.75" hidden="1" customHeight="1" x14ac:dyDescent="0.2">
      <c r="A395" s="23"/>
      <c r="B395" s="23"/>
      <c r="C395" s="23"/>
      <c r="D395" s="23"/>
      <c r="E395" s="23"/>
      <c r="F395" s="23"/>
      <c r="G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</row>
    <row r="396" spans="1:19" ht="12.75" hidden="1" customHeight="1" x14ac:dyDescent="0.2">
      <c r="A396" s="23"/>
      <c r="B396" s="23"/>
      <c r="C396" s="23"/>
      <c r="D396" s="23"/>
      <c r="E396" s="23"/>
      <c r="F396" s="23"/>
      <c r="G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</row>
    <row r="397" spans="1:19" ht="12.75" hidden="1" customHeight="1" x14ac:dyDescent="0.2">
      <c r="A397" s="23"/>
      <c r="B397" s="23"/>
      <c r="C397" s="23"/>
      <c r="D397" s="23"/>
      <c r="E397" s="23"/>
      <c r="F397" s="23"/>
      <c r="G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</row>
    <row r="398" spans="1:19" ht="12.75" hidden="1" customHeight="1" x14ac:dyDescent="0.2">
      <c r="A398" s="23"/>
      <c r="B398" s="23"/>
      <c r="C398" s="23"/>
      <c r="D398" s="23"/>
      <c r="E398" s="23"/>
      <c r="F398" s="23"/>
      <c r="G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</row>
    <row r="399" spans="1:19" ht="12.75" hidden="1" customHeight="1" x14ac:dyDescent="0.2">
      <c r="A399" s="23"/>
      <c r="B399" s="23"/>
      <c r="C399" s="23"/>
      <c r="D399" s="23"/>
      <c r="E399" s="23"/>
      <c r="F399" s="23"/>
      <c r="G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</row>
    <row r="400" spans="1:19" ht="12.75" hidden="1" customHeight="1" x14ac:dyDescent="0.2">
      <c r="A400" s="23"/>
      <c r="B400" s="23"/>
      <c r="C400" s="23"/>
      <c r="D400" s="23"/>
      <c r="E400" s="23"/>
      <c r="F400" s="23"/>
      <c r="G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</row>
    <row r="401" spans="1:19" ht="12.75" hidden="1" customHeight="1" x14ac:dyDescent="0.2">
      <c r="A401" s="23"/>
      <c r="B401" s="23"/>
      <c r="C401" s="23"/>
      <c r="D401" s="23"/>
      <c r="E401" s="23"/>
      <c r="F401" s="23"/>
      <c r="G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</row>
    <row r="402" spans="1:19" ht="12.75" hidden="1" customHeight="1" x14ac:dyDescent="0.2">
      <c r="A402" s="23"/>
      <c r="B402" s="23"/>
      <c r="C402" s="23"/>
      <c r="D402" s="23"/>
      <c r="E402" s="23"/>
      <c r="F402" s="23"/>
      <c r="G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</row>
    <row r="403" spans="1:19" ht="12.75" hidden="1" customHeight="1" x14ac:dyDescent="0.2">
      <c r="A403" s="23"/>
      <c r="B403" s="23"/>
      <c r="C403" s="23"/>
      <c r="D403" s="23"/>
      <c r="E403" s="23"/>
      <c r="F403" s="23"/>
      <c r="G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</row>
    <row r="404" spans="1:19" ht="12.75" hidden="1" customHeight="1" x14ac:dyDescent="0.2">
      <c r="A404" s="23"/>
      <c r="B404" s="23"/>
      <c r="C404" s="23"/>
      <c r="D404" s="23"/>
      <c r="E404" s="23"/>
      <c r="F404" s="23"/>
      <c r="G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</row>
    <row r="405" spans="1:19" ht="12.75" hidden="1" customHeight="1" x14ac:dyDescent="0.2">
      <c r="A405" s="23"/>
      <c r="B405" s="23"/>
      <c r="C405" s="23"/>
      <c r="D405" s="23"/>
      <c r="E405" s="23"/>
      <c r="F405" s="23"/>
      <c r="G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</row>
    <row r="406" spans="1:19" ht="12.75" hidden="1" customHeight="1" x14ac:dyDescent="0.2">
      <c r="A406" s="23"/>
      <c r="B406" s="23"/>
      <c r="C406" s="23"/>
      <c r="D406" s="23"/>
      <c r="E406" s="23"/>
      <c r="F406" s="23"/>
      <c r="G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</row>
    <row r="407" spans="1:19" ht="12.75" hidden="1" customHeight="1" x14ac:dyDescent="0.2">
      <c r="A407" s="23"/>
      <c r="B407" s="23"/>
      <c r="C407" s="23"/>
      <c r="D407" s="23"/>
      <c r="E407" s="23"/>
      <c r="F407" s="23"/>
      <c r="G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</row>
    <row r="408" spans="1:19" ht="12.75" hidden="1" customHeight="1" x14ac:dyDescent="0.2">
      <c r="A408" s="23"/>
      <c r="B408" s="23"/>
      <c r="C408" s="23"/>
      <c r="D408" s="23"/>
      <c r="E408" s="23"/>
      <c r="F408" s="23"/>
      <c r="G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</row>
    <row r="409" spans="1:19" ht="12.75" hidden="1" customHeight="1" x14ac:dyDescent="0.2">
      <c r="A409" s="23"/>
      <c r="B409" s="23"/>
      <c r="C409" s="23"/>
      <c r="D409" s="23"/>
      <c r="E409" s="23"/>
      <c r="F409" s="23"/>
      <c r="G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</row>
    <row r="410" spans="1:19" ht="12.75" hidden="1" customHeight="1" x14ac:dyDescent="0.2">
      <c r="A410" s="23"/>
      <c r="B410" s="23"/>
      <c r="C410" s="23"/>
      <c r="D410" s="23"/>
      <c r="E410" s="23"/>
      <c r="F410" s="23"/>
      <c r="G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</row>
    <row r="411" spans="1:19" ht="12.75" hidden="1" customHeight="1" x14ac:dyDescent="0.2">
      <c r="A411" s="23"/>
      <c r="B411" s="23"/>
      <c r="C411" s="23"/>
      <c r="D411" s="23"/>
      <c r="E411" s="23"/>
      <c r="F411" s="23"/>
      <c r="G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</row>
    <row r="412" spans="1:19" ht="12.75" hidden="1" customHeight="1" x14ac:dyDescent="0.2">
      <c r="A412" s="23"/>
      <c r="B412" s="23"/>
      <c r="C412" s="23"/>
      <c r="D412" s="23"/>
      <c r="E412" s="23"/>
      <c r="F412" s="23"/>
      <c r="G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</row>
    <row r="413" spans="1:19" ht="12.75" hidden="1" customHeight="1" x14ac:dyDescent="0.2">
      <c r="A413" s="23"/>
      <c r="B413" s="23"/>
      <c r="C413" s="23"/>
      <c r="D413" s="23"/>
      <c r="E413" s="23"/>
      <c r="F413" s="23"/>
      <c r="G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</row>
    <row r="414" spans="1:19" ht="12.75" hidden="1" customHeight="1" x14ac:dyDescent="0.2">
      <c r="A414" s="23"/>
      <c r="B414" s="23"/>
      <c r="C414" s="23"/>
      <c r="D414" s="23"/>
      <c r="E414" s="23"/>
      <c r="F414" s="23"/>
      <c r="G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</row>
    <row r="415" spans="1:19" ht="12.75" hidden="1" customHeight="1" x14ac:dyDescent="0.2">
      <c r="A415" s="23"/>
      <c r="B415" s="23"/>
      <c r="C415" s="23"/>
      <c r="D415" s="23"/>
      <c r="E415" s="23"/>
      <c r="F415" s="23"/>
      <c r="G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</row>
    <row r="416" spans="1:19" ht="12.75" hidden="1" customHeight="1" x14ac:dyDescent="0.2">
      <c r="A416" s="23"/>
      <c r="B416" s="23"/>
      <c r="C416" s="23"/>
      <c r="D416" s="23"/>
      <c r="E416" s="23"/>
      <c r="F416" s="23"/>
      <c r="G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</row>
    <row r="417" spans="1:19" ht="12.75" hidden="1" customHeight="1" x14ac:dyDescent="0.2">
      <c r="A417" s="23"/>
      <c r="B417" s="23"/>
      <c r="C417" s="23"/>
      <c r="D417" s="23"/>
      <c r="E417" s="23"/>
      <c r="F417" s="23"/>
      <c r="G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</row>
    <row r="418" spans="1:19" ht="12.75" hidden="1" customHeight="1" x14ac:dyDescent="0.2">
      <c r="A418" s="23"/>
      <c r="B418" s="23"/>
      <c r="C418" s="23"/>
      <c r="D418" s="23"/>
      <c r="E418" s="23"/>
      <c r="F418" s="23"/>
      <c r="G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</row>
    <row r="419" spans="1:19" ht="12.75" hidden="1" customHeight="1" x14ac:dyDescent="0.2">
      <c r="A419" s="23"/>
      <c r="B419" s="23"/>
      <c r="C419" s="23"/>
      <c r="D419" s="23"/>
      <c r="E419" s="23"/>
      <c r="F419" s="23"/>
      <c r="G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</row>
    <row r="420" spans="1:19" ht="12.75" hidden="1" customHeight="1" x14ac:dyDescent="0.2">
      <c r="A420" s="23"/>
      <c r="B420" s="23"/>
      <c r="C420" s="23"/>
      <c r="D420" s="23"/>
      <c r="E420" s="23"/>
      <c r="F420" s="23"/>
      <c r="G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</row>
    <row r="421" spans="1:19" ht="12.75" hidden="1" customHeight="1" x14ac:dyDescent="0.2">
      <c r="A421" s="23"/>
      <c r="B421" s="23"/>
      <c r="C421" s="23"/>
      <c r="D421" s="23"/>
      <c r="E421" s="23"/>
      <c r="F421" s="23"/>
      <c r="G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</row>
    <row r="422" spans="1:19" ht="12.75" hidden="1" customHeight="1" x14ac:dyDescent="0.2">
      <c r="A422" s="23"/>
      <c r="B422" s="23"/>
      <c r="C422" s="23"/>
      <c r="D422" s="23"/>
      <c r="E422" s="23"/>
      <c r="F422" s="23"/>
      <c r="G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</row>
    <row r="423" spans="1:19" ht="12.75" hidden="1" customHeight="1" x14ac:dyDescent="0.2">
      <c r="A423" s="23"/>
      <c r="B423" s="23"/>
      <c r="C423" s="23"/>
      <c r="D423" s="23"/>
      <c r="E423" s="23"/>
      <c r="F423" s="23"/>
      <c r="G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</row>
    <row r="424" spans="1:19" ht="12.75" hidden="1" customHeight="1" x14ac:dyDescent="0.2">
      <c r="A424" s="23"/>
      <c r="B424" s="23"/>
      <c r="C424" s="23"/>
      <c r="D424" s="23"/>
      <c r="E424" s="23"/>
      <c r="F424" s="23"/>
      <c r="G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</row>
    <row r="425" spans="1:19" ht="12.75" hidden="1" customHeight="1" x14ac:dyDescent="0.2">
      <c r="A425" s="23"/>
      <c r="B425" s="23"/>
      <c r="C425" s="23"/>
      <c r="D425" s="23"/>
      <c r="E425" s="23"/>
      <c r="F425" s="23"/>
      <c r="G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</row>
    <row r="426" spans="1:19" ht="12.75" hidden="1" customHeight="1" x14ac:dyDescent="0.2">
      <c r="A426" s="23"/>
      <c r="B426" s="23"/>
      <c r="C426" s="23"/>
      <c r="D426" s="23"/>
      <c r="E426" s="23"/>
      <c r="F426" s="23"/>
      <c r="G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</row>
    <row r="427" spans="1:19" ht="12.75" hidden="1" customHeight="1" x14ac:dyDescent="0.2">
      <c r="A427" s="23"/>
      <c r="B427" s="23"/>
      <c r="C427" s="23"/>
      <c r="D427" s="23"/>
      <c r="E427" s="23"/>
      <c r="F427" s="23"/>
      <c r="G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</row>
    <row r="428" spans="1:19" ht="12.75" hidden="1" customHeight="1" x14ac:dyDescent="0.2">
      <c r="A428" s="23"/>
      <c r="B428" s="23"/>
      <c r="C428" s="23"/>
      <c r="D428" s="23"/>
      <c r="E428" s="23"/>
      <c r="F428" s="23"/>
      <c r="G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</row>
    <row r="429" spans="1:19" ht="12.75" hidden="1" customHeight="1" x14ac:dyDescent="0.2">
      <c r="A429" s="23"/>
      <c r="B429" s="23"/>
      <c r="C429" s="23"/>
      <c r="D429" s="23"/>
      <c r="E429" s="23"/>
      <c r="F429" s="23"/>
      <c r="G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</row>
    <row r="430" spans="1:19" ht="12.75" hidden="1" customHeight="1" x14ac:dyDescent="0.2">
      <c r="A430" s="23"/>
      <c r="B430" s="23"/>
      <c r="C430" s="23"/>
      <c r="D430" s="23"/>
      <c r="E430" s="23"/>
      <c r="F430" s="23"/>
      <c r="G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</row>
    <row r="431" spans="1:19" ht="12.75" hidden="1" customHeight="1" x14ac:dyDescent="0.2">
      <c r="A431" s="23"/>
      <c r="B431" s="23"/>
      <c r="C431" s="23"/>
      <c r="D431" s="23"/>
      <c r="E431" s="23"/>
      <c r="F431" s="23"/>
      <c r="G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</row>
    <row r="432" spans="1:19" ht="12.75" hidden="1" customHeight="1" x14ac:dyDescent="0.2">
      <c r="A432" s="23"/>
      <c r="B432" s="23"/>
      <c r="C432" s="23"/>
      <c r="D432" s="23"/>
      <c r="E432" s="23"/>
      <c r="F432" s="23"/>
      <c r="G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</row>
    <row r="433" spans="1:19" ht="12.75" hidden="1" customHeight="1" x14ac:dyDescent="0.2">
      <c r="A433" s="23"/>
      <c r="B433" s="23"/>
      <c r="C433" s="23"/>
      <c r="D433" s="23"/>
      <c r="E433" s="23"/>
      <c r="F433" s="23"/>
      <c r="G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</row>
    <row r="434" spans="1:19" ht="12.75" hidden="1" customHeight="1" x14ac:dyDescent="0.2">
      <c r="A434" s="23"/>
      <c r="B434" s="23"/>
      <c r="C434" s="23"/>
      <c r="D434" s="23"/>
      <c r="E434" s="23"/>
      <c r="F434" s="23"/>
      <c r="G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</row>
    <row r="435" spans="1:19" ht="12.75" hidden="1" customHeight="1" x14ac:dyDescent="0.2">
      <c r="A435" s="23"/>
      <c r="B435" s="23"/>
      <c r="C435" s="23"/>
      <c r="D435" s="23"/>
      <c r="E435" s="23"/>
      <c r="F435" s="23"/>
      <c r="G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</row>
    <row r="436" spans="1:19" ht="12.75" hidden="1" customHeight="1" x14ac:dyDescent="0.2">
      <c r="A436" s="23"/>
      <c r="B436" s="23"/>
      <c r="C436" s="23"/>
      <c r="D436" s="23"/>
      <c r="E436" s="23"/>
      <c r="F436" s="23"/>
      <c r="G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</row>
    <row r="437" spans="1:19" ht="12.75" hidden="1" customHeight="1" x14ac:dyDescent="0.2">
      <c r="A437" s="23"/>
      <c r="B437" s="23"/>
      <c r="C437" s="23"/>
      <c r="D437" s="23"/>
      <c r="E437" s="23"/>
      <c r="F437" s="23"/>
      <c r="G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</row>
    <row r="438" spans="1:19" ht="12.75" hidden="1" customHeight="1" x14ac:dyDescent="0.2">
      <c r="A438" s="23"/>
      <c r="B438" s="23"/>
      <c r="C438" s="23"/>
      <c r="D438" s="23"/>
      <c r="E438" s="23"/>
      <c r="F438" s="23"/>
      <c r="G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</row>
    <row r="439" spans="1:19" ht="12.75" hidden="1" customHeight="1" x14ac:dyDescent="0.2">
      <c r="A439" s="23"/>
      <c r="B439" s="23"/>
      <c r="C439" s="23"/>
      <c r="D439" s="23"/>
      <c r="E439" s="23"/>
      <c r="F439" s="23"/>
      <c r="G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</row>
    <row r="440" spans="1:19" ht="12.75" hidden="1" customHeight="1" x14ac:dyDescent="0.2">
      <c r="A440" s="23"/>
      <c r="B440" s="23"/>
      <c r="C440" s="23"/>
      <c r="D440" s="23"/>
      <c r="E440" s="23"/>
      <c r="F440" s="23"/>
      <c r="G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</row>
    <row r="441" spans="1:19" ht="12.75" hidden="1" customHeight="1" x14ac:dyDescent="0.2">
      <c r="A441" s="23"/>
      <c r="B441" s="23"/>
      <c r="C441" s="23"/>
      <c r="D441" s="23"/>
      <c r="E441" s="23"/>
      <c r="F441" s="23"/>
      <c r="G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</row>
    <row r="442" spans="1:19" ht="12.75" hidden="1" customHeight="1" x14ac:dyDescent="0.2">
      <c r="A442" s="23"/>
      <c r="B442" s="23"/>
      <c r="C442" s="23"/>
      <c r="D442" s="23"/>
      <c r="E442" s="23"/>
      <c r="F442" s="23"/>
      <c r="G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</row>
    <row r="443" spans="1:19" ht="12.75" hidden="1" customHeight="1" x14ac:dyDescent="0.2">
      <c r="A443" s="23"/>
      <c r="B443" s="23"/>
      <c r="C443" s="23"/>
      <c r="D443" s="23"/>
      <c r="E443" s="23"/>
      <c r="F443" s="23"/>
      <c r="G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</row>
    <row r="444" spans="1:19" ht="12.75" hidden="1" customHeight="1" x14ac:dyDescent="0.2">
      <c r="A444" s="23"/>
      <c r="B444" s="23"/>
      <c r="C444" s="23"/>
      <c r="D444" s="23"/>
      <c r="E444" s="23"/>
      <c r="F444" s="23"/>
      <c r="G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</row>
    <row r="445" spans="1:19" ht="12.75" hidden="1" customHeight="1" x14ac:dyDescent="0.2">
      <c r="A445" s="23"/>
      <c r="B445" s="23"/>
      <c r="C445" s="23"/>
      <c r="D445" s="23"/>
      <c r="E445" s="23"/>
      <c r="F445" s="23"/>
      <c r="G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</row>
    <row r="446" spans="1:19" ht="12.75" hidden="1" customHeight="1" x14ac:dyDescent="0.2">
      <c r="A446" s="23"/>
      <c r="B446" s="23"/>
      <c r="C446" s="23"/>
      <c r="D446" s="23"/>
      <c r="E446" s="23"/>
      <c r="F446" s="23"/>
      <c r="G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</row>
    <row r="447" spans="1:19" ht="12.75" hidden="1" customHeight="1" x14ac:dyDescent="0.2">
      <c r="A447" s="23"/>
      <c r="B447" s="23"/>
      <c r="C447" s="23"/>
      <c r="D447" s="23"/>
      <c r="E447" s="23"/>
      <c r="F447" s="23"/>
      <c r="G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</row>
    <row r="448" spans="1:19" ht="12.75" hidden="1" customHeight="1" x14ac:dyDescent="0.2">
      <c r="A448" s="23"/>
      <c r="B448" s="23"/>
      <c r="C448" s="23"/>
      <c r="D448" s="23"/>
      <c r="E448" s="23"/>
      <c r="F448" s="23"/>
      <c r="G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</row>
    <row r="449" spans="1:19" ht="12.75" hidden="1" customHeight="1" x14ac:dyDescent="0.2">
      <c r="A449" s="23"/>
      <c r="B449" s="23"/>
      <c r="C449" s="23"/>
      <c r="D449" s="23"/>
      <c r="E449" s="23"/>
      <c r="F449" s="23"/>
      <c r="G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</row>
    <row r="450" spans="1:19" ht="12.75" hidden="1" customHeight="1" x14ac:dyDescent="0.2">
      <c r="A450" s="23"/>
      <c r="B450" s="23"/>
      <c r="C450" s="23"/>
      <c r="D450" s="23"/>
      <c r="E450" s="23"/>
      <c r="F450" s="23"/>
      <c r="G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</row>
    <row r="451" spans="1:19" ht="12.75" hidden="1" customHeight="1" x14ac:dyDescent="0.2">
      <c r="A451" s="23"/>
      <c r="B451" s="23"/>
      <c r="C451" s="23"/>
      <c r="D451" s="23"/>
      <c r="E451" s="23"/>
      <c r="F451" s="23"/>
      <c r="G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</row>
    <row r="452" spans="1:19" ht="12.75" hidden="1" customHeight="1" x14ac:dyDescent="0.2">
      <c r="A452" s="23"/>
      <c r="B452" s="23"/>
      <c r="C452" s="23"/>
      <c r="D452" s="23"/>
      <c r="E452" s="23"/>
      <c r="F452" s="23"/>
      <c r="G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</row>
    <row r="453" spans="1:19" ht="12.75" hidden="1" customHeight="1" x14ac:dyDescent="0.2">
      <c r="A453" s="23"/>
      <c r="B453" s="23"/>
      <c r="C453" s="23"/>
      <c r="D453" s="23"/>
      <c r="E453" s="23"/>
      <c r="F453" s="23"/>
      <c r="G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</row>
    <row r="454" spans="1:19" ht="12.75" hidden="1" customHeight="1" x14ac:dyDescent="0.2">
      <c r="A454" s="23"/>
      <c r="B454" s="23"/>
      <c r="C454" s="23"/>
      <c r="D454" s="23"/>
      <c r="E454" s="23"/>
      <c r="F454" s="23"/>
      <c r="G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</row>
    <row r="455" spans="1:19" ht="12.75" hidden="1" customHeight="1" x14ac:dyDescent="0.2">
      <c r="A455" s="23"/>
      <c r="B455" s="23"/>
      <c r="C455" s="23"/>
      <c r="D455" s="23"/>
      <c r="E455" s="23"/>
      <c r="F455" s="23"/>
      <c r="G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</row>
    <row r="456" spans="1:19" ht="12.75" hidden="1" customHeight="1" x14ac:dyDescent="0.2">
      <c r="A456" s="23"/>
      <c r="B456" s="23"/>
      <c r="C456" s="23"/>
      <c r="D456" s="23"/>
      <c r="E456" s="23"/>
      <c r="F456" s="23"/>
      <c r="G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</row>
    <row r="457" spans="1:19" ht="12.75" hidden="1" customHeight="1" x14ac:dyDescent="0.2">
      <c r="A457" s="23"/>
      <c r="B457" s="23"/>
      <c r="C457" s="23"/>
      <c r="D457" s="23"/>
      <c r="E457" s="23"/>
      <c r="F457" s="23"/>
      <c r="G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</row>
    <row r="458" spans="1:19" ht="12.75" hidden="1" customHeight="1" x14ac:dyDescent="0.2">
      <c r="A458" s="23"/>
      <c r="B458" s="23"/>
      <c r="C458" s="23"/>
      <c r="D458" s="23"/>
      <c r="E458" s="23"/>
      <c r="F458" s="23"/>
      <c r="G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</row>
    <row r="459" spans="1:19" ht="12.75" hidden="1" customHeight="1" x14ac:dyDescent="0.2">
      <c r="A459" s="23"/>
      <c r="B459" s="23"/>
      <c r="C459" s="23"/>
      <c r="D459" s="23"/>
      <c r="E459" s="23"/>
      <c r="F459" s="23"/>
      <c r="G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</row>
    <row r="460" spans="1:19" ht="12.75" hidden="1" customHeight="1" x14ac:dyDescent="0.2">
      <c r="A460" s="23"/>
      <c r="B460" s="23"/>
      <c r="C460" s="23"/>
      <c r="D460" s="23"/>
      <c r="E460" s="23"/>
      <c r="F460" s="23"/>
      <c r="G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</row>
    <row r="461" spans="1:19" ht="12.75" hidden="1" customHeight="1" x14ac:dyDescent="0.2">
      <c r="A461" s="23"/>
      <c r="B461" s="23"/>
      <c r="C461" s="23"/>
      <c r="D461" s="23"/>
      <c r="E461" s="23"/>
      <c r="F461" s="23"/>
      <c r="G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</row>
    <row r="462" spans="1:19" ht="12.75" hidden="1" customHeight="1" x14ac:dyDescent="0.2">
      <c r="A462" s="23"/>
      <c r="B462" s="23"/>
      <c r="C462" s="23"/>
      <c r="D462" s="23"/>
      <c r="E462" s="23"/>
      <c r="F462" s="23"/>
      <c r="G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</row>
    <row r="463" spans="1:19" ht="12.75" hidden="1" customHeight="1" x14ac:dyDescent="0.2">
      <c r="A463" s="23"/>
      <c r="B463" s="23"/>
      <c r="C463" s="23"/>
      <c r="D463" s="23"/>
      <c r="E463" s="23"/>
      <c r="F463" s="23"/>
      <c r="G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</row>
    <row r="464" spans="1:19" ht="12.75" hidden="1" customHeight="1" x14ac:dyDescent="0.2">
      <c r="A464" s="23"/>
      <c r="B464" s="23"/>
      <c r="C464" s="23"/>
      <c r="D464" s="23"/>
      <c r="E464" s="23"/>
      <c r="F464" s="23"/>
      <c r="G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</row>
    <row r="465" spans="1:19" ht="12.75" hidden="1" customHeight="1" x14ac:dyDescent="0.2">
      <c r="A465" s="23"/>
      <c r="B465" s="23"/>
      <c r="C465" s="23"/>
      <c r="D465" s="23"/>
      <c r="E465" s="23"/>
      <c r="F465" s="23"/>
      <c r="G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</row>
    <row r="466" spans="1:19" ht="12.75" hidden="1" customHeight="1" x14ac:dyDescent="0.2">
      <c r="A466" s="23"/>
      <c r="B466" s="23"/>
      <c r="C466" s="23"/>
      <c r="D466" s="23"/>
      <c r="E466" s="23"/>
      <c r="F466" s="23"/>
      <c r="G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</row>
    <row r="467" spans="1:19" ht="12.75" hidden="1" customHeight="1" x14ac:dyDescent="0.2">
      <c r="A467" s="23"/>
      <c r="B467" s="23"/>
      <c r="C467" s="23"/>
      <c r="D467" s="23"/>
      <c r="E467" s="23"/>
      <c r="F467" s="23"/>
      <c r="G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</row>
    <row r="468" spans="1:19" ht="12.75" hidden="1" customHeight="1" x14ac:dyDescent="0.2">
      <c r="A468" s="23"/>
      <c r="B468" s="23"/>
      <c r="C468" s="23"/>
      <c r="D468" s="23"/>
      <c r="E468" s="23"/>
      <c r="F468" s="23"/>
      <c r="G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</row>
    <row r="469" spans="1:19" ht="12.75" hidden="1" customHeight="1" x14ac:dyDescent="0.2">
      <c r="A469" s="23"/>
      <c r="B469" s="23"/>
      <c r="C469" s="23"/>
      <c r="D469" s="23"/>
      <c r="E469" s="23"/>
      <c r="F469" s="23"/>
      <c r="G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</row>
    <row r="470" spans="1:19" ht="12.75" hidden="1" customHeight="1" x14ac:dyDescent="0.2">
      <c r="A470" s="23"/>
      <c r="B470" s="23"/>
      <c r="C470" s="23"/>
      <c r="D470" s="23"/>
      <c r="E470" s="23"/>
      <c r="F470" s="23"/>
      <c r="G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</row>
    <row r="471" spans="1:19" ht="12.75" hidden="1" customHeight="1" x14ac:dyDescent="0.2">
      <c r="A471" s="23"/>
      <c r="B471" s="23"/>
      <c r="C471" s="23"/>
      <c r="D471" s="23"/>
      <c r="E471" s="23"/>
      <c r="F471" s="23"/>
      <c r="G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</row>
    <row r="472" spans="1:19" ht="12.75" hidden="1" customHeight="1" x14ac:dyDescent="0.2">
      <c r="A472" s="23"/>
      <c r="B472" s="23"/>
      <c r="C472" s="23"/>
      <c r="D472" s="23"/>
      <c r="E472" s="23"/>
      <c r="F472" s="23"/>
      <c r="G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</row>
    <row r="473" spans="1:19" ht="12.75" hidden="1" customHeight="1" x14ac:dyDescent="0.2">
      <c r="A473" s="23"/>
      <c r="B473" s="23"/>
      <c r="C473" s="23"/>
      <c r="D473" s="23"/>
      <c r="E473" s="23"/>
      <c r="F473" s="23"/>
      <c r="G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</row>
    <row r="474" spans="1:19" ht="12.75" hidden="1" customHeight="1" x14ac:dyDescent="0.2">
      <c r="A474" s="23"/>
      <c r="B474" s="23"/>
      <c r="C474" s="23"/>
      <c r="D474" s="23"/>
      <c r="E474" s="23"/>
      <c r="F474" s="23"/>
      <c r="G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</row>
    <row r="475" spans="1:19" ht="12.75" hidden="1" customHeight="1" x14ac:dyDescent="0.2">
      <c r="A475" s="23"/>
      <c r="B475" s="23"/>
      <c r="C475" s="23"/>
      <c r="D475" s="23"/>
      <c r="E475" s="23"/>
      <c r="F475" s="23"/>
      <c r="G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</row>
    <row r="476" spans="1:19" ht="12.75" hidden="1" customHeight="1" x14ac:dyDescent="0.2">
      <c r="A476" s="23"/>
      <c r="B476" s="23"/>
      <c r="C476" s="23"/>
      <c r="D476" s="23"/>
      <c r="E476" s="23"/>
      <c r="F476" s="23"/>
      <c r="G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</row>
    <row r="477" spans="1:19" ht="12.75" hidden="1" customHeight="1" x14ac:dyDescent="0.2">
      <c r="A477" s="23"/>
      <c r="B477" s="23"/>
      <c r="C477" s="23"/>
      <c r="D477" s="23"/>
      <c r="E477" s="23"/>
      <c r="F477" s="23"/>
      <c r="G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</row>
    <row r="478" spans="1:19" ht="12.75" hidden="1" customHeight="1" x14ac:dyDescent="0.2">
      <c r="A478" s="23"/>
      <c r="B478" s="23"/>
      <c r="C478" s="23"/>
      <c r="D478" s="23"/>
      <c r="E478" s="23"/>
      <c r="F478" s="23"/>
      <c r="G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</row>
    <row r="479" spans="1:19" ht="12.75" hidden="1" customHeight="1" x14ac:dyDescent="0.2">
      <c r="A479" s="23"/>
      <c r="B479" s="23"/>
      <c r="C479" s="23"/>
      <c r="D479" s="23"/>
      <c r="E479" s="23"/>
      <c r="F479" s="23"/>
      <c r="G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</row>
    <row r="480" spans="1:19" ht="12.75" hidden="1" customHeight="1" x14ac:dyDescent="0.2">
      <c r="A480" s="23"/>
      <c r="B480" s="23"/>
      <c r="C480" s="23"/>
      <c r="D480" s="23"/>
      <c r="E480" s="23"/>
      <c r="F480" s="23"/>
      <c r="G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</row>
    <row r="481" spans="1:19" ht="12.75" hidden="1" customHeight="1" x14ac:dyDescent="0.2">
      <c r="A481" s="23"/>
      <c r="B481" s="23"/>
      <c r="C481" s="23"/>
      <c r="D481" s="23"/>
      <c r="E481" s="23"/>
      <c r="F481" s="23"/>
      <c r="G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</row>
    <row r="482" spans="1:19" ht="12.75" hidden="1" customHeight="1" x14ac:dyDescent="0.2">
      <c r="A482" s="23"/>
      <c r="B482" s="23"/>
      <c r="C482" s="23"/>
      <c r="D482" s="23"/>
      <c r="E482" s="23"/>
      <c r="F482" s="23"/>
      <c r="G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</row>
    <row r="483" spans="1:19" ht="12.75" hidden="1" customHeight="1" x14ac:dyDescent="0.2">
      <c r="A483" s="23"/>
      <c r="B483" s="23"/>
      <c r="C483" s="23"/>
      <c r="D483" s="23"/>
      <c r="E483" s="23"/>
      <c r="F483" s="23"/>
      <c r="G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</row>
    <row r="484" spans="1:19" ht="12.75" hidden="1" customHeight="1" x14ac:dyDescent="0.2">
      <c r="A484" s="23"/>
      <c r="B484" s="23"/>
      <c r="C484" s="23"/>
      <c r="D484" s="23"/>
      <c r="E484" s="23"/>
      <c r="F484" s="23"/>
      <c r="G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</row>
    <row r="485" spans="1:19" ht="12.75" hidden="1" customHeight="1" x14ac:dyDescent="0.2">
      <c r="A485" s="23"/>
      <c r="B485" s="23"/>
      <c r="C485" s="23"/>
      <c r="D485" s="23"/>
      <c r="E485" s="23"/>
      <c r="F485" s="23"/>
      <c r="G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</row>
    <row r="486" spans="1:19" ht="12.75" hidden="1" customHeight="1" x14ac:dyDescent="0.2">
      <c r="A486" s="23"/>
      <c r="B486" s="23"/>
      <c r="C486" s="23"/>
      <c r="D486" s="23"/>
      <c r="E486" s="23"/>
      <c r="F486" s="23"/>
      <c r="G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</row>
    <row r="487" spans="1:19" ht="12.75" hidden="1" customHeight="1" x14ac:dyDescent="0.2">
      <c r="A487" s="23"/>
      <c r="B487" s="23"/>
      <c r="C487" s="23"/>
      <c r="D487" s="23"/>
      <c r="E487" s="23"/>
      <c r="F487" s="23"/>
      <c r="G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</row>
    <row r="488" spans="1:19" ht="12.75" hidden="1" customHeight="1" x14ac:dyDescent="0.2">
      <c r="A488" s="23"/>
      <c r="B488" s="23"/>
      <c r="C488" s="23"/>
      <c r="D488" s="23"/>
      <c r="E488" s="23"/>
      <c r="F488" s="23"/>
      <c r="G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</row>
    <row r="489" spans="1:19" ht="12.75" hidden="1" customHeight="1" x14ac:dyDescent="0.2">
      <c r="A489" s="23"/>
      <c r="B489" s="23"/>
      <c r="C489" s="23"/>
      <c r="D489" s="23"/>
      <c r="E489" s="23"/>
      <c r="F489" s="23"/>
      <c r="G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</row>
    <row r="490" spans="1:19" ht="12.75" hidden="1" customHeight="1" x14ac:dyDescent="0.2">
      <c r="A490" s="23"/>
      <c r="B490" s="23"/>
      <c r="C490" s="23"/>
      <c r="D490" s="23"/>
      <c r="E490" s="23"/>
      <c r="F490" s="23"/>
      <c r="G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</row>
    <row r="491" spans="1:19" ht="12.75" hidden="1" customHeight="1" x14ac:dyDescent="0.2">
      <c r="A491" s="23"/>
      <c r="B491" s="23"/>
      <c r="C491" s="23"/>
      <c r="D491" s="23"/>
      <c r="E491" s="23"/>
      <c r="F491" s="23"/>
      <c r="G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</row>
    <row r="492" spans="1:19" ht="12.75" hidden="1" customHeight="1" x14ac:dyDescent="0.2">
      <c r="A492" s="23"/>
      <c r="B492" s="23"/>
      <c r="C492" s="23"/>
      <c r="D492" s="23"/>
      <c r="E492" s="23"/>
      <c r="F492" s="23"/>
      <c r="G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</row>
    <row r="493" spans="1:19" ht="12.75" hidden="1" customHeight="1" x14ac:dyDescent="0.2">
      <c r="A493" s="23"/>
      <c r="B493" s="23"/>
      <c r="C493" s="23"/>
      <c r="D493" s="23"/>
      <c r="E493" s="23"/>
      <c r="F493" s="23"/>
      <c r="G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</row>
    <row r="494" spans="1:19" ht="12.75" hidden="1" customHeight="1" x14ac:dyDescent="0.2">
      <c r="A494" s="23"/>
      <c r="B494" s="23"/>
      <c r="C494" s="23"/>
      <c r="D494" s="23"/>
      <c r="E494" s="23"/>
      <c r="F494" s="23"/>
      <c r="G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</row>
    <row r="495" spans="1:19" ht="12.75" hidden="1" customHeight="1" x14ac:dyDescent="0.2">
      <c r="A495" s="23"/>
      <c r="B495" s="23"/>
      <c r="C495" s="23"/>
      <c r="D495" s="23"/>
      <c r="E495" s="23"/>
      <c r="F495" s="23"/>
      <c r="G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</row>
    <row r="496" spans="1:19" ht="12.75" hidden="1" customHeight="1" x14ac:dyDescent="0.2">
      <c r="A496" s="23"/>
      <c r="B496" s="23"/>
      <c r="C496" s="23"/>
      <c r="D496" s="23"/>
      <c r="E496" s="23"/>
      <c r="F496" s="23"/>
      <c r="G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</row>
    <row r="497" spans="1:19" ht="12.75" hidden="1" customHeight="1" x14ac:dyDescent="0.2">
      <c r="A497" s="23"/>
      <c r="B497" s="23"/>
      <c r="C497" s="23"/>
      <c r="D497" s="23"/>
      <c r="E497" s="23"/>
      <c r="F497" s="23"/>
      <c r="G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</row>
    <row r="498" spans="1:19" ht="12.75" hidden="1" customHeight="1" x14ac:dyDescent="0.2">
      <c r="A498" s="23"/>
      <c r="B498" s="23"/>
      <c r="C498" s="23"/>
      <c r="D498" s="23"/>
      <c r="E498" s="23"/>
      <c r="F498" s="23"/>
      <c r="G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</row>
    <row r="499" spans="1:19" ht="12.75" hidden="1" customHeight="1" x14ac:dyDescent="0.2">
      <c r="A499" s="23"/>
      <c r="B499" s="23"/>
      <c r="C499" s="23"/>
      <c r="D499" s="23"/>
      <c r="E499" s="23"/>
      <c r="F499" s="23"/>
      <c r="G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</row>
    <row r="500" spans="1:19" ht="12.75" hidden="1" customHeight="1" x14ac:dyDescent="0.2">
      <c r="A500" s="23"/>
      <c r="B500" s="23"/>
      <c r="C500" s="23"/>
      <c r="D500" s="23"/>
      <c r="E500" s="23"/>
      <c r="F500" s="23"/>
      <c r="G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</row>
    <row r="501" spans="1:19" ht="12.75" hidden="1" customHeight="1" x14ac:dyDescent="0.2">
      <c r="A501" s="23"/>
      <c r="B501" s="23"/>
      <c r="C501" s="23"/>
      <c r="D501" s="23"/>
      <c r="E501" s="23"/>
      <c r="F501" s="23"/>
      <c r="G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</row>
    <row r="502" spans="1:19" ht="12.75" hidden="1" customHeight="1" x14ac:dyDescent="0.2">
      <c r="A502" s="23"/>
      <c r="B502" s="23"/>
      <c r="C502" s="23"/>
      <c r="D502" s="23"/>
      <c r="E502" s="23"/>
      <c r="F502" s="23"/>
      <c r="G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</row>
    <row r="503" spans="1:19" ht="12.75" hidden="1" customHeight="1" x14ac:dyDescent="0.2">
      <c r="A503" s="23"/>
      <c r="B503" s="23"/>
      <c r="C503" s="23"/>
      <c r="D503" s="23"/>
      <c r="E503" s="23"/>
      <c r="F503" s="23"/>
      <c r="G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</row>
    <row r="504" spans="1:19" ht="12.75" hidden="1" customHeight="1" x14ac:dyDescent="0.2">
      <c r="A504" s="23"/>
      <c r="B504" s="23"/>
      <c r="C504" s="23"/>
      <c r="D504" s="23"/>
      <c r="E504" s="23"/>
      <c r="F504" s="23"/>
      <c r="G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</row>
    <row r="505" spans="1:19" ht="12.75" hidden="1" customHeight="1" x14ac:dyDescent="0.2">
      <c r="A505" s="23"/>
      <c r="B505" s="23"/>
      <c r="C505" s="23"/>
      <c r="D505" s="23"/>
      <c r="E505" s="23"/>
      <c r="F505" s="23"/>
      <c r="G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</row>
    <row r="506" spans="1:19" ht="12.75" hidden="1" customHeight="1" x14ac:dyDescent="0.2">
      <c r="A506" s="23"/>
      <c r="B506" s="23"/>
      <c r="C506" s="23"/>
      <c r="D506" s="23"/>
      <c r="E506" s="23"/>
      <c r="F506" s="23"/>
      <c r="G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</row>
    <row r="507" spans="1:19" ht="12.75" hidden="1" customHeight="1" x14ac:dyDescent="0.2">
      <c r="A507" s="23"/>
      <c r="B507" s="23"/>
      <c r="C507" s="23"/>
      <c r="D507" s="23"/>
      <c r="E507" s="23"/>
      <c r="F507" s="23"/>
      <c r="G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</row>
    <row r="508" spans="1:19" ht="12.75" hidden="1" customHeight="1" x14ac:dyDescent="0.2">
      <c r="A508" s="23"/>
      <c r="B508" s="23"/>
      <c r="C508" s="23"/>
      <c r="D508" s="23"/>
      <c r="E508" s="23"/>
      <c r="F508" s="23"/>
      <c r="G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</row>
    <row r="509" spans="1:19" ht="12.75" hidden="1" customHeight="1" x14ac:dyDescent="0.2">
      <c r="A509" s="23"/>
      <c r="B509" s="23"/>
      <c r="C509" s="23"/>
      <c r="D509" s="23"/>
      <c r="E509" s="23"/>
      <c r="F509" s="23"/>
      <c r="G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</row>
    <row r="510" spans="1:19" ht="12.75" hidden="1" customHeight="1" x14ac:dyDescent="0.2">
      <c r="A510" s="23"/>
      <c r="B510" s="23"/>
      <c r="C510" s="23"/>
      <c r="D510" s="23"/>
      <c r="E510" s="23"/>
      <c r="F510" s="23"/>
      <c r="G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</row>
    <row r="511" spans="1:19" ht="12.75" hidden="1" customHeight="1" x14ac:dyDescent="0.2">
      <c r="A511" s="23"/>
      <c r="B511" s="23"/>
      <c r="C511" s="23"/>
      <c r="D511" s="23"/>
      <c r="E511" s="23"/>
      <c r="F511" s="23"/>
      <c r="G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</row>
    <row r="512" spans="1:19" ht="12.75" hidden="1" customHeight="1" x14ac:dyDescent="0.2">
      <c r="A512" s="23"/>
      <c r="B512" s="23"/>
      <c r="C512" s="23"/>
      <c r="D512" s="23"/>
      <c r="E512" s="23"/>
      <c r="F512" s="23"/>
      <c r="G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</row>
    <row r="513" spans="1:19" ht="12.75" hidden="1" customHeight="1" x14ac:dyDescent="0.2">
      <c r="A513" s="23"/>
      <c r="B513" s="23"/>
      <c r="C513" s="23"/>
      <c r="D513" s="23"/>
      <c r="E513" s="23"/>
      <c r="F513" s="23"/>
      <c r="G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</row>
    <row r="514" spans="1:19" ht="12.75" hidden="1" customHeight="1" x14ac:dyDescent="0.2">
      <c r="A514" s="23"/>
      <c r="B514" s="23"/>
      <c r="C514" s="23"/>
      <c r="D514" s="23"/>
      <c r="E514" s="23"/>
      <c r="F514" s="23"/>
      <c r="G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</row>
    <row r="515" spans="1:19" ht="12.75" hidden="1" customHeight="1" x14ac:dyDescent="0.2">
      <c r="A515" s="23"/>
      <c r="B515" s="23"/>
      <c r="C515" s="23"/>
      <c r="D515" s="23"/>
      <c r="E515" s="23"/>
      <c r="F515" s="23"/>
      <c r="G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</row>
    <row r="516" spans="1:19" ht="12.75" hidden="1" customHeight="1" x14ac:dyDescent="0.2">
      <c r="A516" s="23"/>
      <c r="B516" s="23"/>
      <c r="C516" s="23"/>
      <c r="D516" s="23"/>
      <c r="E516" s="23"/>
      <c r="F516" s="23"/>
      <c r="G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</row>
    <row r="517" spans="1:19" ht="12.75" hidden="1" customHeight="1" x14ac:dyDescent="0.2">
      <c r="A517" s="23"/>
      <c r="B517" s="23"/>
      <c r="C517" s="23"/>
      <c r="D517" s="23"/>
      <c r="E517" s="23"/>
      <c r="F517" s="23"/>
      <c r="G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</row>
    <row r="518" spans="1:19" ht="12.75" hidden="1" customHeight="1" x14ac:dyDescent="0.2">
      <c r="A518" s="23"/>
      <c r="B518" s="23"/>
      <c r="C518" s="23"/>
      <c r="D518" s="23"/>
      <c r="E518" s="23"/>
      <c r="F518" s="23"/>
      <c r="G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</row>
    <row r="519" spans="1:19" ht="12.75" hidden="1" customHeight="1" x14ac:dyDescent="0.2">
      <c r="A519" s="23"/>
      <c r="B519" s="23"/>
      <c r="C519" s="23"/>
      <c r="D519" s="23"/>
      <c r="E519" s="23"/>
      <c r="F519" s="23"/>
      <c r="G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</row>
    <row r="520" spans="1:19" ht="12.75" hidden="1" customHeight="1" x14ac:dyDescent="0.2">
      <c r="A520" s="23"/>
      <c r="B520" s="23"/>
      <c r="C520" s="23"/>
      <c r="D520" s="23"/>
      <c r="E520" s="23"/>
      <c r="F520" s="23"/>
      <c r="G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</row>
    <row r="521" spans="1:19" ht="12.75" hidden="1" customHeight="1" x14ac:dyDescent="0.2">
      <c r="A521" s="23"/>
      <c r="B521" s="23"/>
      <c r="C521" s="23"/>
      <c r="D521" s="23"/>
      <c r="E521" s="23"/>
      <c r="F521" s="23"/>
      <c r="G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</row>
    <row r="522" spans="1:19" ht="12.75" hidden="1" customHeight="1" x14ac:dyDescent="0.2">
      <c r="A522" s="23"/>
      <c r="B522" s="23"/>
      <c r="C522" s="23"/>
      <c r="D522" s="23"/>
      <c r="E522" s="23"/>
      <c r="F522" s="23"/>
      <c r="G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</row>
    <row r="523" spans="1:19" ht="12.75" hidden="1" customHeight="1" x14ac:dyDescent="0.2">
      <c r="A523" s="23"/>
      <c r="B523" s="23"/>
      <c r="C523" s="23"/>
      <c r="D523" s="23"/>
      <c r="E523" s="23"/>
      <c r="F523" s="23"/>
      <c r="G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</row>
    <row r="524" spans="1:19" ht="12.75" hidden="1" customHeight="1" x14ac:dyDescent="0.2">
      <c r="A524" s="23"/>
      <c r="B524" s="23"/>
      <c r="C524" s="23"/>
      <c r="D524" s="23"/>
      <c r="E524" s="23"/>
      <c r="F524" s="23"/>
      <c r="G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</row>
    <row r="525" spans="1:19" ht="12.75" hidden="1" customHeight="1" x14ac:dyDescent="0.2">
      <c r="A525" s="23"/>
      <c r="B525" s="23"/>
      <c r="C525" s="23"/>
      <c r="D525" s="23"/>
      <c r="E525" s="23"/>
      <c r="F525" s="23"/>
      <c r="G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</row>
    <row r="526" spans="1:19" ht="12.75" hidden="1" customHeight="1" x14ac:dyDescent="0.2">
      <c r="A526" s="23"/>
      <c r="B526" s="23"/>
      <c r="C526" s="23"/>
      <c r="D526" s="23"/>
      <c r="E526" s="23"/>
      <c r="F526" s="23"/>
      <c r="G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</row>
    <row r="527" spans="1:19" ht="12.75" hidden="1" customHeight="1" x14ac:dyDescent="0.2">
      <c r="A527" s="23"/>
      <c r="B527" s="23"/>
      <c r="C527" s="23"/>
      <c r="D527" s="23"/>
      <c r="E527" s="23"/>
      <c r="F527" s="23"/>
      <c r="G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</row>
    <row r="528" spans="1:19" ht="12.75" hidden="1" customHeight="1" x14ac:dyDescent="0.2">
      <c r="A528" s="23"/>
      <c r="B528" s="23"/>
      <c r="C528" s="23"/>
      <c r="D528" s="23"/>
      <c r="E528" s="23"/>
      <c r="F528" s="23"/>
      <c r="G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</row>
    <row r="529" spans="1:19" ht="12.75" hidden="1" customHeight="1" x14ac:dyDescent="0.2">
      <c r="A529" s="23"/>
      <c r="B529" s="23"/>
      <c r="C529" s="23"/>
      <c r="D529" s="23"/>
      <c r="E529" s="23"/>
      <c r="F529" s="23"/>
      <c r="G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</row>
    <row r="530" spans="1:19" ht="12.75" hidden="1" customHeight="1" x14ac:dyDescent="0.2">
      <c r="A530" s="23"/>
      <c r="B530" s="23"/>
      <c r="C530" s="23"/>
      <c r="D530" s="23"/>
      <c r="E530" s="23"/>
      <c r="F530" s="23"/>
      <c r="G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</row>
    <row r="531" spans="1:19" ht="12.75" hidden="1" customHeight="1" x14ac:dyDescent="0.2">
      <c r="A531" s="23"/>
      <c r="B531" s="23"/>
      <c r="C531" s="23"/>
      <c r="D531" s="23"/>
      <c r="E531" s="23"/>
      <c r="F531" s="23"/>
      <c r="G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</row>
    <row r="532" spans="1:19" ht="12.75" hidden="1" customHeight="1" x14ac:dyDescent="0.2">
      <c r="A532" s="23"/>
      <c r="B532" s="23"/>
      <c r="C532" s="23"/>
      <c r="D532" s="23"/>
      <c r="E532" s="23"/>
      <c r="F532" s="23"/>
      <c r="G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</row>
    <row r="533" spans="1:19" ht="12.75" hidden="1" customHeight="1" x14ac:dyDescent="0.2">
      <c r="A533" s="23"/>
      <c r="B533" s="23"/>
      <c r="C533" s="23"/>
      <c r="D533" s="23"/>
      <c r="E533" s="23"/>
      <c r="F533" s="23"/>
      <c r="G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</row>
    <row r="534" spans="1:19" ht="12.75" hidden="1" customHeight="1" x14ac:dyDescent="0.2">
      <c r="A534" s="23"/>
      <c r="B534" s="23"/>
      <c r="C534" s="23"/>
      <c r="D534" s="23"/>
      <c r="E534" s="23"/>
      <c r="F534" s="23"/>
      <c r="G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</row>
    <row r="535" spans="1:19" ht="12.75" hidden="1" customHeight="1" x14ac:dyDescent="0.2">
      <c r="A535" s="23"/>
      <c r="B535" s="23"/>
      <c r="C535" s="23"/>
      <c r="D535" s="23"/>
      <c r="E535" s="23"/>
      <c r="F535" s="23"/>
      <c r="G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</row>
    <row r="536" spans="1:19" ht="12.75" hidden="1" customHeight="1" x14ac:dyDescent="0.2">
      <c r="A536" s="23"/>
      <c r="B536" s="23"/>
      <c r="C536" s="23"/>
      <c r="D536" s="23"/>
      <c r="E536" s="23"/>
      <c r="F536" s="23"/>
      <c r="G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</row>
    <row r="537" spans="1:19" ht="12.75" hidden="1" customHeight="1" x14ac:dyDescent="0.2">
      <c r="A537" s="23"/>
      <c r="B537" s="23"/>
      <c r="C537" s="23"/>
      <c r="D537" s="23"/>
      <c r="E537" s="23"/>
      <c r="F537" s="23"/>
      <c r="G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</row>
    <row r="538" spans="1:19" ht="12.75" hidden="1" customHeight="1" x14ac:dyDescent="0.2">
      <c r="A538" s="23"/>
      <c r="B538" s="23"/>
      <c r="C538" s="23"/>
      <c r="D538" s="23"/>
      <c r="E538" s="23"/>
      <c r="F538" s="23"/>
      <c r="G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</row>
    <row r="539" spans="1:19" ht="12.75" hidden="1" customHeight="1" x14ac:dyDescent="0.2">
      <c r="A539" s="23"/>
      <c r="B539" s="23"/>
      <c r="C539" s="23"/>
      <c r="D539" s="23"/>
      <c r="E539" s="23"/>
      <c r="F539" s="23"/>
      <c r="G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</row>
    <row r="540" spans="1:19" ht="12.75" hidden="1" customHeight="1" x14ac:dyDescent="0.2">
      <c r="A540" s="23"/>
      <c r="B540" s="23"/>
      <c r="C540" s="23"/>
      <c r="D540" s="23"/>
      <c r="E540" s="23"/>
      <c r="F540" s="23"/>
      <c r="G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</row>
    <row r="541" spans="1:19" ht="12.75" hidden="1" customHeight="1" x14ac:dyDescent="0.2">
      <c r="A541" s="23"/>
      <c r="B541" s="23"/>
      <c r="C541" s="23"/>
      <c r="D541" s="23"/>
      <c r="E541" s="23"/>
      <c r="F541" s="23"/>
      <c r="G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</row>
    <row r="542" spans="1:19" ht="12.75" hidden="1" customHeight="1" x14ac:dyDescent="0.2">
      <c r="A542" s="23"/>
      <c r="B542" s="23"/>
      <c r="C542" s="23"/>
      <c r="D542" s="23"/>
      <c r="E542" s="23"/>
      <c r="F542" s="23"/>
      <c r="G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</row>
    <row r="543" spans="1:19" ht="12.75" hidden="1" customHeight="1" x14ac:dyDescent="0.2">
      <c r="A543" s="23"/>
      <c r="B543" s="23"/>
      <c r="C543" s="23"/>
      <c r="D543" s="23"/>
      <c r="E543" s="23"/>
      <c r="F543" s="23"/>
      <c r="G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</row>
    <row r="544" spans="1:19" ht="12.75" hidden="1" customHeight="1" x14ac:dyDescent="0.2">
      <c r="A544" s="23"/>
      <c r="B544" s="23"/>
      <c r="C544" s="23"/>
      <c r="D544" s="23"/>
      <c r="E544" s="23"/>
      <c r="F544" s="23"/>
      <c r="G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</row>
    <row r="545" spans="1:19" ht="12.75" hidden="1" customHeight="1" x14ac:dyDescent="0.2">
      <c r="A545" s="23"/>
      <c r="B545" s="23"/>
      <c r="C545" s="23"/>
      <c r="D545" s="23"/>
      <c r="E545" s="23"/>
      <c r="F545" s="23"/>
      <c r="G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</row>
    <row r="546" spans="1:19" ht="12.75" hidden="1" customHeight="1" x14ac:dyDescent="0.2">
      <c r="A546" s="23"/>
      <c r="B546" s="23"/>
      <c r="C546" s="23"/>
      <c r="D546" s="23"/>
      <c r="E546" s="23"/>
      <c r="F546" s="23"/>
      <c r="G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</row>
    <row r="547" spans="1:19" ht="12.75" hidden="1" customHeight="1" x14ac:dyDescent="0.2">
      <c r="A547" s="23"/>
      <c r="B547" s="23"/>
      <c r="C547" s="23"/>
      <c r="D547" s="23"/>
      <c r="E547" s="23"/>
      <c r="F547" s="23"/>
      <c r="G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</row>
    <row r="548" spans="1:19" ht="12.75" hidden="1" customHeight="1" x14ac:dyDescent="0.2">
      <c r="A548" s="23"/>
      <c r="B548" s="23"/>
      <c r="C548" s="23"/>
      <c r="D548" s="23"/>
      <c r="E548" s="23"/>
      <c r="F548" s="23"/>
      <c r="G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</row>
    <row r="549" spans="1:19" ht="12.75" hidden="1" customHeight="1" x14ac:dyDescent="0.2">
      <c r="A549" s="23"/>
      <c r="B549" s="23"/>
      <c r="C549" s="23"/>
      <c r="D549" s="23"/>
      <c r="E549" s="23"/>
      <c r="F549" s="23"/>
      <c r="G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</row>
    <row r="550" spans="1:19" ht="12.75" hidden="1" customHeight="1" x14ac:dyDescent="0.2">
      <c r="A550" s="23"/>
      <c r="B550" s="23"/>
      <c r="C550" s="23"/>
      <c r="D550" s="23"/>
      <c r="E550" s="23"/>
      <c r="F550" s="23"/>
      <c r="G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</row>
    <row r="551" spans="1:19" ht="12.75" hidden="1" customHeight="1" x14ac:dyDescent="0.2">
      <c r="A551" s="23"/>
      <c r="B551" s="23"/>
      <c r="C551" s="23"/>
      <c r="D551" s="23"/>
      <c r="E551" s="23"/>
      <c r="F551" s="23"/>
      <c r="G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</row>
    <row r="552" spans="1:19" ht="12.75" hidden="1" customHeight="1" x14ac:dyDescent="0.2">
      <c r="A552" s="23"/>
      <c r="B552" s="23"/>
      <c r="C552" s="23"/>
      <c r="D552" s="23"/>
      <c r="E552" s="23"/>
      <c r="F552" s="23"/>
      <c r="G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</row>
    <row r="553" spans="1:19" ht="12.75" hidden="1" customHeight="1" x14ac:dyDescent="0.2">
      <c r="A553" s="23"/>
      <c r="B553" s="23"/>
      <c r="C553" s="23"/>
      <c r="D553" s="23"/>
      <c r="E553" s="23"/>
      <c r="F553" s="23"/>
      <c r="G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</row>
    <row r="554" spans="1:19" ht="12.75" hidden="1" customHeight="1" x14ac:dyDescent="0.2">
      <c r="A554" s="23"/>
      <c r="B554" s="23"/>
      <c r="C554" s="23"/>
      <c r="D554" s="23"/>
      <c r="E554" s="23"/>
      <c r="F554" s="23"/>
      <c r="G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</row>
    <row r="555" spans="1:19" ht="12.75" hidden="1" customHeight="1" x14ac:dyDescent="0.2">
      <c r="A555" s="23"/>
      <c r="B555" s="23"/>
      <c r="C555" s="23"/>
      <c r="D555" s="23"/>
      <c r="E555" s="23"/>
      <c r="F555" s="23"/>
      <c r="G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</row>
    <row r="556" spans="1:19" ht="12.75" hidden="1" customHeight="1" x14ac:dyDescent="0.2">
      <c r="A556" s="23"/>
      <c r="B556" s="23"/>
      <c r="C556" s="23"/>
      <c r="D556" s="23"/>
      <c r="E556" s="23"/>
      <c r="F556" s="23"/>
      <c r="G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</row>
    <row r="557" spans="1:19" ht="12.75" hidden="1" customHeight="1" x14ac:dyDescent="0.2">
      <c r="A557" s="23"/>
      <c r="B557" s="23"/>
      <c r="C557" s="23"/>
      <c r="D557" s="23"/>
      <c r="E557" s="23"/>
      <c r="F557" s="23"/>
      <c r="G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</row>
    <row r="558" spans="1:19" ht="12.75" hidden="1" customHeight="1" x14ac:dyDescent="0.2">
      <c r="A558" s="23"/>
      <c r="B558" s="23"/>
      <c r="C558" s="23"/>
      <c r="D558" s="23"/>
      <c r="E558" s="23"/>
      <c r="F558" s="23"/>
      <c r="G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</row>
    <row r="559" spans="1:19" ht="12.75" hidden="1" customHeight="1" x14ac:dyDescent="0.2">
      <c r="A559" s="23"/>
      <c r="B559" s="23"/>
      <c r="C559" s="23"/>
      <c r="D559" s="23"/>
      <c r="E559" s="23"/>
      <c r="F559" s="23"/>
      <c r="G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</row>
    <row r="560" spans="1:19" ht="12.75" hidden="1" customHeight="1" x14ac:dyDescent="0.2">
      <c r="A560" s="23"/>
      <c r="B560" s="23"/>
      <c r="C560" s="23"/>
      <c r="D560" s="23"/>
      <c r="E560" s="23"/>
      <c r="F560" s="23"/>
      <c r="G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</row>
    <row r="561" spans="1:19" ht="12.75" hidden="1" customHeight="1" x14ac:dyDescent="0.2">
      <c r="A561" s="23"/>
      <c r="B561" s="23"/>
      <c r="C561" s="23"/>
      <c r="D561" s="23"/>
      <c r="E561" s="23"/>
      <c r="F561" s="23"/>
      <c r="G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</row>
    <row r="562" spans="1:19" ht="12.75" hidden="1" customHeight="1" x14ac:dyDescent="0.2">
      <c r="A562" s="23"/>
      <c r="B562" s="23"/>
      <c r="C562" s="23"/>
      <c r="D562" s="23"/>
      <c r="E562" s="23"/>
      <c r="F562" s="23"/>
      <c r="G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</row>
    <row r="563" spans="1:19" ht="12.75" hidden="1" customHeight="1" x14ac:dyDescent="0.2">
      <c r="A563" s="23"/>
      <c r="B563" s="23"/>
      <c r="C563" s="23"/>
      <c r="D563" s="23"/>
      <c r="E563" s="23"/>
      <c r="F563" s="23"/>
      <c r="G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</row>
    <row r="564" spans="1:19" ht="12.75" hidden="1" customHeight="1" x14ac:dyDescent="0.2">
      <c r="A564" s="23"/>
      <c r="B564" s="23"/>
      <c r="C564" s="23"/>
      <c r="D564" s="23"/>
      <c r="E564" s="23"/>
      <c r="F564" s="23"/>
      <c r="G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</row>
    <row r="565" spans="1:19" ht="12.75" hidden="1" customHeight="1" x14ac:dyDescent="0.2">
      <c r="A565" s="23"/>
      <c r="B565" s="23"/>
      <c r="C565" s="23"/>
      <c r="D565" s="23"/>
      <c r="E565" s="23"/>
      <c r="F565" s="23"/>
      <c r="G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</row>
    <row r="566" spans="1:19" ht="12.75" hidden="1" customHeight="1" x14ac:dyDescent="0.2">
      <c r="A566" s="23"/>
      <c r="B566" s="23"/>
      <c r="C566" s="23"/>
      <c r="D566" s="23"/>
      <c r="E566" s="23"/>
      <c r="F566" s="23"/>
      <c r="G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</row>
    <row r="567" spans="1:19" ht="12.75" hidden="1" customHeight="1" x14ac:dyDescent="0.2">
      <c r="A567" s="23"/>
      <c r="B567" s="23"/>
      <c r="C567" s="23"/>
      <c r="D567" s="23"/>
      <c r="E567" s="23"/>
      <c r="F567" s="23"/>
      <c r="G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</row>
    <row r="568" spans="1:19" ht="12.75" hidden="1" customHeight="1" x14ac:dyDescent="0.2">
      <c r="A568" s="23"/>
      <c r="B568" s="23"/>
      <c r="C568" s="23"/>
      <c r="D568" s="23"/>
      <c r="E568" s="23"/>
      <c r="F568" s="23"/>
      <c r="G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</row>
    <row r="569" spans="1:19" ht="12.75" hidden="1" customHeight="1" x14ac:dyDescent="0.2">
      <c r="A569" s="23"/>
      <c r="B569" s="23"/>
      <c r="C569" s="23"/>
      <c r="D569" s="23"/>
      <c r="E569" s="23"/>
      <c r="F569" s="23"/>
      <c r="G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</row>
    <row r="570" spans="1:19" ht="12.75" hidden="1" customHeight="1" x14ac:dyDescent="0.2">
      <c r="A570" s="23"/>
      <c r="B570" s="23"/>
      <c r="C570" s="23"/>
      <c r="D570" s="23"/>
      <c r="E570" s="23"/>
      <c r="F570" s="23"/>
      <c r="G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</row>
    <row r="571" spans="1:19" ht="12.75" hidden="1" customHeight="1" x14ac:dyDescent="0.2">
      <c r="A571" s="23"/>
      <c r="B571" s="23"/>
      <c r="C571" s="23"/>
      <c r="D571" s="23"/>
      <c r="E571" s="23"/>
      <c r="F571" s="23"/>
      <c r="G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</row>
    <row r="572" spans="1:19" ht="12.75" hidden="1" customHeight="1" x14ac:dyDescent="0.2">
      <c r="A572" s="23"/>
      <c r="B572" s="23"/>
      <c r="C572" s="23"/>
      <c r="D572" s="23"/>
      <c r="E572" s="23"/>
      <c r="F572" s="23"/>
      <c r="G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</row>
    <row r="573" spans="1:19" ht="12.75" hidden="1" customHeight="1" x14ac:dyDescent="0.2">
      <c r="A573" s="23"/>
      <c r="B573" s="23"/>
      <c r="C573" s="23"/>
      <c r="D573" s="23"/>
      <c r="E573" s="23"/>
      <c r="F573" s="23"/>
      <c r="G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</row>
    <row r="574" spans="1:19" ht="12.75" hidden="1" customHeight="1" x14ac:dyDescent="0.2">
      <c r="A574" s="23"/>
      <c r="B574" s="23"/>
      <c r="C574" s="23"/>
      <c r="D574" s="23"/>
      <c r="E574" s="23"/>
      <c r="F574" s="23"/>
      <c r="G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</row>
    <row r="575" spans="1:19" ht="12.75" hidden="1" customHeight="1" x14ac:dyDescent="0.2">
      <c r="A575" s="23"/>
      <c r="B575" s="23"/>
      <c r="C575" s="23"/>
      <c r="D575" s="23"/>
      <c r="E575" s="23"/>
      <c r="F575" s="23"/>
      <c r="G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</row>
    <row r="576" spans="1:19" ht="12.75" hidden="1" customHeight="1" x14ac:dyDescent="0.2">
      <c r="A576" s="23"/>
      <c r="B576" s="23"/>
      <c r="C576" s="23"/>
      <c r="D576" s="23"/>
      <c r="E576" s="23"/>
      <c r="F576" s="23"/>
      <c r="G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</row>
    <row r="577" spans="1:19" ht="12.75" hidden="1" customHeight="1" x14ac:dyDescent="0.2">
      <c r="A577" s="23"/>
      <c r="B577" s="23"/>
      <c r="C577" s="23"/>
      <c r="D577" s="23"/>
      <c r="E577" s="23"/>
      <c r="F577" s="23"/>
      <c r="G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</row>
    <row r="578" spans="1:19" ht="12.75" hidden="1" customHeight="1" x14ac:dyDescent="0.2">
      <c r="A578" s="23"/>
      <c r="B578" s="23"/>
      <c r="C578" s="23"/>
      <c r="D578" s="23"/>
      <c r="E578" s="23"/>
      <c r="F578" s="23"/>
      <c r="G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</row>
    <row r="579" spans="1:19" ht="12.75" hidden="1" customHeight="1" x14ac:dyDescent="0.2">
      <c r="A579" s="23"/>
      <c r="B579" s="23"/>
      <c r="C579" s="23"/>
      <c r="D579" s="23"/>
      <c r="E579" s="23"/>
      <c r="F579" s="23"/>
      <c r="G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</row>
    <row r="580" spans="1:19" ht="12.75" hidden="1" customHeight="1" x14ac:dyDescent="0.2">
      <c r="A580" s="23"/>
      <c r="B580" s="23"/>
      <c r="C580" s="23"/>
      <c r="D580" s="23"/>
      <c r="E580" s="23"/>
      <c r="F580" s="23"/>
      <c r="G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</row>
    <row r="581" spans="1:19" ht="12.75" hidden="1" customHeight="1" x14ac:dyDescent="0.2">
      <c r="A581" s="23"/>
      <c r="B581" s="23"/>
      <c r="C581" s="23"/>
      <c r="D581" s="23"/>
      <c r="E581" s="23"/>
      <c r="F581" s="23"/>
      <c r="G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</row>
    <row r="582" spans="1:19" ht="12.75" hidden="1" customHeight="1" x14ac:dyDescent="0.2">
      <c r="A582" s="23"/>
      <c r="B582" s="23"/>
      <c r="C582" s="23"/>
      <c r="D582" s="23"/>
      <c r="E582" s="23"/>
      <c r="F582" s="23"/>
      <c r="G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</row>
    <row r="583" spans="1:19" ht="12.75" hidden="1" customHeight="1" x14ac:dyDescent="0.2">
      <c r="A583" s="23"/>
      <c r="B583" s="23"/>
      <c r="C583" s="23"/>
      <c r="D583" s="23"/>
      <c r="E583" s="23"/>
      <c r="F583" s="23"/>
      <c r="G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</row>
    <row r="584" spans="1:19" ht="12.75" hidden="1" customHeight="1" x14ac:dyDescent="0.2">
      <c r="A584" s="23"/>
      <c r="B584" s="23"/>
      <c r="C584" s="23"/>
      <c r="D584" s="23"/>
      <c r="E584" s="23"/>
      <c r="F584" s="23"/>
      <c r="G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</row>
    <row r="585" spans="1:19" ht="12.75" hidden="1" customHeight="1" x14ac:dyDescent="0.2">
      <c r="A585" s="23"/>
      <c r="B585" s="23"/>
      <c r="C585" s="23"/>
      <c r="D585" s="23"/>
      <c r="E585" s="23"/>
      <c r="F585" s="23"/>
      <c r="G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</row>
    <row r="586" spans="1:19" ht="12.75" hidden="1" customHeight="1" x14ac:dyDescent="0.2">
      <c r="A586" s="23"/>
      <c r="B586" s="23"/>
      <c r="C586" s="23"/>
      <c r="D586" s="23"/>
      <c r="E586" s="23"/>
      <c r="F586" s="23"/>
      <c r="G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</row>
    <row r="587" spans="1:19" ht="12.75" hidden="1" customHeight="1" x14ac:dyDescent="0.2">
      <c r="A587" s="23"/>
      <c r="B587" s="23"/>
      <c r="C587" s="23"/>
      <c r="D587" s="23"/>
      <c r="E587" s="23"/>
      <c r="F587" s="23"/>
      <c r="G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</row>
    <row r="588" spans="1:19" ht="12.75" hidden="1" customHeight="1" x14ac:dyDescent="0.2">
      <c r="A588" s="23"/>
      <c r="B588" s="23"/>
      <c r="C588" s="23"/>
      <c r="D588" s="23"/>
      <c r="E588" s="23"/>
      <c r="F588" s="23"/>
      <c r="G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</row>
    <row r="589" spans="1:19" ht="12.75" hidden="1" customHeight="1" x14ac:dyDescent="0.2">
      <c r="A589" s="23"/>
      <c r="B589" s="23"/>
      <c r="C589" s="23"/>
      <c r="D589" s="23"/>
      <c r="E589" s="23"/>
      <c r="F589" s="23"/>
      <c r="G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</row>
    <row r="590" spans="1:19" ht="12.75" hidden="1" customHeight="1" x14ac:dyDescent="0.2">
      <c r="A590" s="23"/>
      <c r="B590" s="23"/>
      <c r="C590" s="23"/>
      <c r="D590" s="23"/>
      <c r="E590" s="23"/>
      <c r="F590" s="23"/>
      <c r="G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</row>
    <row r="591" spans="1:19" ht="12.75" hidden="1" customHeight="1" x14ac:dyDescent="0.2">
      <c r="A591" s="23"/>
      <c r="B591" s="23"/>
      <c r="C591" s="23"/>
      <c r="D591" s="23"/>
      <c r="E591" s="23"/>
      <c r="F591" s="23"/>
      <c r="G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</row>
    <row r="592" spans="1:19" ht="12.75" hidden="1" customHeight="1" x14ac:dyDescent="0.2">
      <c r="A592" s="23"/>
      <c r="B592" s="23"/>
      <c r="C592" s="23"/>
      <c r="D592" s="23"/>
      <c r="E592" s="23"/>
      <c r="F592" s="23"/>
      <c r="G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</row>
    <row r="593" spans="1:19" ht="12.75" hidden="1" customHeight="1" x14ac:dyDescent="0.2">
      <c r="A593" s="23"/>
      <c r="B593" s="23"/>
      <c r="C593" s="23"/>
      <c r="D593" s="23"/>
      <c r="E593" s="23"/>
      <c r="F593" s="23"/>
      <c r="G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</row>
    <row r="594" spans="1:19" ht="12.75" hidden="1" customHeight="1" x14ac:dyDescent="0.2">
      <c r="A594" s="23"/>
      <c r="B594" s="23"/>
      <c r="C594" s="23"/>
      <c r="D594" s="23"/>
      <c r="E594" s="23"/>
      <c r="F594" s="23"/>
      <c r="G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</row>
    <row r="595" spans="1:19" ht="12.75" hidden="1" customHeight="1" x14ac:dyDescent="0.2">
      <c r="A595" s="23"/>
      <c r="B595" s="23"/>
      <c r="C595" s="23"/>
      <c r="D595" s="23"/>
      <c r="E595" s="23"/>
      <c r="F595" s="23"/>
      <c r="G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</row>
    <row r="596" spans="1:19" ht="12.75" hidden="1" customHeight="1" x14ac:dyDescent="0.2">
      <c r="A596" s="23"/>
      <c r="B596" s="23"/>
      <c r="C596" s="23"/>
      <c r="D596" s="23"/>
      <c r="E596" s="23"/>
      <c r="F596" s="23"/>
      <c r="G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</row>
    <row r="597" spans="1:19" ht="12.75" hidden="1" customHeight="1" x14ac:dyDescent="0.2">
      <c r="A597" s="23"/>
      <c r="B597" s="23"/>
      <c r="C597" s="23"/>
      <c r="D597" s="23"/>
      <c r="E597" s="23"/>
      <c r="F597" s="23"/>
      <c r="G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</row>
    <row r="598" spans="1:19" ht="12.75" hidden="1" customHeight="1" x14ac:dyDescent="0.2">
      <c r="A598" s="23"/>
      <c r="B598" s="23"/>
      <c r="C598" s="23"/>
      <c r="D598" s="23"/>
      <c r="E598" s="23"/>
      <c r="F598" s="23"/>
      <c r="G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</row>
    <row r="599" spans="1:19" ht="12.75" hidden="1" customHeight="1" x14ac:dyDescent="0.2">
      <c r="A599" s="23"/>
      <c r="B599" s="23"/>
      <c r="C599" s="23"/>
      <c r="D599" s="23"/>
      <c r="E599" s="23"/>
      <c r="F599" s="23"/>
      <c r="G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</row>
    <row r="600" spans="1:19" ht="12.75" hidden="1" customHeight="1" x14ac:dyDescent="0.2">
      <c r="A600" s="23"/>
      <c r="B600" s="23"/>
      <c r="C600" s="23"/>
      <c r="D600" s="23"/>
      <c r="E600" s="23"/>
      <c r="F600" s="23"/>
      <c r="G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</row>
    <row r="601" spans="1:19" ht="12.75" hidden="1" customHeight="1" x14ac:dyDescent="0.2">
      <c r="A601" s="23"/>
      <c r="B601" s="23"/>
      <c r="C601" s="23"/>
      <c r="D601" s="23"/>
      <c r="E601" s="23"/>
      <c r="F601" s="23"/>
      <c r="G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</row>
    <row r="602" spans="1:19" ht="12.75" hidden="1" customHeight="1" x14ac:dyDescent="0.2">
      <c r="A602" s="23"/>
      <c r="B602" s="23"/>
      <c r="C602" s="23"/>
      <c r="D602" s="23"/>
      <c r="E602" s="23"/>
      <c r="F602" s="23"/>
      <c r="G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</row>
    <row r="603" spans="1:19" ht="12.75" hidden="1" customHeight="1" x14ac:dyDescent="0.2">
      <c r="A603" s="23"/>
      <c r="B603" s="23"/>
      <c r="C603" s="23"/>
      <c r="D603" s="23"/>
      <c r="E603" s="23"/>
      <c r="F603" s="23"/>
      <c r="G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</row>
    <row r="604" spans="1:19" ht="12.75" hidden="1" customHeight="1" x14ac:dyDescent="0.2">
      <c r="A604" s="23"/>
      <c r="B604" s="23"/>
      <c r="C604" s="23"/>
      <c r="D604" s="23"/>
      <c r="E604" s="23"/>
      <c r="F604" s="23"/>
      <c r="G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</row>
    <row r="605" spans="1:19" ht="12.75" hidden="1" customHeight="1" x14ac:dyDescent="0.2">
      <c r="A605" s="23"/>
      <c r="B605" s="23"/>
      <c r="C605" s="23"/>
      <c r="D605" s="23"/>
      <c r="E605" s="23"/>
      <c r="F605" s="23"/>
      <c r="G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</row>
    <row r="606" spans="1:19" ht="12.75" hidden="1" customHeight="1" x14ac:dyDescent="0.2">
      <c r="A606" s="23"/>
      <c r="B606" s="23"/>
      <c r="C606" s="23"/>
      <c r="D606" s="23"/>
      <c r="E606" s="23"/>
      <c r="F606" s="23"/>
      <c r="G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</row>
    <row r="607" spans="1:19" ht="12.75" hidden="1" customHeight="1" x14ac:dyDescent="0.2">
      <c r="A607" s="23"/>
      <c r="B607" s="23"/>
      <c r="C607" s="23"/>
      <c r="D607" s="23"/>
      <c r="E607" s="23"/>
      <c r="F607" s="23"/>
      <c r="G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</row>
    <row r="608" spans="1:19" ht="12.75" hidden="1" customHeight="1" x14ac:dyDescent="0.2">
      <c r="A608" s="23"/>
      <c r="B608" s="23"/>
      <c r="C608" s="23"/>
      <c r="D608" s="23"/>
      <c r="E608" s="23"/>
      <c r="F608" s="23"/>
      <c r="G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</row>
    <row r="609" spans="1:19" ht="12.75" hidden="1" customHeight="1" x14ac:dyDescent="0.2">
      <c r="A609" s="23"/>
      <c r="B609" s="23"/>
      <c r="C609" s="23"/>
      <c r="D609" s="23"/>
      <c r="E609" s="23"/>
      <c r="F609" s="23"/>
      <c r="G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</row>
    <row r="610" spans="1:19" ht="12.75" hidden="1" customHeight="1" x14ac:dyDescent="0.2">
      <c r="A610" s="23"/>
      <c r="B610" s="23"/>
      <c r="C610" s="23"/>
      <c r="D610" s="23"/>
      <c r="E610" s="23"/>
      <c r="F610" s="23"/>
      <c r="G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</row>
    <row r="611" spans="1:19" ht="12.75" hidden="1" customHeight="1" x14ac:dyDescent="0.2">
      <c r="A611" s="23"/>
      <c r="B611" s="23"/>
      <c r="C611" s="23"/>
      <c r="D611" s="23"/>
      <c r="E611" s="23"/>
      <c r="F611" s="23"/>
      <c r="G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</row>
    <row r="612" spans="1:19" ht="12.75" hidden="1" customHeight="1" x14ac:dyDescent="0.2">
      <c r="A612" s="23"/>
      <c r="B612" s="23"/>
      <c r="C612" s="23"/>
      <c r="D612" s="23"/>
      <c r="E612" s="23"/>
      <c r="F612" s="23"/>
      <c r="G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</row>
    <row r="613" spans="1:19" ht="12.75" hidden="1" customHeight="1" x14ac:dyDescent="0.2">
      <c r="A613" s="23"/>
      <c r="B613" s="23"/>
      <c r="C613" s="23"/>
      <c r="D613" s="23"/>
      <c r="E613" s="23"/>
      <c r="F613" s="23"/>
      <c r="G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</row>
    <row r="614" spans="1:19" ht="12.75" hidden="1" customHeight="1" x14ac:dyDescent="0.2">
      <c r="A614" s="23"/>
      <c r="B614" s="23"/>
      <c r="C614" s="23"/>
      <c r="D614" s="23"/>
      <c r="E614" s="23"/>
      <c r="F614" s="23"/>
      <c r="G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</row>
    <row r="615" spans="1:19" ht="12.75" hidden="1" customHeight="1" x14ac:dyDescent="0.2">
      <c r="A615" s="23"/>
      <c r="B615" s="23"/>
      <c r="C615" s="23"/>
      <c r="D615" s="23"/>
      <c r="E615" s="23"/>
      <c r="F615" s="23"/>
      <c r="G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</row>
    <row r="616" spans="1:19" ht="12.75" hidden="1" customHeight="1" x14ac:dyDescent="0.2">
      <c r="A616" s="23"/>
      <c r="B616" s="23"/>
      <c r="C616" s="23"/>
      <c r="D616" s="23"/>
      <c r="E616" s="23"/>
      <c r="F616" s="23"/>
      <c r="G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</row>
    <row r="617" spans="1:19" ht="12.75" hidden="1" customHeight="1" x14ac:dyDescent="0.2">
      <c r="A617" s="23"/>
      <c r="B617" s="23"/>
      <c r="C617" s="23"/>
      <c r="D617" s="23"/>
      <c r="E617" s="23"/>
      <c r="F617" s="23"/>
      <c r="G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</row>
    <row r="618" spans="1:19" ht="12.75" hidden="1" customHeight="1" x14ac:dyDescent="0.2">
      <c r="A618" s="23"/>
      <c r="B618" s="23"/>
      <c r="C618" s="23"/>
      <c r="D618" s="23"/>
      <c r="E618" s="23"/>
      <c r="F618" s="23"/>
      <c r="G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</row>
    <row r="619" spans="1:19" ht="12.75" hidden="1" customHeight="1" x14ac:dyDescent="0.2">
      <c r="A619" s="23"/>
      <c r="B619" s="23"/>
      <c r="C619" s="23"/>
      <c r="D619" s="23"/>
      <c r="E619" s="23"/>
      <c r="F619" s="23"/>
      <c r="G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</row>
    <row r="620" spans="1:19" ht="12.75" hidden="1" customHeight="1" x14ac:dyDescent="0.2">
      <c r="A620" s="23"/>
      <c r="B620" s="23"/>
      <c r="C620" s="23"/>
      <c r="D620" s="23"/>
      <c r="E620" s="23"/>
      <c r="F620" s="23"/>
      <c r="G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</row>
    <row r="621" spans="1:19" ht="12.75" hidden="1" customHeight="1" x14ac:dyDescent="0.2">
      <c r="A621" s="23"/>
      <c r="B621" s="23"/>
      <c r="C621" s="23"/>
      <c r="D621" s="23"/>
      <c r="E621" s="23"/>
      <c r="F621" s="23"/>
      <c r="G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</row>
    <row r="622" spans="1:19" ht="12.75" hidden="1" customHeight="1" x14ac:dyDescent="0.2">
      <c r="A622" s="23"/>
      <c r="B622" s="23"/>
      <c r="C622" s="23"/>
      <c r="D622" s="23"/>
      <c r="E622" s="23"/>
      <c r="F622" s="23"/>
      <c r="G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</row>
    <row r="623" spans="1:19" ht="12.75" hidden="1" customHeight="1" x14ac:dyDescent="0.2">
      <c r="A623" s="23"/>
      <c r="B623" s="23"/>
      <c r="C623" s="23"/>
      <c r="D623" s="23"/>
      <c r="E623" s="23"/>
      <c r="F623" s="23"/>
      <c r="G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</row>
    <row r="624" spans="1:19" ht="12.75" hidden="1" customHeight="1" x14ac:dyDescent="0.2">
      <c r="A624" s="23"/>
      <c r="B624" s="23"/>
      <c r="C624" s="23"/>
      <c r="D624" s="23"/>
      <c r="E624" s="23"/>
      <c r="F624" s="23"/>
      <c r="G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</row>
    <row r="625" spans="1:19" ht="12.75" hidden="1" customHeight="1" x14ac:dyDescent="0.2">
      <c r="A625" s="23"/>
      <c r="B625" s="23"/>
      <c r="C625" s="23"/>
      <c r="D625" s="23"/>
      <c r="E625" s="23"/>
      <c r="F625" s="23"/>
      <c r="G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</row>
    <row r="626" spans="1:19" ht="12.75" hidden="1" customHeight="1" x14ac:dyDescent="0.2">
      <c r="A626" s="23"/>
      <c r="B626" s="23"/>
      <c r="C626" s="23"/>
      <c r="D626" s="23"/>
      <c r="E626" s="23"/>
      <c r="F626" s="23"/>
      <c r="G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</row>
    <row r="627" spans="1:19" ht="12.75" hidden="1" customHeight="1" x14ac:dyDescent="0.2">
      <c r="A627" s="23"/>
      <c r="B627" s="23"/>
      <c r="C627" s="23"/>
      <c r="D627" s="23"/>
      <c r="E627" s="23"/>
      <c r="F627" s="23"/>
      <c r="G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</row>
    <row r="628" spans="1:19" ht="12.75" hidden="1" customHeight="1" x14ac:dyDescent="0.2">
      <c r="A628" s="23"/>
      <c r="B628" s="23"/>
      <c r="C628" s="23"/>
      <c r="D628" s="23"/>
      <c r="E628" s="23"/>
      <c r="F628" s="23"/>
      <c r="G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</row>
    <row r="629" spans="1:19" ht="12.75" hidden="1" customHeight="1" x14ac:dyDescent="0.2">
      <c r="A629" s="23"/>
      <c r="B629" s="23"/>
      <c r="C629" s="23"/>
      <c r="D629" s="23"/>
      <c r="E629" s="23"/>
      <c r="F629" s="23"/>
      <c r="G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</row>
    <row r="630" spans="1:19" ht="12.75" hidden="1" customHeight="1" x14ac:dyDescent="0.2">
      <c r="A630" s="23"/>
      <c r="B630" s="23"/>
      <c r="C630" s="23"/>
      <c r="D630" s="23"/>
      <c r="E630" s="23"/>
      <c r="F630" s="23"/>
      <c r="G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</row>
    <row r="631" spans="1:19" ht="12.75" hidden="1" customHeight="1" x14ac:dyDescent="0.2">
      <c r="A631" s="23"/>
      <c r="B631" s="23"/>
      <c r="C631" s="23"/>
      <c r="D631" s="23"/>
      <c r="E631" s="23"/>
      <c r="F631" s="23"/>
      <c r="G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</row>
    <row r="632" spans="1:19" ht="12.75" hidden="1" customHeight="1" x14ac:dyDescent="0.2">
      <c r="A632" s="23"/>
      <c r="B632" s="23"/>
      <c r="C632" s="23"/>
      <c r="D632" s="23"/>
      <c r="E632" s="23"/>
      <c r="F632" s="23"/>
      <c r="G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</row>
    <row r="633" spans="1:19" ht="12.75" hidden="1" customHeight="1" x14ac:dyDescent="0.2">
      <c r="A633" s="23"/>
      <c r="B633" s="23"/>
      <c r="C633" s="23"/>
      <c r="D633" s="23"/>
      <c r="E633" s="23"/>
      <c r="F633" s="23"/>
      <c r="G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</row>
    <row r="634" spans="1:19" ht="12.75" hidden="1" customHeight="1" x14ac:dyDescent="0.2">
      <c r="A634" s="23"/>
      <c r="B634" s="23"/>
      <c r="C634" s="23"/>
      <c r="D634" s="23"/>
      <c r="E634" s="23"/>
      <c r="F634" s="23"/>
      <c r="G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</row>
    <row r="635" spans="1:19" ht="12.75" hidden="1" customHeight="1" x14ac:dyDescent="0.2">
      <c r="A635" s="23"/>
      <c r="B635" s="23"/>
      <c r="C635" s="23"/>
      <c r="D635" s="23"/>
      <c r="E635" s="23"/>
      <c r="F635" s="23"/>
      <c r="G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</row>
    <row r="636" spans="1:19" ht="12.75" hidden="1" customHeight="1" x14ac:dyDescent="0.2">
      <c r="A636" s="23"/>
      <c r="B636" s="23"/>
      <c r="C636" s="23"/>
      <c r="D636" s="23"/>
      <c r="E636" s="23"/>
      <c r="F636" s="23"/>
      <c r="G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</row>
    <row r="637" spans="1:19" ht="12.75" hidden="1" customHeight="1" x14ac:dyDescent="0.2">
      <c r="A637" s="23"/>
      <c r="B637" s="23"/>
      <c r="C637" s="23"/>
      <c r="D637" s="23"/>
      <c r="E637" s="23"/>
      <c r="F637" s="23"/>
      <c r="G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</row>
    <row r="638" spans="1:19" ht="12.75" hidden="1" customHeight="1" x14ac:dyDescent="0.2">
      <c r="A638" s="23"/>
      <c r="B638" s="23"/>
      <c r="C638" s="23"/>
      <c r="D638" s="23"/>
      <c r="E638" s="23"/>
      <c r="F638" s="23"/>
      <c r="G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</row>
    <row r="639" spans="1:19" ht="12.75" hidden="1" customHeight="1" x14ac:dyDescent="0.2">
      <c r="A639" s="23"/>
      <c r="B639" s="23"/>
      <c r="C639" s="23"/>
      <c r="D639" s="23"/>
      <c r="E639" s="23"/>
      <c r="F639" s="23"/>
      <c r="G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</row>
    <row r="640" spans="1:19" ht="12.75" hidden="1" customHeight="1" x14ac:dyDescent="0.2">
      <c r="A640" s="23"/>
      <c r="B640" s="23"/>
      <c r="C640" s="23"/>
      <c r="D640" s="23"/>
      <c r="E640" s="23"/>
      <c r="F640" s="23"/>
      <c r="G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</row>
    <row r="641" spans="1:19" ht="12.75" hidden="1" customHeight="1" x14ac:dyDescent="0.2">
      <c r="A641" s="23"/>
      <c r="B641" s="23"/>
      <c r="C641" s="23"/>
      <c r="D641" s="23"/>
      <c r="E641" s="23"/>
      <c r="F641" s="23"/>
      <c r="G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</row>
    <row r="642" spans="1:19" ht="12.75" hidden="1" customHeight="1" x14ac:dyDescent="0.2">
      <c r="A642" s="23"/>
      <c r="B642" s="23"/>
      <c r="C642" s="23"/>
      <c r="D642" s="23"/>
      <c r="E642" s="23"/>
      <c r="F642" s="23"/>
      <c r="G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</row>
    <row r="643" spans="1:19" ht="12.75" hidden="1" customHeight="1" x14ac:dyDescent="0.2">
      <c r="A643" s="23"/>
      <c r="B643" s="23"/>
      <c r="C643" s="23"/>
      <c r="D643" s="23"/>
      <c r="E643" s="23"/>
      <c r="F643" s="23"/>
      <c r="G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</row>
    <row r="644" spans="1:19" ht="12.75" hidden="1" customHeight="1" x14ac:dyDescent="0.2">
      <c r="A644" s="23"/>
      <c r="B644" s="23"/>
      <c r="C644" s="23"/>
      <c r="D644" s="23"/>
      <c r="E644" s="23"/>
      <c r="F644" s="23"/>
      <c r="G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</row>
    <row r="645" spans="1:19" ht="12.75" hidden="1" customHeight="1" x14ac:dyDescent="0.2">
      <c r="A645" s="23"/>
      <c r="B645" s="23"/>
      <c r="C645" s="23"/>
      <c r="D645" s="23"/>
      <c r="E645" s="23"/>
      <c r="F645" s="23"/>
      <c r="G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</row>
    <row r="646" spans="1:19" ht="12.75" hidden="1" customHeight="1" x14ac:dyDescent="0.2">
      <c r="A646" s="23"/>
      <c r="B646" s="23"/>
      <c r="C646" s="23"/>
      <c r="D646" s="23"/>
      <c r="E646" s="23"/>
      <c r="F646" s="23"/>
      <c r="G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</row>
    <row r="647" spans="1:19" ht="12.75" hidden="1" customHeight="1" x14ac:dyDescent="0.2">
      <c r="A647" s="23"/>
      <c r="B647" s="23"/>
      <c r="C647" s="23"/>
      <c r="D647" s="23"/>
      <c r="E647" s="23"/>
      <c r="F647" s="23"/>
      <c r="G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</row>
    <row r="648" spans="1:19" ht="12.75" hidden="1" customHeight="1" x14ac:dyDescent="0.2">
      <c r="A648" s="23"/>
      <c r="B648" s="23"/>
      <c r="C648" s="23"/>
      <c r="D648" s="23"/>
      <c r="E648" s="23"/>
      <c r="F648" s="23"/>
      <c r="G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</row>
    <row r="649" spans="1:19" ht="12.75" hidden="1" customHeight="1" x14ac:dyDescent="0.2">
      <c r="A649" s="23"/>
      <c r="B649" s="23"/>
      <c r="C649" s="23"/>
      <c r="D649" s="23"/>
      <c r="E649" s="23"/>
      <c r="F649" s="23"/>
      <c r="G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</row>
    <row r="650" spans="1:19" ht="12.75" hidden="1" customHeight="1" x14ac:dyDescent="0.2">
      <c r="A650" s="23"/>
      <c r="B650" s="23"/>
      <c r="C650" s="23"/>
      <c r="D650" s="23"/>
      <c r="E650" s="23"/>
      <c r="F650" s="23"/>
      <c r="G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</row>
    <row r="651" spans="1:19" ht="12.75" hidden="1" customHeight="1" x14ac:dyDescent="0.2">
      <c r="A651" s="23"/>
      <c r="B651" s="23"/>
      <c r="C651" s="23"/>
      <c r="D651" s="23"/>
      <c r="E651" s="23"/>
      <c r="F651" s="23"/>
      <c r="G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</row>
    <row r="652" spans="1:19" ht="12.75" hidden="1" customHeight="1" x14ac:dyDescent="0.2">
      <c r="A652" s="23"/>
      <c r="B652" s="23"/>
      <c r="C652" s="23"/>
      <c r="D652" s="23"/>
      <c r="E652" s="23"/>
      <c r="F652" s="23"/>
      <c r="G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</row>
    <row r="653" spans="1:19" ht="12.75" hidden="1" customHeight="1" x14ac:dyDescent="0.2">
      <c r="A653" s="23"/>
      <c r="B653" s="23"/>
      <c r="C653" s="23"/>
      <c r="D653" s="23"/>
      <c r="E653" s="23"/>
      <c r="F653" s="23"/>
      <c r="G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</row>
    <row r="654" spans="1:19" ht="12.75" hidden="1" customHeight="1" x14ac:dyDescent="0.2">
      <c r="A654" s="23"/>
      <c r="B654" s="23"/>
      <c r="C654" s="23"/>
      <c r="D654" s="23"/>
      <c r="E654" s="23"/>
      <c r="F654" s="23"/>
      <c r="G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</row>
    <row r="655" spans="1:19" ht="12.75" hidden="1" customHeight="1" x14ac:dyDescent="0.2">
      <c r="A655" s="23"/>
      <c r="B655" s="23"/>
      <c r="C655" s="23"/>
      <c r="D655" s="23"/>
      <c r="E655" s="23"/>
      <c r="F655" s="23"/>
      <c r="G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</row>
    <row r="656" spans="1:19" ht="12.75" hidden="1" customHeight="1" x14ac:dyDescent="0.2">
      <c r="A656" s="23"/>
      <c r="B656" s="23"/>
      <c r="C656" s="23"/>
      <c r="D656" s="23"/>
      <c r="E656" s="23"/>
      <c r="F656" s="23"/>
      <c r="G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</row>
    <row r="657" spans="1:19" ht="12.75" hidden="1" customHeight="1" x14ac:dyDescent="0.2">
      <c r="A657" s="23"/>
      <c r="B657" s="23"/>
      <c r="C657" s="23"/>
      <c r="D657" s="23"/>
      <c r="E657" s="23"/>
      <c r="F657" s="23"/>
      <c r="G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</row>
    <row r="658" spans="1:19" ht="12.75" hidden="1" customHeight="1" x14ac:dyDescent="0.2">
      <c r="A658" s="23"/>
      <c r="B658" s="23"/>
      <c r="C658" s="23"/>
      <c r="D658" s="23"/>
      <c r="E658" s="23"/>
      <c r="F658" s="23"/>
      <c r="G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</row>
    <row r="659" spans="1:19" ht="12.75" hidden="1" customHeight="1" x14ac:dyDescent="0.2">
      <c r="A659" s="23"/>
      <c r="B659" s="23"/>
      <c r="C659" s="23"/>
      <c r="D659" s="23"/>
      <c r="E659" s="23"/>
      <c r="F659" s="23"/>
      <c r="G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</row>
    <row r="660" spans="1:19" ht="12.75" hidden="1" customHeight="1" x14ac:dyDescent="0.2">
      <c r="A660" s="23"/>
      <c r="B660" s="23"/>
      <c r="C660" s="23"/>
      <c r="D660" s="23"/>
      <c r="E660" s="23"/>
      <c r="F660" s="23"/>
      <c r="G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</row>
    <row r="661" spans="1:19" ht="12.75" hidden="1" customHeight="1" x14ac:dyDescent="0.2">
      <c r="A661" s="23"/>
      <c r="B661" s="23"/>
      <c r="C661" s="23"/>
      <c r="D661" s="23"/>
      <c r="E661" s="23"/>
      <c r="F661" s="23"/>
      <c r="G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</row>
    <row r="662" spans="1:19" ht="12.75" hidden="1" customHeight="1" x14ac:dyDescent="0.2">
      <c r="A662" s="23"/>
      <c r="B662" s="23"/>
      <c r="C662" s="23"/>
      <c r="D662" s="23"/>
      <c r="E662" s="23"/>
      <c r="F662" s="23"/>
      <c r="G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</row>
    <row r="663" spans="1:19" ht="12.75" hidden="1" customHeight="1" x14ac:dyDescent="0.2">
      <c r="A663" s="23"/>
      <c r="B663" s="23"/>
      <c r="C663" s="23"/>
      <c r="D663" s="23"/>
      <c r="E663" s="23"/>
      <c r="F663" s="23"/>
      <c r="G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</row>
    <row r="664" spans="1:19" ht="12.75" hidden="1" customHeight="1" x14ac:dyDescent="0.2">
      <c r="A664" s="23"/>
      <c r="B664" s="23"/>
      <c r="C664" s="23"/>
      <c r="D664" s="23"/>
      <c r="E664" s="23"/>
      <c r="F664" s="23"/>
      <c r="G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</row>
    <row r="665" spans="1:19" ht="12.75" hidden="1" customHeight="1" x14ac:dyDescent="0.2">
      <c r="A665" s="23"/>
      <c r="B665" s="23"/>
      <c r="C665" s="23"/>
      <c r="D665" s="23"/>
      <c r="E665" s="23"/>
      <c r="F665" s="23"/>
      <c r="G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</row>
    <row r="666" spans="1:19" ht="12.75" hidden="1" customHeight="1" x14ac:dyDescent="0.2">
      <c r="A666" s="23"/>
      <c r="B666" s="23"/>
      <c r="C666" s="23"/>
      <c r="D666" s="23"/>
      <c r="E666" s="23"/>
      <c r="F666" s="23"/>
      <c r="G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</row>
    <row r="667" spans="1:19" ht="12.75" hidden="1" customHeight="1" x14ac:dyDescent="0.2">
      <c r="A667" s="23"/>
      <c r="B667" s="23"/>
      <c r="C667" s="23"/>
      <c r="D667" s="23"/>
      <c r="E667" s="23"/>
      <c r="F667" s="23"/>
      <c r="G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</row>
    <row r="668" spans="1:19" ht="12.75" hidden="1" customHeight="1" x14ac:dyDescent="0.2">
      <c r="A668" s="23"/>
      <c r="B668" s="23"/>
      <c r="C668" s="23"/>
      <c r="D668" s="23"/>
      <c r="E668" s="23"/>
      <c r="F668" s="23"/>
      <c r="G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</row>
    <row r="669" spans="1:19" ht="12.75" hidden="1" customHeight="1" x14ac:dyDescent="0.2">
      <c r="A669" s="23"/>
      <c r="B669" s="23"/>
      <c r="C669" s="23"/>
      <c r="D669" s="23"/>
      <c r="E669" s="23"/>
      <c r="F669" s="23"/>
      <c r="G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</row>
    <row r="670" spans="1:19" ht="12.75" hidden="1" customHeight="1" x14ac:dyDescent="0.2">
      <c r="A670" s="23"/>
      <c r="B670" s="23"/>
      <c r="C670" s="23"/>
      <c r="D670" s="23"/>
      <c r="E670" s="23"/>
      <c r="F670" s="23"/>
      <c r="G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</row>
    <row r="671" spans="1:19" ht="12.75" hidden="1" customHeight="1" x14ac:dyDescent="0.2">
      <c r="A671" s="23"/>
      <c r="B671" s="23"/>
      <c r="C671" s="23"/>
      <c r="D671" s="23"/>
      <c r="E671" s="23"/>
      <c r="F671" s="23"/>
      <c r="G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</row>
    <row r="672" spans="1:19" ht="12.75" hidden="1" customHeight="1" x14ac:dyDescent="0.2">
      <c r="A672" s="23"/>
      <c r="B672" s="23"/>
      <c r="C672" s="23"/>
      <c r="D672" s="23"/>
      <c r="E672" s="23"/>
      <c r="F672" s="23"/>
      <c r="G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</row>
    <row r="673" spans="1:19" ht="12.75" hidden="1" customHeight="1" x14ac:dyDescent="0.2">
      <c r="A673" s="23"/>
      <c r="B673" s="23"/>
      <c r="C673" s="23"/>
      <c r="D673" s="23"/>
      <c r="E673" s="23"/>
      <c r="F673" s="23"/>
      <c r="G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</row>
    <row r="674" spans="1:19" ht="12.75" hidden="1" customHeight="1" x14ac:dyDescent="0.2">
      <c r="A674" s="23"/>
      <c r="B674" s="23"/>
      <c r="C674" s="23"/>
      <c r="D674" s="23"/>
      <c r="E674" s="23"/>
      <c r="F674" s="23"/>
      <c r="G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</row>
    <row r="675" spans="1:19" ht="12.75" hidden="1" customHeight="1" x14ac:dyDescent="0.2">
      <c r="A675" s="23"/>
      <c r="B675" s="23"/>
      <c r="C675" s="23"/>
      <c r="D675" s="23"/>
      <c r="E675" s="23"/>
      <c r="F675" s="23"/>
      <c r="G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</row>
    <row r="676" spans="1:19" ht="12.75" hidden="1" customHeight="1" x14ac:dyDescent="0.2">
      <c r="A676" s="23"/>
      <c r="B676" s="23"/>
      <c r="C676" s="23"/>
      <c r="D676" s="23"/>
      <c r="E676" s="23"/>
      <c r="F676" s="23"/>
      <c r="G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</row>
    <row r="677" spans="1:19" ht="12.75" hidden="1" customHeight="1" x14ac:dyDescent="0.2">
      <c r="A677" s="23"/>
      <c r="B677" s="23"/>
      <c r="C677" s="23"/>
      <c r="D677" s="23"/>
      <c r="E677" s="23"/>
      <c r="F677" s="23"/>
      <c r="G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</row>
    <row r="678" spans="1:19" ht="12.75" hidden="1" customHeight="1" x14ac:dyDescent="0.2">
      <c r="A678" s="23"/>
      <c r="B678" s="23"/>
      <c r="C678" s="23"/>
      <c r="D678" s="23"/>
      <c r="E678" s="23"/>
      <c r="F678" s="23"/>
      <c r="G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</row>
    <row r="679" spans="1:19" ht="12.75" hidden="1" customHeight="1" x14ac:dyDescent="0.2">
      <c r="A679" s="23"/>
      <c r="B679" s="23"/>
      <c r="C679" s="23"/>
      <c r="D679" s="23"/>
      <c r="E679" s="23"/>
      <c r="F679" s="23"/>
      <c r="G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</row>
    <row r="680" spans="1:19" ht="12.75" hidden="1" customHeight="1" x14ac:dyDescent="0.2">
      <c r="A680" s="23"/>
      <c r="B680" s="23"/>
      <c r="C680" s="23"/>
      <c r="D680" s="23"/>
      <c r="E680" s="23"/>
      <c r="F680" s="23"/>
      <c r="G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</row>
    <row r="681" spans="1:19" ht="12.75" hidden="1" customHeight="1" x14ac:dyDescent="0.2">
      <c r="A681" s="23"/>
      <c r="B681" s="23"/>
      <c r="C681" s="23"/>
      <c r="D681" s="23"/>
      <c r="E681" s="23"/>
      <c r="F681" s="23"/>
      <c r="G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</row>
    <row r="682" spans="1:19" ht="12.75" hidden="1" customHeight="1" x14ac:dyDescent="0.2">
      <c r="A682" s="23"/>
      <c r="B682" s="23"/>
      <c r="C682" s="23"/>
      <c r="D682" s="23"/>
      <c r="E682" s="23"/>
      <c r="F682" s="23"/>
      <c r="G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</row>
    <row r="683" spans="1:19" ht="12.75" hidden="1" customHeight="1" x14ac:dyDescent="0.2">
      <c r="A683" s="23"/>
      <c r="B683" s="23"/>
      <c r="C683" s="23"/>
      <c r="D683" s="23"/>
      <c r="E683" s="23"/>
      <c r="F683" s="23"/>
      <c r="G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</row>
    <row r="684" spans="1:19" ht="12.75" hidden="1" customHeight="1" x14ac:dyDescent="0.2">
      <c r="A684" s="23"/>
      <c r="B684" s="23"/>
      <c r="C684" s="23"/>
      <c r="D684" s="23"/>
      <c r="E684" s="23"/>
      <c r="F684" s="23"/>
      <c r="G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</row>
    <row r="685" spans="1:19" ht="12.75" hidden="1" customHeight="1" x14ac:dyDescent="0.2">
      <c r="A685" s="23"/>
      <c r="B685" s="23"/>
      <c r="C685" s="23"/>
      <c r="D685" s="23"/>
      <c r="E685" s="23"/>
      <c r="F685" s="23"/>
      <c r="G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</row>
    <row r="686" spans="1:19" ht="12.75" hidden="1" customHeight="1" x14ac:dyDescent="0.2">
      <c r="A686" s="23"/>
      <c r="B686" s="23"/>
      <c r="C686" s="23"/>
      <c r="D686" s="23"/>
      <c r="E686" s="23"/>
      <c r="F686" s="23"/>
      <c r="G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</row>
    <row r="687" spans="1:19" ht="12.75" hidden="1" customHeight="1" x14ac:dyDescent="0.2">
      <c r="A687" s="23"/>
      <c r="B687" s="23"/>
      <c r="C687" s="23"/>
      <c r="D687" s="23"/>
      <c r="E687" s="23"/>
      <c r="F687" s="23"/>
      <c r="G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</row>
    <row r="688" spans="1:19" ht="12.75" hidden="1" customHeight="1" x14ac:dyDescent="0.2">
      <c r="A688" s="23"/>
      <c r="B688" s="23"/>
      <c r="C688" s="23"/>
      <c r="D688" s="23"/>
      <c r="E688" s="23"/>
      <c r="F688" s="23"/>
      <c r="G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</row>
    <row r="689" spans="1:19" ht="12.75" hidden="1" customHeight="1" x14ac:dyDescent="0.2">
      <c r="A689" s="23"/>
      <c r="B689" s="23"/>
      <c r="C689" s="23"/>
      <c r="D689" s="23"/>
      <c r="E689" s="23"/>
      <c r="F689" s="23"/>
      <c r="G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</row>
    <row r="690" spans="1:19" ht="12.75" hidden="1" customHeight="1" x14ac:dyDescent="0.2">
      <c r="A690" s="23"/>
      <c r="B690" s="23"/>
      <c r="C690" s="23"/>
      <c r="D690" s="23"/>
      <c r="E690" s="23"/>
      <c r="F690" s="23"/>
      <c r="G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</row>
    <row r="691" spans="1:19" ht="12.75" hidden="1" customHeight="1" x14ac:dyDescent="0.2">
      <c r="A691" s="23"/>
      <c r="B691" s="23"/>
      <c r="C691" s="23"/>
      <c r="D691" s="23"/>
      <c r="E691" s="23"/>
      <c r="F691" s="23"/>
      <c r="G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</row>
    <row r="692" spans="1:19" ht="12.75" hidden="1" customHeight="1" x14ac:dyDescent="0.2">
      <c r="A692" s="23"/>
      <c r="B692" s="23"/>
      <c r="C692" s="23"/>
      <c r="D692" s="23"/>
      <c r="E692" s="23"/>
      <c r="F692" s="23"/>
      <c r="G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</row>
    <row r="693" spans="1:19" ht="12.75" hidden="1" customHeight="1" x14ac:dyDescent="0.2">
      <c r="A693" s="23"/>
      <c r="B693" s="23"/>
      <c r="C693" s="23"/>
      <c r="D693" s="23"/>
      <c r="E693" s="23"/>
      <c r="F693" s="23"/>
      <c r="G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</row>
    <row r="694" spans="1:19" ht="12.75" hidden="1" customHeight="1" x14ac:dyDescent="0.2">
      <c r="A694" s="23"/>
      <c r="B694" s="23"/>
      <c r="C694" s="23"/>
      <c r="D694" s="23"/>
      <c r="E694" s="23"/>
      <c r="F694" s="23"/>
      <c r="G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</row>
    <row r="695" spans="1:19" ht="12.75" hidden="1" customHeight="1" x14ac:dyDescent="0.2">
      <c r="A695" s="23"/>
      <c r="B695" s="23"/>
      <c r="C695" s="23"/>
      <c r="D695" s="23"/>
      <c r="E695" s="23"/>
      <c r="F695" s="23"/>
      <c r="G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</row>
    <row r="696" spans="1:19" ht="12.75" hidden="1" customHeight="1" x14ac:dyDescent="0.2">
      <c r="A696" s="23"/>
      <c r="B696" s="23"/>
      <c r="C696" s="23"/>
      <c r="D696" s="23"/>
      <c r="E696" s="23"/>
      <c r="F696" s="23"/>
      <c r="G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</row>
    <row r="697" spans="1:19" ht="12.75" hidden="1" customHeight="1" x14ac:dyDescent="0.2">
      <c r="A697" s="23"/>
      <c r="B697" s="23"/>
      <c r="C697" s="23"/>
      <c r="D697" s="23"/>
      <c r="E697" s="23"/>
      <c r="F697" s="23"/>
      <c r="G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</row>
    <row r="698" spans="1:19" ht="12.75" hidden="1" customHeight="1" x14ac:dyDescent="0.2">
      <c r="A698" s="23"/>
      <c r="B698" s="23"/>
      <c r="C698" s="23"/>
      <c r="D698" s="23"/>
      <c r="E698" s="23"/>
      <c r="F698" s="23"/>
      <c r="G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</row>
    <row r="699" spans="1:19" ht="12.75" hidden="1" customHeight="1" x14ac:dyDescent="0.2">
      <c r="A699" s="23"/>
      <c r="B699" s="23"/>
      <c r="C699" s="23"/>
      <c r="D699" s="23"/>
      <c r="E699" s="23"/>
      <c r="F699" s="23"/>
      <c r="G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</row>
    <row r="700" spans="1:19" ht="12.75" hidden="1" customHeight="1" x14ac:dyDescent="0.2">
      <c r="A700" s="23"/>
      <c r="B700" s="23"/>
      <c r="C700" s="23"/>
      <c r="D700" s="23"/>
      <c r="E700" s="23"/>
      <c r="F700" s="23"/>
      <c r="G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</row>
    <row r="701" spans="1:19" ht="12.75" hidden="1" customHeight="1" x14ac:dyDescent="0.2">
      <c r="A701" s="23"/>
      <c r="B701" s="23"/>
      <c r="C701" s="23"/>
      <c r="D701" s="23"/>
      <c r="E701" s="23"/>
      <c r="F701" s="23"/>
      <c r="G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</row>
    <row r="702" spans="1:19" ht="12.75" hidden="1" customHeight="1" x14ac:dyDescent="0.2">
      <c r="A702" s="23"/>
      <c r="B702" s="23"/>
      <c r="C702" s="23"/>
      <c r="D702" s="23"/>
      <c r="E702" s="23"/>
      <c r="F702" s="23"/>
      <c r="G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</row>
    <row r="703" spans="1:19" ht="12.75" hidden="1" customHeight="1" x14ac:dyDescent="0.2">
      <c r="A703" s="23"/>
      <c r="B703" s="23"/>
      <c r="C703" s="23"/>
      <c r="D703" s="23"/>
      <c r="E703" s="23"/>
      <c r="F703" s="23"/>
      <c r="G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</row>
    <row r="704" spans="1:19" ht="12.75" hidden="1" customHeight="1" x14ac:dyDescent="0.2">
      <c r="A704" s="23"/>
      <c r="B704" s="23"/>
      <c r="C704" s="23"/>
      <c r="D704" s="23"/>
      <c r="E704" s="23"/>
      <c r="F704" s="23"/>
      <c r="G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19" ht="12.75" hidden="1" customHeight="1" x14ac:dyDescent="0.2">
      <c r="A705" s="23"/>
      <c r="B705" s="23"/>
      <c r="C705" s="23"/>
      <c r="D705" s="23"/>
      <c r="E705" s="23"/>
      <c r="F705" s="23"/>
      <c r="G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</row>
    <row r="706" spans="1:19" ht="12.75" hidden="1" customHeight="1" x14ac:dyDescent="0.2">
      <c r="A706" s="23"/>
      <c r="B706" s="23"/>
      <c r="C706" s="23"/>
      <c r="D706" s="23"/>
      <c r="E706" s="23"/>
      <c r="F706" s="23"/>
      <c r="G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</row>
    <row r="707" spans="1:19" ht="12.75" hidden="1" customHeight="1" x14ac:dyDescent="0.2">
      <c r="A707" s="23"/>
      <c r="B707" s="23"/>
      <c r="C707" s="23"/>
      <c r="D707" s="23"/>
      <c r="E707" s="23"/>
      <c r="F707" s="23"/>
      <c r="G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</row>
    <row r="708" spans="1:19" ht="12.75" hidden="1" customHeight="1" x14ac:dyDescent="0.2">
      <c r="A708" s="23"/>
      <c r="B708" s="23"/>
      <c r="C708" s="23"/>
      <c r="D708" s="23"/>
      <c r="E708" s="23"/>
      <c r="F708" s="23"/>
      <c r="G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</row>
    <row r="709" spans="1:19" ht="12.75" hidden="1" customHeight="1" x14ac:dyDescent="0.2">
      <c r="A709" s="23"/>
      <c r="B709" s="23"/>
      <c r="C709" s="23"/>
      <c r="D709" s="23"/>
      <c r="E709" s="23"/>
      <c r="F709" s="23"/>
      <c r="G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</row>
    <row r="710" spans="1:19" ht="12.75" hidden="1" customHeight="1" x14ac:dyDescent="0.2">
      <c r="A710" s="23"/>
      <c r="B710" s="23"/>
      <c r="C710" s="23"/>
      <c r="D710" s="23"/>
      <c r="E710" s="23"/>
      <c r="F710" s="23"/>
      <c r="G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</row>
    <row r="711" spans="1:19" ht="12.75" hidden="1" customHeight="1" x14ac:dyDescent="0.2">
      <c r="A711" s="23"/>
      <c r="B711" s="23"/>
      <c r="C711" s="23"/>
      <c r="D711" s="23"/>
      <c r="E711" s="23"/>
      <c r="F711" s="23"/>
      <c r="G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</row>
    <row r="712" spans="1:19" ht="12.75" hidden="1" customHeight="1" x14ac:dyDescent="0.2">
      <c r="A712" s="23"/>
      <c r="B712" s="23"/>
      <c r="C712" s="23"/>
      <c r="D712" s="23"/>
      <c r="E712" s="23"/>
      <c r="F712" s="23"/>
      <c r="G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</row>
    <row r="713" spans="1:19" ht="12.75" hidden="1" customHeight="1" x14ac:dyDescent="0.2">
      <c r="A713" s="23"/>
      <c r="B713" s="23"/>
      <c r="C713" s="23"/>
      <c r="D713" s="23"/>
      <c r="E713" s="23"/>
      <c r="F713" s="23"/>
      <c r="G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</row>
    <row r="714" spans="1:19" ht="12.75" hidden="1" customHeight="1" x14ac:dyDescent="0.2">
      <c r="A714" s="23"/>
      <c r="B714" s="23"/>
      <c r="C714" s="23"/>
      <c r="D714" s="23"/>
      <c r="E714" s="23"/>
      <c r="F714" s="23"/>
      <c r="G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</row>
    <row r="715" spans="1:19" ht="12.75" hidden="1" customHeight="1" x14ac:dyDescent="0.2">
      <c r="A715" s="23"/>
      <c r="B715" s="23"/>
      <c r="C715" s="23"/>
      <c r="D715" s="23"/>
      <c r="E715" s="23"/>
      <c r="F715" s="23"/>
      <c r="G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</row>
    <row r="716" spans="1:19" ht="12.75" hidden="1" customHeight="1" x14ac:dyDescent="0.2">
      <c r="A716" s="23"/>
      <c r="B716" s="23"/>
      <c r="C716" s="23"/>
      <c r="D716" s="23"/>
      <c r="E716" s="23"/>
      <c r="F716" s="23"/>
      <c r="G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</row>
    <row r="717" spans="1:19" ht="12.75" hidden="1" customHeight="1" x14ac:dyDescent="0.2">
      <c r="A717" s="23"/>
      <c r="B717" s="23"/>
      <c r="C717" s="23"/>
      <c r="D717" s="23"/>
      <c r="E717" s="23"/>
      <c r="F717" s="23"/>
      <c r="G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</row>
    <row r="718" spans="1:19" ht="12.75" hidden="1" customHeight="1" x14ac:dyDescent="0.2">
      <c r="A718" s="23"/>
      <c r="B718" s="23"/>
      <c r="C718" s="23"/>
      <c r="D718" s="23"/>
      <c r="E718" s="23"/>
      <c r="F718" s="23"/>
      <c r="G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</row>
    <row r="719" spans="1:19" ht="12.75" hidden="1" customHeight="1" x14ac:dyDescent="0.2">
      <c r="A719" s="23"/>
      <c r="B719" s="23"/>
      <c r="C719" s="23"/>
      <c r="D719" s="23"/>
      <c r="E719" s="23"/>
      <c r="F719" s="23"/>
      <c r="G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</row>
    <row r="720" spans="1:19" ht="12.75" hidden="1" customHeight="1" x14ac:dyDescent="0.2">
      <c r="A720" s="23"/>
      <c r="B720" s="23"/>
      <c r="C720" s="23"/>
      <c r="D720" s="23"/>
      <c r="E720" s="23"/>
      <c r="F720" s="23"/>
      <c r="G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</row>
    <row r="721" spans="1:19" ht="12.75" hidden="1" customHeight="1" x14ac:dyDescent="0.2">
      <c r="A721" s="23"/>
      <c r="B721" s="23"/>
      <c r="C721" s="23"/>
      <c r="D721" s="23"/>
      <c r="E721" s="23"/>
      <c r="F721" s="23"/>
      <c r="G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</row>
    <row r="722" spans="1:19" ht="12.75" hidden="1" customHeight="1" x14ac:dyDescent="0.2">
      <c r="A722" s="23"/>
      <c r="B722" s="23"/>
      <c r="C722" s="23"/>
      <c r="D722" s="23"/>
      <c r="E722" s="23"/>
      <c r="F722" s="23"/>
      <c r="G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</row>
    <row r="723" spans="1:19" ht="12.75" hidden="1" customHeight="1" x14ac:dyDescent="0.2">
      <c r="A723" s="23"/>
      <c r="B723" s="23"/>
      <c r="C723" s="23"/>
      <c r="D723" s="23"/>
      <c r="E723" s="23"/>
      <c r="F723" s="23"/>
      <c r="G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</row>
    <row r="724" spans="1:19" ht="12.75" hidden="1" customHeight="1" x14ac:dyDescent="0.2">
      <c r="A724" s="23"/>
      <c r="B724" s="23"/>
      <c r="C724" s="23"/>
      <c r="D724" s="23"/>
      <c r="E724" s="23"/>
      <c r="F724" s="23"/>
      <c r="G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</row>
    <row r="725" spans="1:19" ht="12.75" hidden="1" customHeight="1" x14ac:dyDescent="0.2">
      <c r="A725" s="23"/>
      <c r="B725" s="23"/>
      <c r="C725" s="23"/>
      <c r="D725" s="23"/>
      <c r="E725" s="23"/>
      <c r="F725" s="23"/>
      <c r="G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</row>
    <row r="726" spans="1:19" ht="12.75" hidden="1" customHeight="1" x14ac:dyDescent="0.2">
      <c r="A726" s="23"/>
      <c r="B726" s="23"/>
      <c r="C726" s="23"/>
      <c r="D726" s="23"/>
      <c r="E726" s="23"/>
      <c r="F726" s="23"/>
      <c r="G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</row>
    <row r="727" spans="1:19" ht="12.75" hidden="1" customHeight="1" x14ac:dyDescent="0.2">
      <c r="A727" s="23"/>
      <c r="B727" s="23"/>
      <c r="C727" s="23"/>
      <c r="D727" s="23"/>
      <c r="E727" s="23"/>
      <c r="F727" s="23"/>
      <c r="G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</row>
    <row r="728" spans="1:19" ht="12.75" hidden="1" customHeight="1" x14ac:dyDescent="0.2">
      <c r="A728" s="23"/>
      <c r="B728" s="23"/>
      <c r="C728" s="23"/>
      <c r="D728" s="23"/>
      <c r="E728" s="23"/>
      <c r="F728" s="23"/>
      <c r="G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</row>
    <row r="729" spans="1:19" ht="12.75" hidden="1" customHeight="1" x14ac:dyDescent="0.2">
      <c r="A729" s="23"/>
      <c r="B729" s="23"/>
      <c r="C729" s="23"/>
      <c r="D729" s="23"/>
      <c r="E729" s="23"/>
      <c r="F729" s="23"/>
      <c r="G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</row>
    <row r="730" spans="1:19" ht="12.75" hidden="1" customHeight="1" x14ac:dyDescent="0.2">
      <c r="A730" s="23"/>
      <c r="B730" s="23"/>
      <c r="C730" s="23"/>
      <c r="D730" s="23"/>
      <c r="E730" s="23"/>
      <c r="F730" s="23"/>
      <c r="G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</row>
    <row r="731" spans="1:19" ht="12.75" hidden="1" customHeight="1" x14ac:dyDescent="0.2">
      <c r="A731" s="23"/>
      <c r="B731" s="23"/>
      <c r="C731" s="23"/>
      <c r="D731" s="23"/>
      <c r="E731" s="23"/>
      <c r="F731" s="23"/>
      <c r="G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</row>
    <row r="732" spans="1:19" ht="12.75" hidden="1" customHeight="1" x14ac:dyDescent="0.2">
      <c r="A732" s="23"/>
      <c r="B732" s="23"/>
      <c r="C732" s="23"/>
      <c r="D732" s="23"/>
      <c r="E732" s="23"/>
      <c r="F732" s="23"/>
      <c r="G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</row>
    <row r="733" spans="1:19" ht="12.75" hidden="1" customHeight="1" x14ac:dyDescent="0.2">
      <c r="A733" s="23"/>
      <c r="B733" s="23"/>
      <c r="C733" s="23"/>
      <c r="D733" s="23"/>
      <c r="E733" s="23"/>
      <c r="F733" s="23"/>
      <c r="G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</row>
    <row r="734" spans="1:19" ht="12.75" hidden="1" customHeight="1" x14ac:dyDescent="0.2">
      <c r="A734" s="23"/>
      <c r="B734" s="23"/>
      <c r="C734" s="23"/>
      <c r="D734" s="23"/>
      <c r="E734" s="23"/>
      <c r="F734" s="23"/>
      <c r="G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</row>
    <row r="735" spans="1:19" ht="12.75" hidden="1" customHeight="1" x14ac:dyDescent="0.2">
      <c r="A735" s="23"/>
      <c r="B735" s="23"/>
      <c r="C735" s="23"/>
      <c r="D735" s="23"/>
      <c r="E735" s="23"/>
      <c r="F735" s="23"/>
      <c r="G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</row>
    <row r="736" spans="1:19" ht="12.75" hidden="1" customHeight="1" x14ac:dyDescent="0.2">
      <c r="A736" s="23"/>
      <c r="B736" s="23"/>
      <c r="C736" s="23"/>
      <c r="D736" s="23"/>
      <c r="E736" s="23"/>
      <c r="F736" s="23"/>
      <c r="G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</row>
    <row r="737" spans="1:19" ht="12.75" hidden="1" customHeight="1" x14ac:dyDescent="0.2">
      <c r="A737" s="23"/>
      <c r="B737" s="23"/>
      <c r="C737" s="23"/>
      <c r="D737" s="23"/>
      <c r="E737" s="23"/>
      <c r="F737" s="23"/>
      <c r="G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</row>
    <row r="738" spans="1:19" ht="12.75" hidden="1" customHeight="1" x14ac:dyDescent="0.2">
      <c r="A738" s="23"/>
      <c r="B738" s="23"/>
      <c r="C738" s="23"/>
      <c r="D738" s="23"/>
      <c r="E738" s="23"/>
      <c r="F738" s="23"/>
      <c r="G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</row>
    <row r="739" spans="1:19" ht="12.75" hidden="1" customHeight="1" x14ac:dyDescent="0.2">
      <c r="A739" s="23"/>
      <c r="B739" s="23"/>
      <c r="C739" s="23"/>
      <c r="D739" s="23"/>
      <c r="E739" s="23"/>
      <c r="F739" s="23"/>
      <c r="G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</row>
    <row r="740" spans="1:19" ht="12.75" hidden="1" customHeight="1" x14ac:dyDescent="0.2">
      <c r="A740" s="23"/>
      <c r="B740" s="23"/>
      <c r="C740" s="23"/>
      <c r="D740" s="23"/>
      <c r="E740" s="23"/>
      <c r="F740" s="23"/>
      <c r="G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</row>
    <row r="741" spans="1:19" ht="12.75" hidden="1" customHeight="1" x14ac:dyDescent="0.2">
      <c r="A741" s="23"/>
      <c r="B741" s="23"/>
      <c r="C741" s="23"/>
      <c r="D741" s="23"/>
      <c r="E741" s="23"/>
      <c r="F741" s="23"/>
      <c r="G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</row>
    <row r="742" spans="1:19" ht="12.75" hidden="1" customHeight="1" x14ac:dyDescent="0.2">
      <c r="A742" s="23"/>
      <c r="B742" s="23"/>
      <c r="C742" s="23"/>
      <c r="D742" s="23"/>
      <c r="E742" s="23"/>
      <c r="F742" s="23"/>
      <c r="G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</row>
    <row r="743" spans="1:19" ht="12.75" hidden="1" customHeight="1" x14ac:dyDescent="0.2">
      <c r="A743" s="23"/>
      <c r="B743" s="23"/>
      <c r="C743" s="23"/>
      <c r="D743" s="23"/>
      <c r="E743" s="23"/>
      <c r="F743" s="23"/>
      <c r="G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</row>
    <row r="744" spans="1:19" ht="12.75" hidden="1" customHeight="1" x14ac:dyDescent="0.2">
      <c r="A744" s="23"/>
      <c r="B744" s="23"/>
      <c r="C744" s="23"/>
      <c r="D744" s="23"/>
      <c r="E744" s="23"/>
      <c r="F744" s="23"/>
      <c r="G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</row>
    <row r="745" spans="1:19" ht="12.75" hidden="1" customHeight="1" x14ac:dyDescent="0.2">
      <c r="A745" s="23"/>
      <c r="B745" s="23"/>
      <c r="C745" s="23"/>
      <c r="D745" s="23"/>
      <c r="E745" s="23"/>
      <c r="F745" s="23"/>
      <c r="G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</row>
    <row r="746" spans="1:19" ht="12.75" hidden="1" customHeight="1" x14ac:dyDescent="0.2">
      <c r="A746" s="23"/>
      <c r="B746" s="23"/>
      <c r="C746" s="23"/>
      <c r="D746" s="23"/>
      <c r="E746" s="23"/>
      <c r="F746" s="23"/>
      <c r="G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</row>
    <row r="747" spans="1:19" ht="12.75" hidden="1" customHeight="1" x14ac:dyDescent="0.2">
      <c r="A747" s="23"/>
      <c r="B747" s="23"/>
      <c r="C747" s="23"/>
      <c r="D747" s="23"/>
      <c r="E747" s="23"/>
      <c r="F747" s="23"/>
      <c r="G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</row>
    <row r="748" spans="1:19" ht="12.75" hidden="1" customHeight="1" x14ac:dyDescent="0.2">
      <c r="A748" s="23"/>
      <c r="B748" s="23"/>
      <c r="C748" s="23"/>
      <c r="D748" s="23"/>
      <c r="E748" s="23"/>
      <c r="F748" s="23"/>
      <c r="G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</row>
    <row r="749" spans="1:19" ht="12.75" hidden="1" customHeight="1" x14ac:dyDescent="0.2">
      <c r="A749" s="23"/>
      <c r="B749" s="23"/>
      <c r="C749" s="23"/>
      <c r="D749" s="23"/>
      <c r="E749" s="23"/>
      <c r="F749" s="23"/>
      <c r="G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</row>
    <row r="750" spans="1:19" ht="12.75" hidden="1" customHeight="1" x14ac:dyDescent="0.2">
      <c r="A750" s="23"/>
      <c r="B750" s="23"/>
      <c r="C750" s="23"/>
      <c r="D750" s="23"/>
      <c r="E750" s="23"/>
      <c r="F750" s="23"/>
      <c r="G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</row>
    <row r="751" spans="1:19" ht="12.75" hidden="1" customHeight="1" x14ac:dyDescent="0.2">
      <c r="A751" s="23"/>
      <c r="B751" s="23"/>
      <c r="C751" s="23"/>
      <c r="D751" s="23"/>
      <c r="E751" s="23"/>
      <c r="F751" s="23"/>
      <c r="G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</row>
    <row r="752" spans="1:19" ht="12.75" hidden="1" customHeight="1" x14ac:dyDescent="0.2">
      <c r="A752" s="23"/>
      <c r="B752" s="23"/>
      <c r="C752" s="23"/>
      <c r="D752" s="23"/>
      <c r="E752" s="23"/>
      <c r="F752" s="23"/>
      <c r="G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</row>
    <row r="753" spans="1:19" ht="12.75" hidden="1" customHeight="1" x14ac:dyDescent="0.2">
      <c r="A753" s="23"/>
      <c r="B753" s="23"/>
      <c r="C753" s="23"/>
      <c r="D753" s="23"/>
      <c r="E753" s="23"/>
      <c r="F753" s="23"/>
      <c r="G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</row>
    <row r="754" spans="1:19" ht="12.75" hidden="1" customHeight="1" x14ac:dyDescent="0.2">
      <c r="A754" s="23"/>
      <c r="B754" s="23"/>
      <c r="C754" s="23"/>
      <c r="D754" s="23"/>
      <c r="E754" s="23"/>
      <c r="F754" s="23"/>
      <c r="G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</row>
    <row r="755" spans="1:19" ht="12.75" hidden="1" customHeight="1" x14ac:dyDescent="0.2">
      <c r="A755" s="23"/>
      <c r="B755" s="23"/>
      <c r="C755" s="23"/>
      <c r="D755" s="23"/>
      <c r="E755" s="23"/>
      <c r="F755" s="23"/>
      <c r="G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</row>
    <row r="756" spans="1:19" ht="12.75" hidden="1" customHeight="1" x14ac:dyDescent="0.2">
      <c r="A756" s="23"/>
      <c r="B756" s="23"/>
      <c r="C756" s="23"/>
      <c r="D756" s="23"/>
      <c r="E756" s="23"/>
      <c r="F756" s="23"/>
      <c r="G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</row>
    <row r="757" spans="1:19" ht="12.75" hidden="1" customHeight="1" x14ac:dyDescent="0.2">
      <c r="A757" s="23"/>
      <c r="B757" s="23"/>
      <c r="C757" s="23"/>
      <c r="D757" s="23"/>
      <c r="E757" s="23"/>
      <c r="F757" s="23"/>
      <c r="G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</row>
    <row r="758" spans="1:19" ht="12.75" hidden="1" customHeight="1" x14ac:dyDescent="0.2">
      <c r="A758" s="23"/>
      <c r="B758" s="23"/>
      <c r="C758" s="23"/>
      <c r="D758" s="23"/>
      <c r="E758" s="23"/>
      <c r="F758" s="23"/>
      <c r="G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</row>
    <row r="759" spans="1:19" ht="12.75" hidden="1" customHeight="1" x14ac:dyDescent="0.2">
      <c r="A759" s="23"/>
      <c r="B759" s="23"/>
      <c r="C759" s="23"/>
      <c r="D759" s="23"/>
      <c r="E759" s="23"/>
      <c r="F759" s="23"/>
      <c r="G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</row>
    <row r="760" spans="1:19" ht="12.75" hidden="1" customHeight="1" x14ac:dyDescent="0.2">
      <c r="A760" s="23"/>
      <c r="B760" s="23"/>
      <c r="C760" s="23"/>
      <c r="D760" s="23"/>
      <c r="E760" s="23"/>
      <c r="F760" s="23"/>
      <c r="G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</row>
    <row r="761" spans="1:19" ht="12.75" hidden="1" customHeight="1" x14ac:dyDescent="0.2">
      <c r="A761" s="23"/>
      <c r="B761" s="23"/>
      <c r="C761" s="23"/>
      <c r="D761" s="23"/>
      <c r="E761" s="23"/>
      <c r="F761" s="23"/>
      <c r="G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</row>
    <row r="762" spans="1:19" ht="12.75" hidden="1" customHeight="1" x14ac:dyDescent="0.2">
      <c r="A762" s="23"/>
      <c r="B762" s="23"/>
      <c r="C762" s="23"/>
      <c r="D762" s="23"/>
      <c r="E762" s="23"/>
      <c r="F762" s="23"/>
      <c r="G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</row>
    <row r="763" spans="1:19" ht="12.75" hidden="1" customHeight="1" x14ac:dyDescent="0.2">
      <c r="A763" s="23"/>
      <c r="B763" s="23"/>
      <c r="C763" s="23"/>
      <c r="D763" s="23"/>
      <c r="E763" s="23"/>
      <c r="F763" s="23"/>
      <c r="G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</row>
    <row r="764" spans="1:19" ht="12.75" hidden="1" customHeight="1" x14ac:dyDescent="0.2">
      <c r="A764" s="23"/>
      <c r="B764" s="23"/>
      <c r="C764" s="23"/>
      <c r="D764" s="23"/>
      <c r="E764" s="23"/>
      <c r="F764" s="23"/>
      <c r="G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</row>
    <row r="765" spans="1:19" ht="12.75" hidden="1" customHeight="1" x14ac:dyDescent="0.2">
      <c r="A765" s="23"/>
      <c r="B765" s="23"/>
      <c r="C765" s="23"/>
      <c r="D765" s="23"/>
      <c r="E765" s="23"/>
      <c r="F765" s="23"/>
      <c r="G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</row>
    <row r="766" spans="1:19" ht="12.75" hidden="1" customHeight="1" x14ac:dyDescent="0.2">
      <c r="A766" s="23"/>
      <c r="B766" s="23"/>
      <c r="C766" s="23"/>
      <c r="D766" s="23"/>
      <c r="E766" s="23"/>
      <c r="F766" s="23"/>
      <c r="G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</row>
    <row r="767" spans="1:19" ht="12.75" hidden="1" customHeight="1" x14ac:dyDescent="0.2">
      <c r="A767" s="23"/>
      <c r="B767" s="23"/>
      <c r="C767" s="23"/>
      <c r="D767" s="23"/>
      <c r="E767" s="23"/>
      <c r="F767" s="23"/>
      <c r="G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</row>
    <row r="768" spans="1:19" ht="12.75" hidden="1" customHeight="1" x14ac:dyDescent="0.2">
      <c r="A768" s="23"/>
      <c r="B768" s="23"/>
      <c r="C768" s="23"/>
      <c r="D768" s="23"/>
      <c r="E768" s="23"/>
      <c r="F768" s="23"/>
      <c r="G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</row>
    <row r="769" spans="1:19" ht="12.75" hidden="1" customHeight="1" x14ac:dyDescent="0.2">
      <c r="A769" s="23"/>
      <c r="B769" s="23"/>
      <c r="C769" s="23"/>
      <c r="D769" s="23"/>
      <c r="E769" s="23"/>
      <c r="F769" s="23"/>
      <c r="G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</row>
    <row r="770" spans="1:19" ht="12.75" hidden="1" customHeight="1" x14ac:dyDescent="0.2">
      <c r="A770" s="23"/>
      <c r="B770" s="23"/>
      <c r="C770" s="23"/>
      <c r="D770" s="23"/>
      <c r="E770" s="23"/>
      <c r="F770" s="23"/>
      <c r="G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</row>
    <row r="771" spans="1:19" ht="12.75" hidden="1" customHeight="1" x14ac:dyDescent="0.2">
      <c r="A771" s="23"/>
      <c r="B771" s="23"/>
      <c r="C771" s="23"/>
      <c r="D771" s="23"/>
      <c r="E771" s="23"/>
      <c r="F771" s="23"/>
      <c r="G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</row>
    <row r="772" spans="1:19" ht="12.75" hidden="1" customHeight="1" x14ac:dyDescent="0.2">
      <c r="A772" s="23"/>
      <c r="B772" s="23"/>
      <c r="C772" s="23"/>
      <c r="D772" s="23"/>
      <c r="E772" s="23"/>
      <c r="F772" s="23"/>
      <c r="G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</row>
    <row r="773" spans="1:19" ht="12.75" hidden="1" customHeight="1" x14ac:dyDescent="0.2">
      <c r="A773" s="23"/>
      <c r="B773" s="23"/>
      <c r="C773" s="23"/>
      <c r="D773" s="23"/>
      <c r="E773" s="23"/>
      <c r="F773" s="23"/>
      <c r="G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</row>
    <row r="774" spans="1:19" ht="12.75" hidden="1" customHeight="1" x14ac:dyDescent="0.2">
      <c r="A774" s="23"/>
      <c r="B774" s="23"/>
      <c r="C774" s="23"/>
      <c r="D774" s="23"/>
      <c r="E774" s="23"/>
      <c r="F774" s="23"/>
      <c r="G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</row>
    <row r="775" spans="1:19" ht="12.75" hidden="1" customHeight="1" x14ac:dyDescent="0.2">
      <c r="A775" s="23"/>
      <c r="B775" s="23"/>
      <c r="C775" s="23"/>
      <c r="D775" s="23"/>
      <c r="E775" s="23"/>
      <c r="F775" s="23"/>
      <c r="G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</row>
    <row r="776" spans="1:19" ht="12.75" hidden="1" customHeight="1" x14ac:dyDescent="0.2">
      <c r="A776" s="23"/>
      <c r="B776" s="23"/>
      <c r="C776" s="23"/>
      <c r="D776" s="23"/>
      <c r="E776" s="23"/>
      <c r="F776" s="23"/>
      <c r="G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</row>
    <row r="777" spans="1:19" ht="12.75" hidden="1" customHeight="1" x14ac:dyDescent="0.2">
      <c r="A777" s="23"/>
      <c r="B777" s="23"/>
      <c r="C777" s="23"/>
      <c r="D777" s="23"/>
      <c r="E777" s="23"/>
      <c r="F777" s="23"/>
      <c r="G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</row>
    <row r="778" spans="1:19" ht="12.75" hidden="1" customHeight="1" x14ac:dyDescent="0.2">
      <c r="A778" s="23"/>
      <c r="B778" s="23"/>
      <c r="C778" s="23"/>
      <c r="D778" s="23"/>
      <c r="E778" s="23"/>
      <c r="F778" s="23"/>
      <c r="G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</row>
    <row r="779" spans="1:19" ht="12.75" hidden="1" customHeight="1" x14ac:dyDescent="0.2">
      <c r="A779" s="23"/>
      <c r="B779" s="23"/>
      <c r="C779" s="23"/>
      <c r="D779" s="23"/>
      <c r="E779" s="23"/>
      <c r="F779" s="23"/>
      <c r="G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</row>
    <row r="780" spans="1:19" ht="12.75" hidden="1" customHeight="1" x14ac:dyDescent="0.2">
      <c r="A780" s="23"/>
      <c r="B780" s="23"/>
      <c r="C780" s="23"/>
      <c r="D780" s="23"/>
      <c r="E780" s="23"/>
      <c r="F780" s="23"/>
      <c r="G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</row>
    <row r="781" spans="1:19" ht="12.75" hidden="1" customHeight="1" x14ac:dyDescent="0.2">
      <c r="A781" s="23"/>
      <c r="B781" s="23"/>
      <c r="C781" s="23"/>
      <c r="D781" s="23"/>
      <c r="E781" s="23"/>
      <c r="F781" s="23"/>
      <c r="G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</row>
    <row r="782" spans="1:19" ht="12.75" hidden="1" customHeight="1" x14ac:dyDescent="0.2">
      <c r="A782" s="23"/>
      <c r="B782" s="23"/>
      <c r="C782" s="23"/>
      <c r="D782" s="23"/>
      <c r="E782" s="23"/>
      <c r="F782" s="23"/>
      <c r="G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</row>
    <row r="783" spans="1:19" ht="12.75" hidden="1" customHeight="1" x14ac:dyDescent="0.2">
      <c r="A783" s="23"/>
      <c r="B783" s="23"/>
      <c r="C783" s="23"/>
      <c r="D783" s="23"/>
      <c r="E783" s="23"/>
      <c r="F783" s="23"/>
      <c r="G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</row>
    <row r="784" spans="1:19" ht="12.75" hidden="1" customHeight="1" x14ac:dyDescent="0.2">
      <c r="A784" s="23"/>
      <c r="B784" s="23"/>
      <c r="C784" s="23"/>
      <c r="D784" s="23"/>
      <c r="E784" s="23"/>
      <c r="F784" s="23"/>
      <c r="G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</row>
    <row r="785" spans="1:19" ht="12.75" hidden="1" customHeight="1" x14ac:dyDescent="0.2">
      <c r="A785" s="23"/>
      <c r="B785" s="23"/>
      <c r="C785" s="23"/>
      <c r="D785" s="23"/>
      <c r="E785" s="23"/>
      <c r="F785" s="23"/>
      <c r="G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</row>
    <row r="786" spans="1:19" ht="12.75" hidden="1" customHeight="1" x14ac:dyDescent="0.2">
      <c r="A786" s="23"/>
      <c r="B786" s="23"/>
      <c r="C786" s="23"/>
      <c r="D786" s="23"/>
      <c r="E786" s="23"/>
      <c r="F786" s="23"/>
      <c r="G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</row>
    <row r="787" spans="1:19" ht="12.75" hidden="1" customHeight="1" x14ac:dyDescent="0.2">
      <c r="A787" s="23"/>
      <c r="B787" s="23"/>
      <c r="C787" s="23"/>
      <c r="D787" s="23"/>
      <c r="E787" s="23"/>
      <c r="F787" s="23"/>
      <c r="G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</row>
    <row r="788" spans="1:19" ht="12.75" hidden="1" customHeight="1" x14ac:dyDescent="0.2">
      <c r="A788" s="23"/>
      <c r="B788" s="23"/>
      <c r="C788" s="23"/>
      <c r="D788" s="23"/>
      <c r="E788" s="23"/>
      <c r="F788" s="23"/>
      <c r="G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</row>
    <row r="789" spans="1:19" ht="12.75" hidden="1" customHeight="1" x14ac:dyDescent="0.2">
      <c r="A789" s="23"/>
      <c r="B789" s="23"/>
      <c r="C789" s="23"/>
      <c r="D789" s="23"/>
      <c r="E789" s="23"/>
      <c r="F789" s="23"/>
      <c r="G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</row>
    <row r="790" spans="1:19" ht="12.75" hidden="1" customHeight="1" x14ac:dyDescent="0.2">
      <c r="A790" s="23"/>
      <c r="B790" s="23"/>
      <c r="C790" s="23"/>
      <c r="D790" s="23"/>
      <c r="E790" s="23"/>
      <c r="F790" s="23"/>
      <c r="G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</row>
    <row r="791" spans="1:19" ht="12.75" hidden="1" customHeight="1" x14ac:dyDescent="0.2">
      <c r="A791" s="23"/>
      <c r="B791" s="23"/>
      <c r="C791" s="23"/>
      <c r="D791" s="23"/>
      <c r="E791" s="23"/>
      <c r="F791" s="23"/>
      <c r="G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</row>
    <row r="792" spans="1:19" ht="12.75" hidden="1" customHeight="1" x14ac:dyDescent="0.2">
      <c r="A792" s="23"/>
      <c r="B792" s="23"/>
      <c r="C792" s="23"/>
      <c r="D792" s="23"/>
      <c r="E792" s="23"/>
      <c r="F792" s="23"/>
      <c r="G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</row>
    <row r="793" spans="1:19" ht="12.75" hidden="1" customHeight="1" x14ac:dyDescent="0.2">
      <c r="A793" s="23"/>
      <c r="B793" s="23"/>
      <c r="C793" s="23"/>
      <c r="D793" s="23"/>
      <c r="E793" s="23"/>
      <c r="F793" s="23"/>
      <c r="G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</row>
    <row r="794" spans="1:19" ht="12.75" hidden="1" customHeight="1" x14ac:dyDescent="0.2">
      <c r="A794" s="23"/>
      <c r="B794" s="23"/>
      <c r="C794" s="23"/>
      <c r="D794" s="23"/>
      <c r="E794" s="23"/>
      <c r="F794" s="23"/>
      <c r="G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</row>
    <row r="795" spans="1:19" ht="12.75" hidden="1" customHeight="1" x14ac:dyDescent="0.2">
      <c r="A795" s="23"/>
      <c r="B795" s="23"/>
      <c r="C795" s="23"/>
      <c r="D795" s="23"/>
      <c r="E795" s="23"/>
      <c r="F795" s="23"/>
      <c r="G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</row>
    <row r="796" spans="1:19" ht="12.75" hidden="1" customHeight="1" x14ac:dyDescent="0.2">
      <c r="A796" s="23"/>
      <c r="B796" s="23"/>
      <c r="C796" s="23"/>
      <c r="D796" s="23"/>
      <c r="E796" s="23"/>
      <c r="F796" s="23"/>
      <c r="G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</row>
    <row r="797" spans="1:19" ht="12.75" hidden="1" customHeight="1" x14ac:dyDescent="0.2">
      <c r="A797" s="23"/>
      <c r="B797" s="23"/>
      <c r="C797" s="23"/>
      <c r="D797" s="23"/>
      <c r="E797" s="23"/>
      <c r="F797" s="23"/>
      <c r="G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</row>
    <row r="798" spans="1:19" ht="12.75" hidden="1" customHeight="1" x14ac:dyDescent="0.2">
      <c r="A798" s="23"/>
      <c r="B798" s="23"/>
      <c r="C798" s="23"/>
      <c r="D798" s="23"/>
      <c r="E798" s="23"/>
      <c r="F798" s="23"/>
      <c r="G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</row>
    <row r="799" spans="1:19" ht="12.75" hidden="1" customHeight="1" x14ac:dyDescent="0.2">
      <c r="A799" s="23"/>
      <c r="B799" s="23"/>
      <c r="C799" s="23"/>
      <c r="D799" s="23"/>
      <c r="E799" s="23"/>
      <c r="F799" s="23"/>
      <c r="G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</row>
    <row r="800" spans="1:19" ht="12.75" hidden="1" customHeight="1" x14ac:dyDescent="0.2">
      <c r="A800" s="23"/>
      <c r="B800" s="23"/>
      <c r="C800" s="23"/>
      <c r="D800" s="23"/>
      <c r="E800" s="23"/>
      <c r="F800" s="23"/>
      <c r="G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</row>
    <row r="801" spans="1:19" ht="12.75" hidden="1" customHeight="1" x14ac:dyDescent="0.2">
      <c r="A801" s="23"/>
      <c r="B801" s="23"/>
      <c r="C801" s="23"/>
      <c r="D801" s="23"/>
      <c r="E801" s="23"/>
      <c r="F801" s="23"/>
      <c r="G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</row>
    <row r="802" spans="1:19" ht="12.75" hidden="1" customHeight="1" x14ac:dyDescent="0.2">
      <c r="A802" s="23"/>
      <c r="B802" s="23"/>
      <c r="C802" s="23"/>
      <c r="D802" s="23"/>
      <c r="E802" s="23"/>
      <c r="F802" s="23"/>
      <c r="G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</row>
    <row r="803" spans="1:19" ht="12.75" hidden="1" customHeight="1" x14ac:dyDescent="0.2">
      <c r="A803" s="23"/>
      <c r="B803" s="23"/>
      <c r="C803" s="23"/>
      <c r="D803" s="23"/>
      <c r="E803" s="23"/>
      <c r="F803" s="23"/>
      <c r="G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</row>
    <row r="804" spans="1:19" ht="12.75" hidden="1" customHeight="1" x14ac:dyDescent="0.2">
      <c r="A804" s="23"/>
      <c r="B804" s="23"/>
      <c r="C804" s="23"/>
      <c r="D804" s="23"/>
      <c r="E804" s="23"/>
      <c r="F804" s="23"/>
      <c r="G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</row>
    <row r="805" spans="1:19" ht="12.75" hidden="1" customHeight="1" x14ac:dyDescent="0.2">
      <c r="A805" s="23"/>
      <c r="B805" s="23"/>
      <c r="C805" s="23"/>
      <c r="D805" s="23"/>
      <c r="E805" s="23"/>
      <c r="F805" s="23"/>
      <c r="G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</row>
    <row r="806" spans="1:19" ht="12.75" hidden="1" customHeight="1" x14ac:dyDescent="0.2">
      <c r="A806" s="23"/>
      <c r="B806" s="23"/>
      <c r="C806" s="23"/>
      <c r="D806" s="23"/>
      <c r="E806" s="23"/>
      <c r="F806" s="23"/>
      <c r="G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</row>
    <row r="807" spans="1:19" ht="12.75" hidden="1" customHeight="1" x14ac:dyDescent="0.2">
      <c r="A807" s="23"/>
      <c r="B807" s="23"/>
      <c r="C807" s="23"/>
      <c r="D807" s="23"/>
      <c r="E807" s="23"/>
      <c r="F807" s="23"/>
      <c r="G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</row>
    <row r="808" spans="1:19" ht="12.75" hidden="1" customHeight="1" x14ac:dyDescent="0.2">
      <c r="A808" s="23"/>
      <c r="B808" s="23"/>
      <c r="C808" s="23"/>
      <c r="D808" s="23"/>
      <c r="E808" s="23"/>
      <c r="F808" s="23"/>
      <c r="G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</row>
    <row r="809" spans="1:19" ht="12.75" hidden="1" customHeight="1" x14ac:dyDescent="0.2">
      <c r="A809" s="23"/>
      <c r="B809" s="23"/>
      <c r="C809" s="23"/>
      <c r="D809" s="23"/>
      <c r="E809" s="23"/>
      <c r="F809" s="23"/>
      <c r="G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</row>
    <row r="810" spans="1:19" ht="12.75" hidden="1" customHeight="1" x14ac:dyDescent="0.2">
      <c r="A810" s="23"/>
      <c r="B810" s="23"/>
      <c r="C810" s="23"/>
      <c r="D810" s="23"/>
      <c r="E810" s="23"/>
      <c r="F810" s="23"/>
      <c r="G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</row>
    <row r="811" spans="1:19" ht="12.75" hidden="1" customHeight="1" x14ac:dyDescent="0.2">
      <c r="A811" s="23"/>
      <c r="B811" s="23"/>
      <c r="C811" s="23"/>
      <c r="D811" s="23"/>
      <c r="E811" s="23"/>
      <c r="F811" s="23"/>
      <c r="G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</row>
    <row r="812" spans="1:19" ht="12.75" hidden="1" customHeight="1" x14ac:dyDescent="0.2">
      <c r="A812" s="23"/>
      <c r="B812" s="23"/>
      <c r="C812" s="23"/>
      <c r="D812" s="23"/>
      <c r="E812" s="23"/>
      <c r="F812" s="23"/>
      <c r="G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</row>
    <row r="813" spans="1:19" ht="12.75" hidden="1" customHeight="1" x14ac:dyDescent="0.2">
      <c r="A813" s="23"/>
      <c r="B813" s="23"/>
      <c r="C813" s="23"/>
      <c r="D813" s="23"/>
      <c r="E813" s="23"/>
      <c r="F813" s="23"/>
      <c r="G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</row>
    <row r="814" spans="1:19" ht="12.75" hidden="1" customHeight="1" x14ac:dyDescent="0.2">
      <c r="A814" s="23"/>
      <c r="B814" s="23"/>
      <c r="C814" s="23"/>
      <c r="D814" s="23"/>
      <c r="E814" s="23"/>
      <c r="F814" s="23"/>
      <c r="G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</row>
    <row r="815" spans="1:19" ht="12.75" hidden="1" customHeight="1" x14ac:dyDescent="0.2">
      <c r="A815" s="23"/>
      <c r="B815" s="23"/>
      <c r="C815" s="23"/>
      <c r="D815" s="23"/>
      <c r="E815" s="23"/>
      <c r="F815" s="23"/>
      <c r="G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</row>
    <row r="816" spans="1:19" ht="12.75" hidden="1" customHeight="1" x14ac:dyDescent="0.2">
      <c r="A816" s="23"/>
      <c r="B816" s="23"/>
      <c r="C816" s="23"/>
      <c r="D816" s="23"/>
      <c r="E816" s="23"/>
      <c r="F816" s="23"/>
      <c r="G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</row>
    <row r="817" spans="1:19" ht="12.75" hidden="1" customHeight="1" x14ac:dyDescent="0.2">
      <c r="A817" s="23"/>
      <c r="B817" s="23"/>
      <c r="C817" s="23"/>
      <c r="D817" s="23"/>
      <c r="E817" s="23"/>
      <c r="F817" s="23"/>
      <c r="G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</row>
    <row r="818" spans="1:19" ht="12.75" hidden="1" customHeight="1" x14ac:dyDescent="0.2">
      <c r="A818" s="23"/>
      <c r="B818" s="23"/>
      <c r="C818" s="23"/>
      <c r="D818" s="23"/>
      <c r="E818" s="23"/>
      <c r="F818" s="23"/>
      <c r="G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</row>
    <row r="819" spans="1:19" ht="12.75" hidden="1" customHeight="1" x14ac:dyDescent="0.2">
      <c r="A819" s="23"/>
      <c r="B819" s="23"/>
      <c r="C819" s="23"/>
      <c r="D819" s="23"/>
      <c r="E819" s="23"/>
      <c r="F819" s="23"/>
      <c r="G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</row>
    <row r="820" spans="1:19" ht="12.75" hidden="1" customHeight="1" x14ac:dyDescent="0.2">
      <c r="A820" s="23"/>
      <c r="B820" s="23"/>
      <c r="C820" s="23"/>
      <c r="D820" s="23"/>
      <c r="E820" s="23"/>
      <c r="F820" s="23"/>
      <c r="G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</row>
    <row r="821" spans="1:19" ht="12.75" hidden="1" customHeight="1" x14ac:dyDescent="0.2">
      <c r="A821" s="23"/>
      <c r="B821" s="23"/>
      <c r="C821" s="23"/>
      <c r="D821" s="23"/>
      <c r="E821" s="23"/>
      <c r="F821" s="23"/>
      <c r="G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</row>
    <row r="822" spans="1:19" ht="12.75" hidden="1" customHeight="1" x14ac:dyDescent="0.2">
      <c r="A822" s="23"/>
      <c r="B822" s="23"/>
      <c r="C822" s="23"/>
      <c r="D822" s="23"/>
      <c r="E822" s="23"/>
      <c r="F822" s="23"/>
      <c r="G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</row>
    <row r="823" spans="1:19" ht="12.75" hidden="1" customHeight="1" x14ac:dyDescent="0.2">
      <c r="A823" s="23"/>
      <c r="B823" s="23"/>
      <c r="C823" s="23"/>
      <c r="D823" s="23"/>
      <c r="E823" s="23"/>
      <c r="F823" s="23"/>
      <c r="G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</row>
    <row r="824" spans="1:19" ht="12.75" hidden="1" customHeight="1" x14ac:dyDescent="0.2">
      <c r="A824" s="23"/>
      <c r="B824" s="23"/>
      <c r="C824" s="23"/>
      <c r="D824" s="23"/>
      <c r="E824" s="23"/>
      <c r="F824" s="23"/>
      <c r="G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</row>
    <row r="825" spans="1:19" ht="12.75" hidden="1" customHeight="1" x14ac:dyDescent="0.2">
      <c r="A825" s="23"/>
      <c r="B825" s="23"/>
      <c r="C825" s="23"/>
      <c r="D825" s="23"/>
      <c r="E825" s="23"/>
      <c r="F825" s="23"/>
      <c r="G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</row>
    <row r="826" spans="1:19" ht="12.75" hidden="1" customHeight="1" x14ac:dyDescent="0.2">
      <c r="A826" s="23"/>
      <c r="B826" s="23"/>
      <c r="C826" s="23"/>
      <c r="D826" s="23"/>
      <c r="E826" s="23"/>
      <c r="F826" s="23"/>
      <c r="G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</row>
    <row r="827" spans="1:19" ht="12.75" hidden="1" customHeight="1" x14ac:dyDescent="0.2">
      <c r="A827" s="23"/>
      <c r="B827" s="23"/>
      <c r="C827" s="23"/>
      <c r="D827" s="23"/>
      <c r="E827" s="23"/>
      <c r="F827" s="23"/>
      <c r="G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</row>
    <row r="828" spans="1:19" ht="12.75" hidden="1" customHeight="1" x14ac:dyDescent="0.2">
      <c r="A828" s="23"/>
      <c r="B828" s="23"/>
      <c r="C828" s="23"/>
      <c r="D828" s="23"/>
      <c r="E828" s="23"/>
      <c r="F828" s="23"/>
      <c r="G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</row>
    <row r="829" spans="1:19" ht="12.75" hidden="1" customHeight="1" x14ac:dyDescent="0.2">
      <c r="A829" s="23"/>
      <c r="B829" s="23"/>
      <c r="C829" s="23"/>
      <c r="D829" s="23"/>
      <c r="E829" s="23"/>
      <c r="F829" s="23"/>
      <c r="G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</row>
    <row r="830" spans="1:19" ht="12.75" hidden="1" customHeight="1" x14ac:dyDescent="0.2">
      <c r="A830" s="23"/>
      <c r="B830" s="23"/>
      <c r="C830" s="23"/>
      <c r="D830" s="23"/>
      <c r="E830" s="23"/>
      <c r="F830" s="23"/>
      <c r="G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</row>
    <row r="831" spans="1:19" ht="12.75" hidden="1" customHeight="1" x14ac:dyDescent="0.2">
      <c r="A831" s="23"/>
      <c r="B831" s="23"/>
      <c r="C831" s="23"/>
      <c r="D831" s="23"/>
      <c r="E831" s="23"/>
      <c r="F831" s="23"/>
      <c r="G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</row>
    <row r="832" spans="1:19" ht="12.75" hidden="1" customHeight="1" x14ac:dyDescent="0.2">
      <c r="A832" s="23"/>
      <c r="B832" s="23"/>
      <c r="C832" s="23"/>
      <c r="D832" s="23"/>
      <c r="E832" s="23"/>
      <c r="F832" s="23"/>
      <c r="G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</row>
    <row r="833" spans="1:19" ht="12.75" hidden="1" customHeight="1" x14ac:dyDescent="0.2">
      <c r="A833" s="23"/>
      <c r="B833" s="23"/>
      <c r="C833" s="23"/>
      <c r="D833" s="23"/>
      <c r="E833" s="23"/>
      <c r="F833" s="23"/>
      <c r="G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</row>
    <row r="834" spans="1:19" ht="12.75" hidden="1" customHeight="1" x14ac:dyDescent="0.2">
      <c r="A834" s="23"/>
      <c r="B834" s="23"/>
      <c r="C834" s="23"/>
      <c r="D834" s="23"/>
      <c r="E834" s="23"/>
      <c r="F834" s="23"/>
      <c r="G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</row>
    <row r="835" spans="1:19" ht="12.75" hidden="1" customHeight="1" x14ac:dyDescent="0.2">
      <c r="A835" s="23"/>
      <c r="B835" s="23"/>
      <c r="C835" s="23"/>
      <c r="D835" s="23"/>
      <c r="E835" s="23"/>
      <c r="F835" s="23"/>
      <c r="G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</row>
    <row r="836" spans="1:19" ht="12.75" hidden="1" customHeight="1" x14ac:dyDescent="0.2">
      <c r="A836" s="23"/>
      <c r="B836" s="23"/>
      <c r="C836" s="23"/>
      <c r="D836" s="23"/>
      <c r="E836" s="23"/>
      <c r="F836" s="23"/>
      <c r="G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</row>
    <row r="837" spans="1:19" ht="12.75" hidden="1" customHeight="1" x14ac:dyDescent="0.2">
      <c r="A837" s="23"/>
      <c r="B837" s="23"/>
      <c r="C837" s="23"/>
      <c r="D837" s="23"/>
      <c r="E837" s="23"/>
      <c r="F837" s="23"/>
      <c r="G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</row>
    <row r="838" spans="1:19" ht="12.75" hidden="1" customHeight="1" x14ac:dyDescent="0.2">
      <c r="A838" s="23"/>
      <c r="B838" s="23"/>
      <c r="C838" s="23"/>
      <c r="D838" s="23"/>
      <c r="E838" s="23"/>
      <c r="F838" s="23"/>
      <c r="G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</row>
    <row r="839" spans="1:19" ht="12.75" hidden="1" customHeight="1" x14ac:dyDescent="0.2">
      <c r="A839" s="23"/>
      <c r="B839" s="23"/>
      <c r="C839" s="23"/>
      <c r="D839" s="23"/>
      <c r="E839" s="23"/>
      <c r="F839" s="23"/>
      <c r="G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</row>
    <row r="840" spans="1:19" ht="12.75" hidden="1" customHeight="1" x14ac:dyDescent="0.2">
      <c r="A840" s="23"/>
      <c r="B840" s="23"/>
      <c r="C840" s="23"/>
      <c r="D840" s="23"/>
      <c r="E840" s="23"/>
      <c r="F840" s="23"/>
      <c r="G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</row>
    <row r="841" spans="1:19" ht="12.75" hidden="1" customHeight="1" x14ac:dyDescent="0.2">
      <c r="A841" s="23"/>
      <c r="B841" s="23"/>
      <c r="C841" s="23"/>
      <c r="D841" s="23"/>
      <c r="E841" s="23"/>
      <c r="F841" s="23"/>
      <c r="G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</row>
    <row r="842" spans="1:19" ht="12.75" hidden="1" customHeight="1" x14ac:dyDescent="0.2">
      <c r="A842" s="23"/>
      <c r="B842" s="23"/>
      <c r="C842" s="23"/>
      <c r="D842" s="23"/>
      <c r="E842" s="23"/>
      <c r="F842" s="23"/>
      <c r="G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</row>
    <row r="843" spans="1:19" ht="12.75" hidden="1" customHeight="1" x14ac:dyDescent="0.2">
      <c r="A843" s="23"/>
      <c r="B843" s="23"/>
      <c r="C843" s="23"/>
      <c r="D843" s="23"/>
      <c r="E843" s="23"/>
      <c r="F843" s="23"/>
      <c r="G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</row>
    <row r="844" spans="1:19" ht="12.75" hidden="1" customHeight="1" x14ac:dyDescent="0.2">
      <c r="A844" s="23"/>
      <c r="B844" s="23"/>
      <c r="C844" s="23"/>
      <c r="D844" s="23"/>
      <c r="E844" s="23"/>
      <c r="F844" s="23"/>
      <c r="G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</row>
    <row r="845" spans="1:19" ht="12.75" hidden="1" customHeight="1" x14ac:dyDescent="0.2">
      <c r="A845" s="23"/>
      <c r="B845" s="23"/>
      <c r="C845" s="23"/>
      <c r="D845" s="23"/>
      <c r="E845" s="23"/>
      <c r="F845" s="23"/>
      <c r="G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</row>
    <row r="846" spans="1:19" ht="12.75" hidden="1" customHeight="1" x14ac:dyDescent="0.2">
      <c r="A846" s="23"/>
      <c r="B846" s="23"/>
      <c r="C846" s="23"/>
      <c r="D846" s="23"/>
      <c r="E846" s="23"/>
      <c r="F846" s="23"/>
      <c r="G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</row>
    <row r="847" spans="1:19" ht="12.75" hidden="1" customHeight="1" x14ac:dyDescent="0.2">
      <c r="A847" s="23"/>
      <c r="B847" s="23"/>
      <c r="C847" s="23"/>
      <c r="D847" s="23"/>
      <c r="E847" s="23"/>
      <c r="F847" s="23"/>
      <c r="G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</row>
    <row r="848" spans="1:19" ht="12.75" hidden="1" customHeight="1" x14ac:dyDescent="0.2">
      <c r="A848" s="23"/>
      <c r="B848" s="23"/>
      <c r="C848" s="23"/>
      <c r="D848" s="23"/>
      <c r="E848" s="23"/>
      <c r="F848" s="23"/>
      <c r="G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</row>
    <row r="849" spans="1:19" ht="12.75" hidden="1" customHeight="1" x14ac:dyDescent="0.2">
      <c r="A849" s="23"/>
      <c r="B849" s="23"/>
      <c r="C849" s="23"/>
      <c r="D849" s="23"/>
      <c r="E849" s="23"/>
      <c r="F849" s="23"/>
      <c r="G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</row>
    <row r="850" spans="1:19" ht="12.75" hidden="1" customHeight="1" x14ac:dyDescent="0.2">
      <c r="A850" s="23"/>
      <c r="B850" s="23"/>
      <c r="C850" s="23"/>
      <c r="D850" s="23"/>
      <c r="E850" s="23"/>
      <c r="F850" s="23"/>
      <c r="G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</row>
    <row r="851" spans="1:19" ht="12.75" hidden="1" customHeight="1" x14ac:dyDescent="0.2">
      <c r="A851" s="23"/>
      <c r="B851" s="23"/>
      <c r="C851" s="23"/>
      <c r="D851" s="23"/>
      <c r="E851" s="23"/>
      <c r="F851" s="23"/>
      <c r="G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</row>
    <row r="852" spans="1:19" ht="12.75" hidden="1" customHeight="1" x14ac:dyDescent="0.2">
      <c r="A852" s="23"/>
      <c r="B852" s="23"/>
      <c r="C852" s="23"/>
      <c r="D852" s="23"/>
      <c r="E852" s="23"/>
      <c r="F852" s="23"/>
      <c r="G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</row>
    <row r="853" spans="1:19" ht="12.75" hidden="1" customHeight="1" x14ac:dyDescent="0.2">
      <c r="A853" s="23"/>
      <c r="B853" s="23"/>
      <c r="C853" s="23"/>
      <c r="D853" s="23"/>
      <c r="E853" s="23"/>
      <c r="F853" s="23"/>
      <c r="G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</row>
    <row r="854" spans="1:19" ht="12.75" hidden="1" customHeight="1" x14ac:dyDescent="0.2">
      <c r="A854" s="23"/>
      <c r="B854" s="23"/>
      <c r="C854" s="23"/>
      <c r="D854" s="23"/>
      <c r="E854" s="23"/>
      <c r="F854" s="23"/>
      <c r="G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</row>
    <row r="855" spans="1:19" ht="12.75" hidden="1" customHeight="1" x14ac:dyDescent="0.2">
      <c r="A855" s="23"/>
      <c r="B855" s="23"/>
      <c r="C855" s="23"/>
      <c r="D855" s="23"/>
      <c r="E855" s="23"/>
      <c r="F855" s="23"/>
      <c r="G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</row>
    <row r="856" spans="1:19" ht="12.75" hidden="1" customHeight="1" x14ac:dyDescent="0.2">
      <c r="A856" s="23"/>
      <c r="B856" s="23"/>
      <c r="C856" s="23"/>
      <c r="D856" s="23"/>
      <c r="E856" s="23"/>
      <c r="F856" s="23"/>
      <c r="G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</row>
    <row r="857" spans="1:19" ht="12.75" hidden="1" customHeight="1" x14ac:dyDescent="0.2">
      <c r="A857" s="23"/>
      <c r="B857" s="23"/>
      <c r="C857" s="23"/>
      <c r="D857" s="23"/>
      <c r="E857" s="23"/>
      <c r="F857" s="23"/>
      <c r="G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</row>
    <row r="858" spans="1:19" ht="12.75" hidden="1" customHeight="1" x14ac:dyDescent="0.2">
      <c r="A858" s="23"/>
      <c r="B858" s="23"/>
      <c r="C858" s="23"/>
      <c r="D858" s="23"/>
      <c r="E858" s="23"/>
      <c r="F858" s="23"/>
      <c r="G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</row>
    <row r="859" spans="1:19" ht="12.75" hidden="1" customHeight="1" x14ac:dyDescent="0.2">
      <c r="A859" s="23"/>
      <c r="B859" s="23"/>
      <c r="C859" s="23"/>
      <c r="D859" s="23"/>
      <c r="E859" s="23"/>
      <c r="F859" s="23"/>
      <c r="G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</row>
    <row r="860" spans="1:19" ht="12.75" hidden="1" customHeight="1" x14ac:dyDescent="0.2">
      <c r="A860" s="23"/>
      <c r="B860" s="23"/>
      <c r="C860" s="23"/>
      <c r="D860" s="23"/>
      <c r="E860" s="23"/>
      <c r="F860" s="23"/>
      <c r="G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</row>
    <row r="861" spans="1:19" ht="12.75" hidden="1" customHeight="1" x14ac:dyDescent="0.2">
      <c r="A861" s="23"/>
      <c r="B861" s="23"/>
      <c r="C861" s="23"/>
      <c r="D861" s="23"/>
      <c r="E861" s="23"/>
      <c r="F861" s="23"/>
      <c r="G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</row>
    <row r="862" spans="1:19" ht="12.75" hidden="1" customHeight="1" x14ac:dyDescent="0.2">
      <c r="A862" s="23"/>
      <c r="B862" s="23"/>
      <c r="C862" s="23"/>
      <c r="D862" s="23"/>
      <c r="E862" s="23"/>
      <c r="F862" s="23"/>
      <c r="G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</row>
    <row r="863" spans="1:19" ht="12.75" hidden="1" customHeight="1" x14ac:dyDescent="0.2">
      <c r="A863" s="23"/>
      <c r="B863" s="23"/>
      <c r="C863" s="23"/>
      <c r="D863" s="23"/>
      <c r="E863" s="23"/>
      <c r="F863" s="23"/>
      <c r="G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</row>
    <row r="864" spans="1:19" ht="12.75" hidden="1" customHeight="1" x14ac:dyDescent="0.2">
      <c r="A864" s="23"/>
      <c r="B864" s="23"/>
      <c r="C864" s="23"/>
      <c r="D864" s="23"/>
      <c r="E864" s="23"/>
      <c r="F864" s="23"/>
      <c r="G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</row>
    <row r="865" spans="1:19" ht="12.75" hidden="1" customHeight="1" x14ac:dyDescent="0.2">
      <c r="A865" s="23"/>
      <c r="B865" s="23"/>
      <c r="C865" s="23"/>
      <c r="D865" s="23"/>
      <c r="E865" s="23"/>
      <c r="F865" s="23"/>
      <c r="G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</row>
    <row r="866" spans="1:19" ht="12.75" hidden="1" customHeight="1" x14ac:dyDescent="0.2">
      <c r="A866" s="23"/>
      <c r="B866" s="23"/>
      <c r="C866" s="23"/>
      <c r="D866" s="23"/>
      <c r="E866" s="23"/>
      <c r="F866" s="23"/>
      <c r="G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</row>
    <row r="867" spans="1:19" ht="12.75" hidden="1" customHeight="1" x14ac:dyDescent="0.2">
      <c r="A867" s="23"/>
      <c r="B867" s="23"/>
      <c r="C867" s="23"/>
      <c r="D867" s="23"/>
      <c r="E867" s="23"/>
      <c r="F867" s="23"/>
      <c r="G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</row>
    <row r="868" spans="1:19" ht="12.75" hidden="1" customHeight="1" x14ac:dyDescent="0.2">
      <c r="A868" s="23"/>
      <c r="B868" s="23"/>
      <c r="C868" s="23"/>
      <c r="D868" s="23"/>
      <c r="E868" s="23"/>
      <c r="F868" s="23"/>
      <c r="G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</row>
    <row r="869" spans="1:19" ht="12.75" hidden="1" customHeight="1" x14ac:dyDescent="0.2">
      <c r="A869" s="23"/>
      <c r="B869" s="23"/>
      <c r="C869" s="23"/>
      <c r="D869" s="23"/>
      <c r="E869" s="23"/>
      <c r="F869" s="23"/>
      <c r="G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</row>
    <row r="870" spans="1:19" ht="12.75" hidden="1" customHeight="1" x14ac:dyDescent="0.2">
      <c r="A870" s="23"/>
      <c r="B870" s="23"/>
      <c r="C870" s="23"/>
      <c r="D870" s="23"/>
      <c r="E870" s="23"/>
      <c r="F870" s="23"/>
      <c r="G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</row>
    <row r="871" spans="1:19" ht="12.75" hidden="1" customHeight="1" x14ac:dyDescent="0.2">
      <c r="A871" s="23"/>
      <c r="B871" s="23"/>
      <c r="C871" s="23"/>
      <c r="D871" s="23"/>
      <c r="E871" s="23"/>
      <c r="F871" s="23"/>
      <c r="G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</row>
    <row r="872" spans="1:19" ht="12.75" hidden="1" customHeight="1" x14ac:dyDescent="0.2">
      <c r="A872" s="23"/>
      <c r="B872" s="23"/>
      <c r="C872" s="23"/>
      <c r="D872" s="23"/>
      <c r="E872" s="23"/>
      <c r="F872" s="23"/>
      <c r="G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</row>
    <row r="873" spans="1:19" ht="12.75" hidden="1" customHeight="1" x14ac:dyDescent="0.2">
      <c r="A873" s="23"/>
      <c r="B873" s="23"/>
      <c r="C873" s="23"/>
      <c r="D873" s="23"/>
      <c r="E873" s="23"/>
      <c r="F873" s="23"/>
      <c r="G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</row>
    <row r="874" spans="1:19" ht="12.75" hidden="1" customHeight="1" x14ac:dyDescent="0.2">
      <c r="A874" s="23"/>
      <c r="B874" s="23"/>
      <c r="C874" s="23"/>
      <c r="D874" s="23"/>
      <c r="E874" s="23"/>
      <c r="F874" s="23"/>
      <c r="G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</row>
    <row r="875" spans="1:19" ht="12.75" hidden="1" customHeight="1" x14ac:dyDescent="0.2">
      <c r="A875" s="23"/>
      <c r="B875" s="23"/>
      <c r="C875" s="23"/>
      <c r="D875" s="23"/>
      <c r="E875" s="23"/>
      <c r="F875" s="23"/>
      <c r="G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</row>
    <row r="876" spans="1:19" ht="12.75" hidden="1" customHeight="1" x14ac:dyDescent="0.2">
      <c r="A876" s="23"/>
      <c r="B876" s="23"/>
      <c r="C876" s="23"/>
      <c r="D876" s="23"/>
      <c r="E876" s="23"/>
      <c r="F876" s="23"/>
      <c r="G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</row>
    <row r="877" spans="1:19" ht="12.75" hidden="1" customHeight="1" x14ac:dyDescent="0.2">
      <c r="A877" s="23"/>
      <c r="B877" s="23"/>
      <c r="C877" s="23"/>
      <c r="D877" s="23"/>
      <c r="E877" s="23"/>
      <c r="F877" s="23"/>
      <c r="G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</row>
    <row r="878" spans="1:19" ht="12.75" hidden="1" customHeight="1" x14ac:dyDescent="0.2">
      <c r="A878" s="23"/>
      <c r="B878" s="23"/>
      <c r="C878" s="23"/>
      <c r="D878" s="23"/>
      <c r="E878" s="23"/>
      <c r="F878" s="23"/>
      <c r="G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</row>
    <row r="879" spans="1:19" ht="12.75" hidden="1" customHeight="1" x14ac:dyDescent="0.2">
      <c r="A879" s="23"/>
      <c r="B879" s="23"/>
      <c r="C879" s="23"/>
      <c r="D879" s="23"/>
      <c r="E879" s="23"/>
      <c r="F879" s="23"/>
      <c r="G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</row>
    <row r="880" spans="1:19" ht="12.75" hidden="1" customHeight="1" x14ac:dyDescent="0.2">
      <c r="A880" s="23"/>
      <c r="B880" s="23"/>
      <c r="C880" s="23"/>
      <c r="D880" s="23"/>
      <c r="E880" s="23"/>
      <c r="F880" s="23"/>
      <c r="G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</row>
    <row r="881" spans="1:19" ht="12.75" hidden="1" customHeight="1" x14ac:dyDescent="0.2">
      <c r="A881" s="23"/>
      <c r="B881" s="23"/>
      <c r="C881" s="23"/>
      <c r="D881" s="23"/>
      <c r="E881" s="23"/>
      <c r="F881" s="23"/>
      <c r="G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</row>
    <row r="882" spans="1:19" ht="12.75" hidden="1" customHeight="1" x14ac:dyDescent="0.2">
      <c r="A882" s="23"/>
      <c r="B882" s="23"/>
      <c r="C882" s="23"/>
      <c r="D882" s="23"/>
      <c r="E882" s="23"/>
      <c r="F882" s="23"/>
      <c r="G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</row>
    <row r="883" spans="1:19" ht="12.75" hidden="1" customHeight="1" x14ac:dyDescent="0.2">
      <c r="A883" s="23"/>
      <c r="B883" s="23"/>
      <c r="C883" s="23"/>
      <c r="D883" s="23"/>
      <c r="E883" s="23"/>
      <c r="F883" s="23"/>
      <c r="G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</row>
    <row r="884" spans="1:19" ht="12.75" hidden="1" customHeight="1" x14ac:dyDescent="0.2">
      <c r="A884" s="23"/>
      <c r="B884" s="23"/>
      <c r="C884" s="23"/>
      <c r="D884" s="23"/>
      <c r="E884" s="23"/>
      <c r="F884" s="23"/>
      <c r="G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</row>
    <row r="885" spans="1:19" ht="12.75" hidden="1" customHeight="1" x14ac:dyDescent="0.2">
      <c r="A885" s="23"/>
      <c r="B885" s="23"/>
      <c r="C885" s="23"/>
      <c r="D885" s="23"/>
      <c r="E885" s="23"/>
      <c r="F885" s="23"/>
      <c r="G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</row>
    <row r="886" spans="1:19" ht="12.75" hidden="1" customHeight="1" x14ac:dyDescent="0.2">
      <c r="A886" s="23"/>
      <c r="B886" s="23"/>
      <c r="C886" s="23"/>
      <c r="D886" s="23"/>
      <c r="E886" s="23"/>
      <c r="F886" s="23"/>
      <c r="G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</row>
    <row r="887" spans="1:19" ht="12.75" hidden="1" customHeight="1" x14ac:dyDescent="0.2">
      <c r="A887" s="23"/>
      <c r="B887" s="23"/>
      <c r="C887" s="23"/>
      <c r="D887" s="23"/>
      <c r="E887" s="23"/>
      <c r="F887" s="23"/>
      <c r="G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</row>
    <row r="888" spans="1:19" ht="12.75" hidden="1" customHeight="1" x14ac:dyDescent="0.2">
      <c r="A888" s="23"/>
      <c r="B888" s="23"/>
      <c r="C888" s="23"/>
      <c r="D888" s="23"/>
      <c r="E888" s="23"/>
      <c r="F888" s="23"/>
      <c r="G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</row>
    <row r="889" spans="1:19" ht="12.75" hidden="1" customHeight="1" x14ac:dyDescent="0.2">
      <c r="A889" s="23"/>
      <c r="B889" s="23"/>
      <c r="C889" s="23"/>
      <c r="D889" s="23"/>
      <c r="E889" s="23"/>
      <c r="F889" s="23"/>
      <c r="G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</row>
    <row r="890" spans="1:19" ht="12.75" hidden="1" customHeight="1" x14ac:dyDescent="0.2">
      <c r="A890" s="23"/>
      <c r="B890" s="23"/>
      <c r="C890" s="23"/>
      <c r="D890" s="23"/>
      <c r="E890" s="23"/>
      <c r="F890" s="23"/>
      <c r="G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</row>
    <row r="891" spans="1:19" ht="12.75" hidden="1" customHeight="1" x14ac:dyDescent="0.2">
      <c r="A891" s="23"/>
      <c r="B891" s="23"/>
      <c r="C891" s="23"/>
      <c r="D891" s="23"/>
      <c r="E891" s="23"/>
      <c r="F891" s="23"/>
      <c r="G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</row>
    <row r="892" spans="1:19" ht="12.75" hidden="1" customHeight="1" x14ac:dyDescent="0.2">
      <c r="A892" s="23"/>
      <c r="B892" s="23"/>
      <c r="C892" s="23"/>
      <c r="D892" s="23"/>
      <c r="E892" s="23"/>
      <c r="F892" s="23"/>
      <c r="G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</row>
    <row r="893" spans="1:19" ht="12.75" hidden="1" customHeight="1" x14ac:dyDescent="0.2">
      <c r="A893" s="23"/>
      <c r="B893" s="23"/>
      <c r="C893" s="23"/>
      <c r="D893" s="23"/>
      <c r="E893" s="23"/>
      <c r="F893" s="23"/>
      <c r="G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</row>
    <row r="894" spans="1:19" ht="12.75" hidden="1" customHeight="1" x14ac:dyDescent="0.2">
      <c r="A894" s="23"/>
      <c r="B894" s="23"/>
      <c r="C894" s="23"/>
      <c r="D894" s="23"/>
      <c r="E894" s="23"/>
      <c r="F894" s="23"/>
      <c r="G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</row>
    <row r="895" spans="1:19" ht="12.75" hidden="1" customHeight="1" x14ac:dyDescent="0.2">
      <c r="A895" s="23"/>
      <c r="B895" s="23"/>
      <c r="C895" s="23"/>
      <c r="D895" s="23"/>
      <c r="E895" s="23"/>
      <c r="F895" s="23"/>
      <c r="G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</row>
    <row r="896" spans="1:19" ht="12.75" hidden="1" customHeight="1" x14ac:dyDescent="0.2">
      <c r="A896" s="23"/>
      <c r="B896" s="23"/>
      <c r="C896" s="23"/>
      <c r="D896" s="23"/>
      <c r="E896" s="23"/>
      <c r="F896" s="23"/>
      <c r="G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</row>
    <row r="897" spans="1:19" ht="12.75" hidden="1" customHeight="1" x14ac:dyDescent="0.2">
      <c r="A897" s="23"/>
      <c r="B897" s="23"/>
      <c r="C897" s="23"/>
      <c r="D897" s="23"/>
      <c r="E897" s="23"/>
      <c r="F897" s="23"/>
      <c r="G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</row>
    <row r="898" spans="1:19" ht="12.75" hidden="1" customHeight="1" x14ac:dyDescent="0.2">
      <c r="A898" s="23"/>
      <c r="B898" s="23"/>
      <c r="C898" s="23"/>
      <c r="D898" s="23"/>
      <c r="E898" s="23"/>
      <c r="F898" s="23"/>
      <c r="G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</row>
    <row r="899" spans="1:19" ht="12.75" hidden="1" customHeight="1" x14ac:dyDescent="0.2">
      <c r="A899" s="23"/>
      <c r="B899" s="23"/>
      <c r="C899" s="23"/>
      <c r="D899" s="23"/>
      <c r="E899" s="23"/>
      <c r="F899" s="23"/>
      <c r="G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</row>
    <row r="900" spans="1:19" ht="12.75" hidden="1" customHeight="1" x14ac:dyDescent="0.2">
      <c r="A900" s="23"/>
      <c r="B900" s="23"/>
      <c r="C900" s="23"/>
      <c r="D900" s="23"/>
      <c r="E900" s="23"/>
      <c r="F900" s="23"/>
      <c r="G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</row>
    <row r="901" spans="1:19" ht="12.75" hidden="1" customHeight="1" x14ac:dyDescent="0.2">
      <c r="A901" s="23"/>
      <c r="B901" s="23"/>
      <c r="C901" s="23"/>
      <c r="D901" s="23"/>
      <c r="E901" s="23"/>
      <c r="F901" s="23"/>
      <c r="G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</row>
    <row r="902" spans="1:19" ht="12.75" hidden="1" customHeight="1" x14ac:dyDescent="0.2">
      <c r="A902" s="23"/>
      <c r="B902" s="23"/>
      <c r="C902" s="23"/>
      <c r="D902" s="23"/>
      <c r="E902" s="23"/>
      <c r="F902" s="23"/>
      <c r="G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</row>
    <row r="903" spans="1:19" ht="12.75" hidden="1" customHeight="1" x14ac:dyDescent="0.2">
      <c r="A903" s="23"/>
      <c r="B903" s="23"/>
      <c r="C903" s="23"/>
      <c r="D903" s="23"/>
      <c r="E903" s="23"/>
      <c r="F903" s="23"/>
      <c r="G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</row>
    <row r="904" spans="1:19" ht="12.75" hidden="1" customHeight="1" x14ac:dyDescent="0.2">
      <c r="A904" s="23"/>
      <c r="B904" s="23"/>
      <c r="C904" s="23"/>
      <c r="D904" s="23"/>
      <c r="E904" s="23"/>
      <c r="F904" s="23"/>
      <c r="G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</row>
    <row r="905" spans="1:19" ht="12.75" hidden="1" customHeight="1" x14ac:dyDescent="0.2">
      <c r="A905" s="23"/>
      <c r="B905" s="23"/>
      <c r="C905" s="23"/>
      <c r="D905" s="23"/>
      <c r="E905" s="23"/>
      <c r="F905" s="23"/>
      <c r="G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</row>
    <row r="906" spans="1:19" ht="12.75" hidden="1" customHeight="1" x14ac:dyDescent="0.2">
      <c r="A906" s="23"/>
      <c r="B906" s="23"/>
      <c r="C906" s="23"/>
      <c r="D906" s="23"/>
      <c r="E906" s="23"/>
      <c r="F906" s="23"/>
      <c r="G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</row>
    <row r="907" spans="1:19" ht="12.75" hidden="1" customHeight="1" x14ac:dyDescent="0.2">
      <c r="A907" s="23"/>
      <c r="B907" s="23"/>
      <c r="C907" s="23"/>
      <c r="D907" s="23"/>
      <c r="E907" s="23"/>
      <c r="F907" s="23"/>
      <c r="G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</row>
    <row r="908" spans="1:19" ht="12.75" hidden="1" customHeight="1" x14ac:dyDescent="0.2">
      <c r="A908" s="23"/>
      <c r="B908" s="23"/>
      <c r="C908" s="23"/>
      <c r="D908" s="23"/>
      <c r="E908" s="23"/>
      <c r="F908" s="23"/>
      <c r="G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</row>
    <row r="909" spans="1:19" ht="12.75" hidden="1" customHeight="1" x14ac:dyDescent="0.2">
      <c r="A909" s="23"/>
      <c r="B909" s="23"/>
      <c r="C909" s="23"/>
      <c r="D909" s="23"/>
      <c r="E909" s="23"/>
      <c r="F909" s="23"/>
      <c r="G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</row>
    <row r="910" spans="1:19" ht="12.75" hidden="1" customHeight="1" x14ac:dyDescent="0.2">
      <c r="A910" s="23"/>
      <c r="B910" s="23"/>
      <c r="C910" s="23"/>
      <c r="D910" s="23"/>
      <c r="E910" s="23"/>
      <c r="F910" s="23"/>
      <c r="G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</row>
    <row r="911" spans="1:19" ht="12.75" hidden="1" customHeight="1" x14ac:dyDescent="0.2">
      <c r="A911" s="23"/>
      <c r="B911" s="23"/>
      <c r="C911" s="23"/>
      <c r="D911" s="23"/>
      <c r="E911" s="23"/>
      <c r="F911" s="23"/>
      <c r="G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</row>
    <row r="912" spans="1:19" ht="12.75" hidden="1" customHeight="1" x14ac:dyDescent="0.2">
      <c r="A912" s="23"/>
      <c r="B912" s="23"/>
      <c r="C912" s="23"/>
      <c r="D912" s="23"/>
      <c r="E912" s="23"/>
      <c r="F912" s="23"/>
      <c r="G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</row>
    <row r="913" spans="1:19" ht="12.75" hidden="1" customHeight="1" x14ac:dyDescent="0.2">
      <c r="A913" s="23"/>
      <c r="B913" s="23"/>
      <c r="C913" s="23"/>
      <c r="D913" s="23"/>
      <c r="E913" s="23"/>
      <c r="F913" s="23"/>
      <c r="G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</row>
    <row r="914" spans="1:19" ht="12.75" hidden="1" customHeight="1" x14ac:dyDescent="0.2">
      <c r="A914" s="23"/>
      <c r="B914" s="23"/>
      <c r="C914" s="23"/>
      <c r="D914" s="23"/>
      <c r="E914" s="23"/>
      <c r="F914" s="23"/>
      <c r="G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</row>
    <row r="915" spans="1:19" ht="12.75" hidden="1" customHeight="1" x14ac:dyDescent="0.2">
      <c r="A915" s="23"/>
      <c r="B915" s="23"/>
      <c r="C915" s="23"/>
      <c r="D915" s="23"/>
      <c r="E915" s="23"/>
      <c r="F915" s="23"/>
      <c r="G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</row>
    <row r="916" spans="1:19" ht="12.75" hidden="1" customHeight="1" x14ac:dyDescent="0.2">
      <c r="A916" s="23"/>
      <c r="B916" s="23"/>
      <c r="C916" s="23"/>
      <c r="D916" s="23"/>
      <c r="E916" s="23"/>
      <c r="F916" s="23"/>
      <c r="G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</row>
    <row r="917" spans="1:19" ht="12.75" hidden="1" customHeight="1" x14ac:dyDescent="0.2">
      <c r="A917" s="23"/>
      <c r="B917" s="23"/>
      <c r="C917" s="23"/>
      <c r="D917" s="23"/>
      <c r="E917" s="23"/>
      <c r="F917" s="23"/>
      <c r="G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</row>
    <row r="918" spans="1:19" ht="12.75" hidden="1" customHeight="1" x14ac:dyDescent="0.2">
      <c r="A918" s="23"/>
      <c r="B918" s="23"/>
      <c r="C918" s="23"/>
      <c r="D918" s="23"/>
      <c r="E918" s="23"/>
      <c r="F918" s="23"/>
      <c r="G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</row>
    <row r="919" spans="1:19" ht="12.75" hidden="1" customHeight="1" x14ac:dyDescent="0.2">
      <c r="A919" s="23"/>
      <c r="B919" s="23"/>
      <c r="C919" s="23"/>
      <c r="D919" s="23"/>
      <c r="E919" s="23"/>
      <c r="F919" s="23"/>
      <c r="G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</row>
    <row r="920" spans="1:19" ht="12.75" hidden="1" customHeight="1" x14ac:dyDescent="0.2">
      <c r="A920" s="23"/>
      <c r="B920" s="23"/>
      <c r="C920" s="23"/>
      <c r="D920" s="23"/>
      <c r="E920" s="23"/>
      <c r="F920" s="23"/>
      <c r="G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</row>
    <row r="921" spans="1:19" ht="12.75" hidden="1" customHeight="1" x14ac:dyDescent="0.2">
      <c r="A921" s="23"/>
      <c r="B921" s="23"/>
      <c r="C921" s="23"/>
      <c r="D921" s="23"/>
      <c r="E921" s="23"/>
      <c r="F921" s="23"/>
      <c r="G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</row>
    <row r="922" spans="1:19" ht="12.75" hidden="1" customHeight="1" x14ac:dyDescent="0.2">
      <c r="A922" s="23"/>
      <c r="B922" s="23"/>
      <c r="C922" s="23"/>
      <c r="D922" s="23"/>
      <c r="E922" s="23"/>
      <c r="F922" s="23"/>
      <c r="G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</row>
    <row r="923" spans="1:19" ht="12.75" hidden="1" customHeight="1" x14ac:dyDescent="0.2">
      <c r="A923" s="23"/>
      <c r="B923" s="23"/>
      <c r="C923" s="23"/>
      <c r="D923" s="23"/>
      <c r="E923" s="23"/>
      <c r="F923" s="23"/>
      <c r="G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</row>
    <row r="924" spans="1:19" ht="12.75" hidden="1" customHeight="1" x14ac:dyDescent="0.2">
      <c r="A924" s="23"/>
      <c r="B924" s="23"/>
      <c r="C924" s="23"/>
      <c r="D924" s="23"/>
      <c r="E924" s="23"/>
      <c r="F924" s="23"/>
      <c r="G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</row>
    <row r="925" spans="1:19" ht="12.75" hidden="1" customHeight="1" x14ac:dyDescent="0.2">
      <c r="A925" s="23"/>
      <c r="B925" s="23"/>
      <c r="C925" s="23"/>
      <c r="D925" s="23"/>
      <c r="E925" s="23"/>
      <c r="F925" s="23"/>
      <c r="G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</row>
    <row r="926" spans="1:19" ht="12.75" hidden="1" customHeight="1" x14ac:dyDescent="0.2">
      <c r="A926" s="23"/>
      <c r="B926" s="23"/>
      <c r="C926" s="23"/>
      <c r="D926" s="23"/>
      <c r="E926" s="23"/>
      <c r="F926" s="23"/>
      <c r="G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</row>
    <row r="927" spans="1:19" ht="12.75" hidden="1" customHeight="1" x14ac:dyDescent="0.2">
      <c r="A927" s="23"/>
      <c r="B927" s="23"/>
      <c r="C927" s="23"/>
      <c r="D927" s="23"/>
      <c r="E927" s="23"/>
      <c r="F927" s="23"/>
      <c r="G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</row>
    <row r="928" spans="1:19" ht="12.75" hidden="1" customHeight="1" x14ac:dyDescent="0.2">
      <c r="A928" s="23"/>
      <c r="B928" s="23"/>
      <c r="C928" s="23"/>
      <c r="D928" s="23"/>
      <c r="E928" s="23"/>
      <c r="F928" s="23"/>
      <c r="G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</row>
    <row r="929" spans="1:19" ht="12.75" hidden="1" customHeight="1" x14ac:dyDescent="0.2">
      <c r="A929" s="23"/>
      <c r="B929" s="23"/>
      <c r="C929" s="23"/>
      <c r="D929" s="23"/>
      <c r="E929" s="23"/>
      <c r="F929" s="23"/>
      <c r="G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</row>
    <row r="930" spans="1:19" ht="12.75" hidden="1" customHeight="1" x14ac:dyDescent="0.2">
      <c r="A930" s="23"/>
      <c r="B930" s="23"/>
      <c r="C930" s="23"/>
      <c r="D930" s="23"/>
      <c r="E930" s="23"/>
      <c r="F930" s="23"/>
      <c r="G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</row>
    <row r="931" spans="1:19" ht="12.75" hidden="1" customHeight="1" x14ac:dyDescent="0.2">
      <c r="A931" s="23"/>
      <c r="B931" s="23"/>
      <c r="C931" s="23"/>
      <c r="D931" s="23"/>
      <c r="E931" s="23"/>
      <c r="F931" s="23"/>
      <c r="G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</row>
    <row r="932" spans="1:19" ht="12.75" hidden="1" customHeight="1" x14ac:dyDescent="0.2">
      <c r="A932" s="23"/>
      <c r="B932" s="23"/>
      <c r="C932" s="23"/>
      <c r="D932" s="23"/>
      <c r="E932" s="23"/>
      <c r="F932" s="23"/>
      <c r="G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</row>
    <row r="933" spans="1:19" ht="12.75" hidden="1" customHeight="1" x14ac:dyDescent="0.2">
      <c r="A933" s="23"/>
      <c r="B933" s="23"/>
      <c r="C933" s="23"/>
      <c r="D933" s="23"/>
      <c r="E933" s="23"/>
      <c r="F933" s="23"/>
      <c r="G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</row>
    <row r="934" spans="1:19" ht="12.75" hidden="1" customHeight="1" x14ac:dyDescent="0.2">
      <c r="A934" s="23"/>
      <c r="B934" s="23"/>
      <c r="C934" s="23"/>
      <c r="D934" s="23"/>
      <c r="E934" s="23"/>
      <c r="F934" s="23"/>
      <c r="G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</row>
    <row r="935" spans="1:19" ht="12.75" hidden="1" customHeight="1" x14ac:dyDescent="0.2">
      <c r="A935" s="23"/>
      <c r="B935" s="23"/>
      <c r="C935" s="23"/>
      <c r="D935" s="23"/>
      <c r="E935" s="23"/>
      <c r="F935" s="23"/>
      <c r="G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</row>
    <row r="936" spans="1:19" ht="12.75" hidden="1" customHeight="1" x14ac:dyDescent="0.2">
      <c r="A936" s="23"/>
      <c r="B936" s="23"/>
      <c r="C936" s="23"/>
      <c r="D936" s="23"/>
      <c r="E936" s="23"/>
      <c r="F936" s="23"/>
      <c r="G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</row>
    <row r="937" spans="1:19" ht="12.75" hidden="1" customHeight="1" x14ac:dyDescent="0.2">
      <c r="A937" s="23"/>
      <c r="B937" s="23"/>
      <c r="C937" s="23"/>
      <c r="D937" s="23"/>
      <c r="E937" s="23"/>
      <c r="F937" s="23"/>
      <c r="G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</row>
    <row r="938" spans="1:19" ht="12.75" hidden="1" customHeight="1" x14ac:dyDescent="0.2">
      <c r="A938" s="23"/>
      <c r="B938" s="23"/>
      <c r="C938" s="23"/>
      <c r="D938" s="23"/>
      <c r="E938" s="23"/>
      <c r="F938" s="23"/>
      <c r="G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</row>
    <row r="939" spans="1:19" ht="12.75" hidden="1" customHeight="1" x14ac:dyDescent="0.2">
      <c r="A939" s="23"/>
      <c r="B939" s="23"/>
      <c r="C939" s="23"/>
      <c r="D939" s="23"/>
      <c r="E939" s="23"/>
      <c r="F939" s="23"/>
      <c r="G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</row>
    <row r="940" spans="1:19" ht="12.75" hidden="1" customHeight="1" x14ac:dyDescent="0.2">
      <c r="A940" s="23"/>
      <c r="B940" s="23"/>
      <c r="C940" s="23"/>
      <c r="D940" s="23"/>
      <c r="E940" s="23"/>
      <c r="F940" s="23"/>
      <c r="G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</row>
    <row r="941" spans="1:19" ht="12.75" hidden="1" customHeight="1" x14ac:dyDescent="0.2">
      <c r="A941" s="23"/>
      <c r="B941" s="23"/>
      <c r="C941" s="23"/>
      <c r="D941" s="23"/>
      <c r="E941" s="23"/>
      <c r="F941" s="23"/>
      <c r="G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</row>
    <row r="942" spans="1:19" ht="12.75" hidden="1" customHeight="1" x14ac:dyDescent="0.2">
      <c r="A942" s="23"/>
      <c r="B942" s="23"/>
      <c r="C942" s="23"/>
      <c r="D942" s="23"/>
      <c r="E942" s="23"/>
      <c r="F942" s="23"/>
      <c r="G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</row>
    <row r="943" spans="1:19" ht="12.75" hidden="1" customHeight="1" x14ac:dyDescent="0.2">
      <c r="A943" s="23"/>
      <c r="B943" s="23"/>
      <c r="C943" s="23"/>
      <c r="D943" s="23"/>
      <c r="E943" s="23"/>
      <c r="F943" s="23"/>
      <c r="G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</row>
    <row r="944" spans="1:19" ht="12.75" hidden="1" customHeight="1" x14ac:dyDescent="0.2">
      <c r="A944" s="23"/>
      <c r="B944" s="23"/>
      <c r="C944" s="23"/>
      <c r="D944" s="23"/>
      <c r="E944" s="23"/>
      <c r="F944" s="23"/>
      <c r="G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</row>
    <row r="945" spans="1:19" ht="12.75" hidden="1" customHeight="1" x14ac:dyDescent="0.2">
      <c r="A945" s="23"/>
      <c r="B945" s="23"/>
      <c r="C945" s="23"/>
      <c r="D945" s="23"/>
      <c r="E945" s="23"/>
      <c r="F945" s="23"/>
      <c r="G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</row>
    <row r="946" spans="1:19" ht="12.75" hidden="1" customHeight="1" x14ac:dyDescent="0.2">
      <c r="A946" s="23"/>
      <c r="B946" s="23"/>
      <c r="C946" s="23"/>
      <c r="D946" s="23"/>
      <c r="E946" s="23"/>
      <c r="F946" s="23"/>
      <c r="G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</row>
    <row r="947" spans="1:19" ht="12.75" hidden="1" customHeight="1" x14ac:dyDescent="0.2">
      <c r="A947" s="23"/>
      <c r="B947" s="23"/>
      <c r="C947" s="23"/>
      <c r="D947" s="23"/>
      <c r="E947" s="23"/>
      <c r="F947" s="23"/>
      <c r="G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</row>
    <row r="948" spans="1:19" ht="12.75" hidden="1" customHeight="1" x14ac:dyDescent="0.2">
      <c r="A948" s="23"/>
      <c r="B948" s="23"/>
      <c r="C948" s="23"/>
      <c r="D948" s="23"/>
      <c r="E948" s="23"/>
      <c r="F948" s="23"/>
      <c r="G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</row>
    <row r="949" spans="1:19" ht="12.75" hidden="1" customHeight="1" x14ac:dyDescent="0.2">
      <c r="A949" s="23"/>
      <c r="B949" s="23"/>
      <c r="C949" s="23"/>
      <c r="D949" s="23"/>
      <c r="E949" s="23"/>
      <c r="F949" s="23"/>
      <c r="G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</row>
    <row r="950" spans="1:19" ht="12.75" hidden="1" customHeight="1" x14ac:dyDescent="0.2">
      <c r="A950" s="23"/>
      <c r="B950" s="23"/>
      <c r="C950" s="23"/>
      <c r="D950" s="23"/>
      <c r="E950" s="23"/>
      <c r="F950" s="23"/>
      <c r="G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</row>
    <row r="951" spans="1:19" ht="12.75" hidden="1" customHeight="1" x14ac:dyDescent="0.2">
      <c r="A951" s="23"/>
      <c r="B951" s="23"/>
      <c r="C951" s="23"/>
      <c r="D951" s="23"/>
      <c r="E951" s="23"/>
      <c r="F951" s="23"/>
      <c r="G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</row>
    <row r="952" spans="1:19" ht="12.75" hidden="1" customHeight="1" x14ac:dyDescent="0.2">
      <c r="A952" s="23"/>
      <c r="B952" s="23"/>
      <c r="C952" s="23"/>
      <c r="D952" s="23"/>
      <c r="E952" s="23"/>
      <c r="F952" s="23"/>
      <c r="G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</row>
    <row r="953" spans="1:19" ht="12.75" hidden="1" customHeight="1" x14ac:dyDescent="0.2">
      <c r="A953" s="23"/>
      <c r="B953" s="23"/>
      <c r="C953" s="23"/>
      <c r="D953" s="23"/>
      <c r="E953" s="23"/>
      <c r="F953" s="23"/>
      <c r="G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</row>
    <row r="954" spans="1:19" ht="12.75" hidden="1" customHeight="1" x14ac:dyDescent="0.2">
      <c r="A954" s="23"/>
      <c r="B954" s="23"/>
      <c r="C954" s="23"/>
      <c r="D954" s="23"/>
      <c r="E954" s="23"/>
      <c r="F954" s="23"/>
      <c r="G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</row>
    <row r="955" spans="1:19" ht="12.75" hidden="1" customHeight="1" x14ac:dyDescent="0.2">
      <c r="A955" s="23"/>
      <c r="B955" s="23"/>
      <c r="C955" s="23"/>
      <c r="D955" s="23"/>
      <c r="E955" s="23"/>
      <c r="F955" s="23"/>
      <c r="G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</row>
    <row r="956" spans="1:19" ht="12.75" hidden="1" customHeight="1" x14ac:dyDescent="0.2">
      <c r="A956" s="23"/>
      <c r="B956" s="23"/>
      <c r="C956" s="23"/>
      <c r="D956" s="23"/>
      <c r="E956" s="23"/>
      <c r="F956" s="23"/>
      <c r="G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</row>
    <row r="957" spans="1:19" ht="12.75" hidden="1" customHeight="1" x14ac:dyDescent="0.2">
      <c r="A957" s="23"/>
      <c r="B957" s="23"/>
      <c r="C957" s="23"/>
      <c r="D957" s="23"/>
      <c r="E957" s="23"/>
      <c r="F957" s="23"/>
      <c r="G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</row>
    <row r="958" spans="1:19" ht="12.75" hidden="1" customHeight="1" x14ac:dyDescent="0.2">
      <c r="A958" s="23"/>
      <c r="B958" s="23"/>
      <c r="C958" s="23"/>
      <c r="D958" s="23"/>
      <c r="E958" s="23"/>
      <c r="F958" s="23"/>
      <c r="G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</row>
    <row r="959" spans="1:19" ht="12.75" hidden="1" customHeight="1" x14ac:dyDescent="0.2">
      <c r="A959" s="23"/>
      <c r="B959" s="23"/>
      <c r="C959" s="23"/>
      <c r="D959" s="23"/>
      <c r="E959" s="23"/>
      <c r="F959" s="23"/>
      <c r="G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</row>
    <row r="960" spans="1:19" ht="12.75" hidden="1" customHeight="1" x14ac:dyDescent="0.2">
      <c r="A960" s="23"/>
      <c r="B960" s="23"/>
      <c r="C960" s="23"/>
      <c r="D960" s="23"/>
      <c r="E960" s="23"/>
      <c r="F960" s="23"/>
      <c r="G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</row>
    <row r="961" spans="1:19" ht="12.75" hidden="1" customHeight="1" x14ac:dyDescent="0.2">
      <c r="A961" s="23"/>
      <c r="B961" s="23"/>
      <c r="C961" s="23"/>
      <c r="D961" s="23"/>
      <c r="E961" s="23"/>
      <c r="F961" s="23"/>
      <c r="G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</row>
    <row r="962" spans="1:19" ht="12.75" hidden="1" customHeight="1" x14ac:dyDescent="0.2">
      <c r="A962" s="23"/>
      <c r="B962" s="23"/>
      <c r="C962" s="23"/>
      <c r="D962" s="23"/>
      <c r="E962" s="23"/>
      <c r="F962" s="23"/>
      <c r="G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</row>
    <row r="963" spans="1:19" ht="12.75" hidden="1" customHeight="1" x14ac:dyDescent="0.2">
      <c r="A963" s="23"/>
      <c r="B963" s="23"/>
      <c r="C963" s="23"/>
      <c r="D963" s="23"/>
      <c r="E963" s="23"/>
      <c r="F963" s="23"/>
      <c r="G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</row>
    <row r="964" spans="1:19" ht="12.75" hidden="1" customHeight="1" x14ac:dyDescent="0.2">
      <c r="A964" s="23"/>
      <c r="B964" s="23"/>
      <c r="C964" s="23"/>
      <c r="D964" s="23"/>
      <c r="E964" s="23"/>
      <c r="F964" s="23"/>
      <c r="G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</row>
    <row r="965" spans="1:19" ht="12.75" hidden="1" customHeight="1" x14ac:dyDescent="0.2">
      <c r="A965" s="23"/>
      <c r="B965" s="23"/>
      <c r="C965" s="23"/>
      <c r="D965" s="23"/>
      <c r="E965" s="23"/>
      <c r="F965" s="23"/>
      <c r="G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</row>
    <row r="966" spans="1:19" ht="12.75" hidden="1" customHeight="1" x14ac:dyDescent="0.2">
      <c r="A966" s="23"/>
      <c r="B966" s="23"/>
      <c r="C966" s="23"/>
      <c r="D966" s="23"/>
      <c r="E966" s="23"/>
      <c r="F966" s="23"/>
      <c r="G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</row>
    <row r="967" spans="1:19" ht="12.75" hidden="1" customHeight="1" x14ac:dyDescent="0.2">
      <c r="A967" s="23"/>
      <c r="B967" s="23"/>
      <c r="C967" s="23"/>
      <c r="D967" s="23"/>
      <c r="E967" s="23"/>
      <c r="F967" s="23"/>
      <c r="G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</row>
    <row r="968" spans="1:19" ht="12.75" hidden="1" customHeight="1" x14ac:dyDescent="0.2">
      <c r="A968" s="23"/>
      <c r="B968" s="23"/>
      <c r="C968" s="23"/>
      <c r="D968" s="23"/>
      <c r="E968" s="23"/>
      <c r="F968" s="23"/>
      <c r="G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</row>
    <row r="969" spans="1:19" ht="12.75" hidden="1" customHeight="1" x14ac:dyDescent="0.2">
      <c r="A969" s="23"/>
      <c r="B969" s="23"/>
      <c r="C969" s="23"/>
      <c r="D969" s="23"/>
      <c r="E969" s="23"/>
      <c r="F969" s="23"/>
      <c r="G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</row>
    <row r="970" spans="1:19" ht="12.75" hidden="1" customHeight="1" x14ac:dyDescent="0.2">
      <c r="A970" s="23"/>
      <c r="B970" s="23"/>
      <c r="C970" s="23"/>
      <c r="D970" s="23"/>
      <c r="E970" s="23"/>
      <c r="F970" s="23"/>
      <c r="G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</row>
    <row r="971" spans="1:19" ht="12.75" hidden="1" customHeight="1" x14ac:dyDescent="0.2">
      <c r="A971" s="23"/>
      <c r="B971" s="23"/>
      <c r="C971" s="23"/>
      <c r="D971" s="23"/>
      <c r="E971" s="23"/>
      <c r="F971" s="23"/>
      <c r="G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</row>
    <row r="972" spans="1:19" ht="12.75" hidden="1" customHeight="1" x14ac:dyDescent="0.2">
      <c r="A972" s="23"/>
      <c r="B972" s="23"/>
      <c r="C972" s="23"/>
      <c r="D972" s="23"/>
      <c r="E972" s="23"/>
      <c r="F972" s="23"/>
      <c r="G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</row>
    <row r="973" spans="1:19" ht="12.75" hidden="1" customHeight="1" x14ac:dyDescent="0.2">
      <c r="A973" s="23"/>
      <c r="B973" s="23"/>
      <c r="C973" s="23"/>
      <c r="D973" s="23"/>
      <c r="E973" s="23"/>
      <c r="F973" s="23"/>
      <c r="G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</row>
    <row r="974" spans="1:19" ht="12.75" hidden="1" customHeight="1" x14ac:dyDescent="0.2">
      <c r="A974" s="23"/>
      <c r="B974" s="23"/>
      <c r="C974" s="23"/>
      <c r="D974" s="23"/>
      <c r="E974" s="23"/>
      <c r="F974" s="23"/>
      <c r="G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</row>
    <row r="975" spans="1:19" ht="12.75" hidden="1" customHeight="1" x14ac:dyDescent="0.2">
      <c r="A975" s="23"/>
      <c r="B975" s="23"/>
      <c r="C975" s="23"/>
      <c r="D975" s="23"/>
      <c r="E975" s="23"/>
      <c r="F975" s="23"/>
      <c r="G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</row>
    <row r="976" spans="1:19" ht="12.75" hidden="1" customHeight="1" x14ac:dyDescent="0.2">
      <c r="A976" s="23"/>
      <c r="B976" s="23"/>
      <c r="C976" s="23"/>
      <c r="D976" s="23"/>
      <c r="E976" s="23"/>
      <c r="F976" s="23"/>
      <c r="G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</row>
    <row r="977" spans="1:19" ht="12.75" hidden="1" customHeight="1" x14ac:dyDescent="0.2">
      <c r="A977" s="23"/>
      <c r="B977" s="23"/>
      <c r="C977" s="23"/>
      <c r="D977" s="23"/>
      <c r="E977" s="23"/>
      <c r="F977" s="23"/>
      <c r="G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</row>
    <row r="978" spans="1:19" ht="12.75" hidden="1" customHeight="1" x14ac:dyDescent="0.2">
      <c r="A978" s="23"/>
      <c r="B978" s="23"/>
      <c r="C978" s="23"/>
      <c r="D978" s="23"/>
      <c r="E978" s="23"/>
      <c r="F978" s="23"/>
      <c r="G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</row>
    <row r="979" spans="1:19" ht="12.75" hidden="1" customHeight="1" x14ac:dyDescent="0.2">
      <c r="A979" s="23"/>
      <c r="B979" s="23"/>
      <c r="C979" s="23"/>
      <c r="D979" s="23"/>
      <c r="E979" s="23"/>
      <c r="F979" s="23"/>
      <c r="G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</row>
    <row r="980" spans="1:19" ht="12.75" hidden="1" customHeight="1" x14ac:dyDescent="0.2">
      <c r="A980" s="23"/>
      <c r="B980" s="23"/>
      <c r="C980" s="23"/>
      <c r="D980" s="23"/>
      <c r="E980" s="23"/>
      <c r="F980" s="23"/>
      <c r="G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</row>
    <row r="981" spans="1:19" ht="12.75" hidden="1" customHeight="1" x14ac:dyDescent="0.2">
      <c r="A981" s="23"/>
      <c r="B981" s="23"/>
      <c r="C981" s="23"/>
      <c r="D981" s="23"/>
      <c r="E981" s="23"/>
      <c r="F981" s="23"/>
      <c r="G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</row>
    <row r="982" spans="1:19" ht="12.75" hidden="1" customHeight="1" x14ac:dyDescent="0.2">
      <c r="A982" s="23"/>
      <c r="B982" s="23"/>
      <c r="C982" s="23"/>
      <c r="D982" s="23"/>
      <c r="E982" s="23"/>
      <c r="F982" s="23"/>
      <c r="G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</row>
    <row r="983" spans="1:19" ht="12.75" hidden="1" customHeight="1" x14ac:dyDescent="0.2">
      <c r="A983" s="23"/>
      <c r="B983" s="23"/>
      <c r="C983" s="23"/>
      <c r="D983" s="23"/>
      <c r="E983" s="23"/>
      <c r="F983" s="23"/>
      <c r="G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</row>
    <row r="984" spans="1:19" ht="12.75" hidden="1" customHeight="1" x14ac:dyDescent="0.2">
      <c r="A984" s="23"/>
      <c r="B984" s="23"/>
      <c r="C984" s="23"/>
      <c r="D984" s="23"/>
      <c r="E984" s="23"/>
      <c r="F984" s="23"/>
      <c r="G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</row>
    <row r="985" spans="1:19" ht="12.75" hidden="1" customHeight="1" x14ac:dyDescent="0.2">
      <c r="A985" s="23"/>
      <c r="B985" s="23"/>
      <c r="C985" s="23"/>
      <c r="D985" s="23"/>
      <c r="E985" s="23"/>
      <c r="F985" s="23"/>
      <c r="G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</row>
    <row r="986" spans="1:19" ht="12.75" hidden="1" customHeight="1" x14ac:dyDescent="0.2">
      <c r="A986" s="23"/>
      <c r="B986" s="23"/>
      <c r="C986" s="23"/>
      <c r="D986" s="23"/>
      <c r="E986" s="23"/>
      <c r="F986" s="23"/>
      <c r="G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</row>
    <row r="987" spans="1:19" ht="12.75" hidden="1" customHeight="1" x14ac:dyDescent="0.2">
      <c r="A987" s="23"/>
      <c r="B987" s="23"/>
      <c r="C987" s="23"/>
      <c r="D987" s="23"/>
      <c r="E987" s="23"/>
      <c r="F987" s="23"/>
      <c r="G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</row>
    <row r="988" spans="1:19" ht="12.75" hidden="1" customHeight="1" x14ac:dyDescent="0.2">
      <c r="A988" s="23"/>
      <c r="B988" s="23"/>
      <c r="C988" s="23"/>
      <c r="D988" s="23"/>
      <c r="E988" s="23"/>
      <c r="F988" s="23"/>
      <c r="G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</row>
    <row r="989" spans="1:19" ht="12.75" hidden="1" customHeight="1" x14ac:dyDescent="0.2">
      <c r="A989" s="23"/>
      <c r="B989" s="23"/>
      <c r="C989" s="23"/>
      <c r="D989" s="23"/>
      <c r="E989" s="23"/>
      <c r="F989" s="23"/>
      <c r="G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</row>
    <row r="990" spans="1:19" ht="12.75" hidden="1" customHeight="1" x14ac:dyDescent="0.2">
      <c r="A990" s="23"/>
      <c r="B990" s="23"/>
      <c r="C990" s="23"/>
      <c r="D990" s="23"/>
      <c r="E990" s="23"/>
      <c r="F990" s="23"/>
      <c r="G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</row>
    <row r="991" spans="1:19" ht="12.75" hidden="1" customHeight="1" x14ac:dyDescent="0.2">
      <c r="A991" s="23"/>
      <c r="B991" s="23"/>
      <c r="C991" s="23"/>
      <c r="D991" s="23"/>
      <c r="E991" s="23"/>
      <c r="F991" s="23"/>
      <c r="G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</row>
    <row r="992" spans="1:19" ht="12.75" hidden="1" customHeight="1" x14ac:dyDescent="0.2">
      <c r="A992" s="23"/>
      <c r="B992" s="23"/>
      <c r="C992" s="23"/>
      <c r="D992" s="23"/>
      <c r="E992" s="23"/>
      <c r="F992" s="23"/>
      <c r="G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</row>
    <row r="993" spans="1:19" ht="12.75" hidden="1" customHeight="1" x14ac:dyDescent="0.2">
      <c r="A993" s="23"/>
      <c r="B993" s="23"/>
      <c r="C993" s="23"/>
      <c r="D993" s="23"/>
      <c r="E993" s="23"/>
      <c r="F993" s="23"/>
      <c r="G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</row>
    <row r="994" spans="1:19" ht="12.75" hidden="1" customHeight="1" x14ac:dyDescent="0.2">
      <c r="A994" s="23"/>
      <c r="B994" s="23"/>
      <c r="C994" s="23"/>
      <c r="D994" s="23"/>
      <c r="E994" s="23"/>
      <c r="F994" s="23"/>
      <c r="G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</row>
    <row r="995" spans="1:19" ht="12.75" hidden="1" customHeight="1" x14ac:dyDescent="0.2">
      <c r="A995" s="23"/>
      <c r="B995" s="23"/>
      <c r="C995" s="23"/>
      <c r="D995" s="23"/>
      <c r="E995" s="23"/>
      <c r="F995" s="23"/>
      <c r="G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</row>
    <row r="996" spans="1:19" ht="12.75" hidden="1" customHeight="1" x14ac:dyDescent="0.2">
      <c r="A996" s="23"/>
      <c r="B996" s="23"/>
      <c r="C996" s="23"/>
      <c r="D996" s="23"/>
      <c r="E996" s="23"/>
      <c r="F996" s="23"/>
      <c r="G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</row>
    <row r="997" spans="1:19" ht="12.75" hidden="1" customHeight="1" x14ac:dyDescent="0.2">
      <c r="A997" s="23"/>
      <c r="B997" s="23"/>
      <c r="C997" s="23"/>
      <c r="D997" s="23"/>
      <c r="E997" s="23"/>
      <c r="F997" s="23"/>
      <c r="G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</row>
    <row r="998" spans="1:19" ht="12.75" hidden="1" customHeight="1" x14ac:dyDescent="0.2">
      <c r="A998" s="23"/>
      <c r="B998" s="23"/>
      <c r="C998" s="23"/>
      <c r="D998" s="23"/>
      <c r="E998" s="23"/>
      <c r="F998" s="23"/>
      <c r="G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</row>
    <row r="999" spans="1:19" ht="12.75" hidden="1" customHeight="1" x14ac:dyDescent="0.2">
      <c r="A999" s="23"/>
      <c r="B999" s="23"/>
      <c r="C999" s="23"/>
      <c r="D999" s="23"/>
      <c r="E999" s="23"/>
      <c r="F999" s="23"/>
      <c r="G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</row>
    <row r="1000" spans="1:19" ht="12.75" hidden="1" customHeight="1" x14ac:dyDescent="0.2">
      <c r="A1000" s="23"/>
      <c r="B1000" s="23"/>
      <c r="C1000" s="23"/>
      <c r="D1000" s="23"/>
      <c r="E1000" s="23"/>
      <c r="F1000" s="23"/>
      <c r="G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</row>
    <row r="1001" spans="1:19" ht="12.75" hidden="1" customHeight="1" x14ac:dyDescent="0.2">
      <c r="A1001" s="23"/>
      <c r="B1001" s="23"/>
      <c r="C1001" s="23"/>
      <c r="D1001" s="23"/>
      <c r="E1001" s="23"/>
      <c r="F1001" s="23"/>
      <c r="G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</row>
    <row r="1002" spans="1:19" ht="12.75" hidden="1" customHeight="1" x14ac:dyDescent="0.2">
      <c r="A1002" s="23"/>
      <c r="B1002" s="23"/>
      <c r="C1002" s="23"/>
      <c r="D1002" s="23"/>
      <c r="E1002" s="23"/>
      <c r="F1002" s="23"/>
      <c r="G1002" s="23"/>
    </row>
  </sheetData>
  <sheetProtection algorithmName="SHA-512" hashValue="PobNtuxvIgJkNZXQiTxTowL+Dh8IikZ6vmgABWn+Eiraqq2CAsM1GP4/UApJyTDgDZZxqBHHIM3+A2wro7HZyA==" saltValue="YEUwBY18Jdq7NwSfbICwfA==" spinCount="100000" sheet="1" selectLockedCells="1"/>
  <autoFilter ref="I13:I134" xr:uid="{00000000-0009-0000-0000-000000000000}"/>
  <mergeCells count="147">
    <mergeCell ref="J124:S124"/>
    <mergeCell ref="J126:M126"/>
    <mergeCell ref="P126:S126"/>
    <mergeCell ref="J127:M127"/>
    <mergeCell ref="J129:M129"/>
    <mergeCell ref="J130:M130"/>
    <mergeCell ref="M116:M117"/>
    <mergeCell ref="N116:P116"/>
    <mergeCell ref="Q116:Q117"/>
    <mergeCell ref="N117:P117"/>
    <mergeCell ref="J119:S119"/>
    <mergeCell ref="J121:S121"/>
    <mergeCell ref="J110:Q110"/>
    <mergeCell ref="T110:V110"/>
    <mergeCell ref="J111:Q111"/>
    <mergeCell ref="T111:V111"/>
    <mergeCell ref="K113:S113"/>
    <mergeCell ref="J115:S115"/>
    <mergeCell ref="J107:Q107"/>
    <mergeCell ref="T107:V107"/>
    <mergeCell ref="J108:Q108"/>
    <mergeCell ref="T108:V108"/>
    <mergeCell ref="J109:Q109"/>
    <mergeCell ref="T109:V109"/>
    <mergeCell ref="J104:Q104"/>
    <mergeCell ref="T104:V104"/>
    <mergeCell ref="J105:Q105"/>
    <mergeCell ref="T105:V105"/>
    <mergeCell ref="J106:Q106"/>
    <mergeCell ref="T106:V106"/>
    <mergeCell ref="T101:V102"/>
    <mergeCell ref="W101:W102"/>
    <mergeCell ref="X101:X102"/>
    <mergeCell ref="Y101:Y102"/>
    <mergeCell ref="J102:Q102"/>
    <mergeCell ref="J103:Q103"/>
    <mergeCell ref="T103:V103"/>
    <mergeCell ref="J95:S95"/>
    <mergeCell ref="J97:S97"/>
    <mergeCell ref="J98:S98"/>
    <mergeCell ref="J100:Q101"/>
    <mergeCell ref="R100:R101"/>
    <mergeCell ref="S100:S101"/>
    <mergeCell ref="J84:S84"/>
    <mergeCell ref="J86:M86"/>
    <mergeCell ref="P86:S86"/>
    <mergeCell ref="J87:M87"/>
    <mergeCell ref="J89:M89"/>
    <mergeCell ref="J90:M90"/>
    <mergeCell ref="M76:M77"/>
    <mergeCell ref="N76:P76"/>
    <mergeCell ref="Q76:Q77"/>
    <mergeCell ref="N77:P77"/>
    <mergeCell ref="J79:S79"/>
    <mergeCell ref="J81:S81"/>
    <mergeCell ref="J70:Q70"/>
    <mergeCell ref="T70:V70"/>
    <mergeCell ref="J71:Q71"/>
    <mergeCell ref="T71:V71"/>
    <mergeCell ref="K73:S73"/>
    <mergeCell ref="J75:S75"/>
    <mergeCell ref="J67:Q67"/>
    <mergeCell ref="T67:V67"/>
    <mergeCell ref="J68:Q68"/>
    <mergeCell ref="T68:V68"/>
    <mergeCell ref="J69:Q69"/>
    <mergeCell ref="T69:V69"/>
    <mergeCell ref="J64:Q64"/>
    <mergeCell ref="T64:V64"/>
    <mergeCell ref="J65:Q65"/>
    <mergeCell ref="T65:V65"/>
    <mergeCell ref="J66:Q66"/>
    <mergeCell ref="T66:V66"/>
    <mergeCell ref="T61:V62"/>
    <mergeCell ref="W61:W62"/>
    <mergeCell ref="X61:X62"/>
    <mergeCell ref="Y61:Y62"/>
    <mergeCell ref="J62:Q62"/>
    <mergeCell ref="J63:Q63"/>
    <mergeCell ref="T63:V63"/>
    <mergeCell ref="K49:N49"/>
    <mergeCell ref="K50:N50"/>
    <mergeCell ref="J56:S56"/>
    <mergeCell ref="J58:S58"/>
    <mergeCell ref="J60:Q61"/>
    <mergeCell ref="R60:R61"/>
    <mergeCell ref="S60:S61"/>
    <mergeCell ref="Q49:T49"/>
    <mergeCell ref="J41:Y42"/>
    <mergeCell ref="K44:L44"/>
    <mergeCell ref="P44:Q44"/>
    <mergeCell ref="K46:N46"/>
    <mergeCell ref="P46:S46"/>
    <mergeCell ref="K48:N48"/>
    <mergeCell ref="J32:Q32"/>
    <mergeCell ref="J34:Y34"/>
    <mergeCell ref="J36:Y36"/>
    <mergeCell ref="N37:N38"/>
    <mergeCell ref="R37:R38"/>
    <mergeCell ref="J40:Y40"/>
    <mergeCell ref="P48:S48"/>
    <mergeCell ref="J29:Q29"/>
    <mergeCell ref="T29:V29"/>
    <mergeCell ref="J30:Q30"/>
    <mergeCell ref="T30:V30"/>
    <mergeCell ref="J31:O31"/>
    <mergeCell ref="P31:Q31"/>
    <mergeCell ref="T31:V31"/>
    <mergeCell ref="J26:Q26"/>
    <mergeCell ref="T26:V26"/>
    <mergeCell ref="J27:Q27"/>
    <mergeCell ref="T27:V27"/>
    <mergeCell ref="J28:Q28"/>
    <mergeCell ref="T28:V28"/>
    <mergeCell ref="J24:Q24"/>
    <mergeCell ref="T24:V24"/>
    <mergeCell ref="J25:Q25"/>
    <mergeCell ref="T25:V25"/>
    <mergeCell ref="J14:Y14"/>
    <mergeCell ref="J15:Y16"/>
    <mergeCell ref="J17:K19"/>
    <mergeCell ref="L17:Y19"/>
    <mergeCell ref="J21:Q22"/>
    <mergeCell ref="R21:R22"/>
    <mergeCell ref="S21:S22"/>
    <mergeCell ref="T21:V22"/>
    <mergeCell ref="W21:W22"/>
    <mergeCell ref="X21:X22"/>
    <mergeCell ref="J13:W13"/>
    <mergeCell ref="X13:Y13"/>
    <mergeCell ref="J1:Y3"/>
    <mergeCell ref="J4:Y4"/>
    <mergeCell ref="J5:X5"/>
    <mergeCell ref="J6:R6"/>
    <mergeCell ref="S6:Y6"/>
    <mergeCell ref="Y21:Y22"/>
    <mergeCell ref="J23:Q23"/>
    <mergeCell ref="T23:V23"/>
    <mergeCell ref="I7:I12"/>
    <mergeCell ref="J7:R7"/>
    <mergeCell ref="S7:Y7"/>
    <mergeCell ref="J8:Y8"/>
    <mergeCell ref="J9:S9"/>
    <mergeCell ref="J10:W12"/>
    <mergeCell ref="X10:Y10"/>
    <mergeCell ref="X11:Y11"/>
    <mergeCell ref="X12:Y12"/>
  </mergeCells>
  <conditionalFormatting sqref="J32:S32">
    <cfRule type="cellIs" dxfId="3" priority="1" operator="equal">
      <formula>$R$14</formula>
    </cfRule>
    <cfRule type="cellIs" dxfId="2" priority="2" operator="equal">
      <formula>"COM"</formula>
    </cfRule>
  </conditionalFormatting>
  <conditionalFormatting sqref="T31:V31 T71:V71 T111:V111">
    <cfRule type="expression" dxfId="1" priority="3" stopIfTrue="1">
      <formula>AND(T31&lt;&gt;"OK",T31&lt;&gt;"-",T31&lt;&gt;"")</formula>
    </cfRule>
    <cfRule type="cellIs" dxfId="0" priority="4" stopIfTrue="1" operator="equal">
      <formula>"OK"</formula>
    </cfRule>
  </conditionalFormatting>
  <dataValidations count="7">
    <dataValidation type="decimal" allowBlank="1" showInputMessage="1" showErrorMessage="1" prompt="Erro de valores - Digite um valor entre 0% e 100%" sqref="S23:S28 S62:S67 S102:S107" xr:uid="{64D3BF93-8684-405B-8DB9-E1E6DEABE2BB}">
      <formula1>0</formula1>
      <formula2>1</formula2>
    </dataValidation>
    <dataValidation type="decimal" allowBlank="1" showInputMessage="1" showErrorMessage="1" prompt="Erro de valores - Digite um valor maior do que 0." sqref="S29 S68 S108" xr:uid="{E7DAFCDC-A4ED-452E-A706-1A404CAB85FF}">
      <formula1>0</formula1>
      <formula2>1</formula2>
    </dataValidation>
    <dataValidation type="decimal" operator="greaterThanOrEqual" allowBlank="1" showInputMessage="1" showErrorMessage="1" prompt="Valores comuns: - Normalmente entre 2 e 5%." sqref="X13" xr:uid="{53438022-6EB9-4133-924B-B6DA1B0CA641}">
      <formula1>0</formula1>
    </dataValidation>
    <dataValidation type="list" allowBlank="1" showErrorMessage="1" sqref="J98" xr:uid="{6A611832-F60B-4C25-A541-BD3D33D26924}">
      <formula1>BDI.TipoObra</formula1>
    </dataValidation>
    <dataValidation type="decimal" allowBlank="1" showInputMessage="1" showErrorMessage="1" prompt="Valores admissíveis: - Insira valores entre 0 e 100%." sqref="X12" xr:uid="{DE676A0D-E787-46D4-89C8-B7CFC658F2C3}">
      <formula1>0</formula1>
      <formula2>1</formula2>
    </dataValidation>
    <dataValidation type="list" allowBlank="1" showInputMessage="1" showErrorMessage="1" sqref="P31" xr:uid="{4DE3A8D0-F24D-44DE-BAC5-F1ED050CD481}">
      <formula1>$A$130:$A$132</formula1>
    </dataValidation>
    <dataValidation type="list" allowBlank="1" showErrorMessage="1" sqref="L17" xr:uid="{C0BA5A02-100E-4C92-B7A9-BFF9804A5543}">
      <formula1>$A$140:$A$142</formula1>
    </dataValidation>
  </dataValidations>
  <pageMargins left="0.7" right="0.7" top="0.75" bottom="0.75" header="0.3" footer="0.3"/>
  <pageSetup paperSize="9" scale="70" fitToHeight="0" orientation="landscape" r:id="rId1"/>
  <headerFooter>
    <oddHeader>&amp;L_</oddHeader>
    <oddFooter>&amp;LPMv3.0.6&amp;R&amp;P /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4">
    <tabColor rgb="FF00B050"/>
    <pageSetUpPr fitToPage="1"/>
  </sheetPr>
  <dimension ref="B1:J65"/>
  <sheetViews>
    <sheetView showGridLines="0" view="pageBreakPreview" zoomScale="80" zoomScaleNormal="85" zoomScaleSheetLayoutView="80" workbookViewId="0">
      <selection activeCell="P15" sqref="P15"/>
    </sheetView>
  </sheetViews>
  <sheetFormatPr defaultColWidth="11.5703125" defaultRowHeight="12.75" x14ac:dyDescent="0.2"/>
  <cols>
    <col min="1" max="1" width="3.85546875" style="6" customWidth="1"/>
    <col min="2" max="2" width="20.7109375" style="7" customWidth="1"/>
    <col min="3" max="3" width="39.7109375" style="11" customWidth="1"/>
    <col min="4" max="4" width="5.42578125" style="16" customWidth="1"/>
    <col min="5" max="5" width="22" style="8" customWidth="1"/>
    <col min="6" max="6" width="13.5703125" style="6" customWidth="1"/>
    <col min="7" max="7" width="13.28515625" style="6" customWidth="1"/>
    <col min="8" max="10" width="23.28515625" style="10" customWidth="1"/>
    <col min="11" max="16384" width="11.5703125" style="6"/>
  </cols>
  <sheetData>
    <row r="1" spans="2:10" x14ac:dyDescent="0.2">
      <c r="B1" s="7">
        <v>1</v>
      </c>
      <c r="C1" s="11">
        <v>2</v>
      </c>
      <c r="D1" s="7">
        <v>3</v>
      </c>
      <c r="E1" s="11">
        <v>4</v>
      </c>
      <c r="F1" s="7">
        <v>5</v>
      </c>
      <c r="G1" s="11">
        <v>6</v>
      </c>
      <c r="H1" s="7">
        <v>7</v>
      </c>
      <c r="I1" s="11">
        <v>8</v>
      </c>
      <c r="J1" s="7">
        <v>9</v>
      </c>
    </row>
    <row r="2" spans="2:10" s="5" customFormat="1" ht="61.5" customHeight="1" x14ac:dyDescent="0.2">
      <c r="B2" s="347" t="s">
        <v>173</v>
      </c>
      <c r="C2" s="348"/>
      <c r="D2" s="348"/>
      <c r="E2" s="348"/>
      <c r="F2" s="348"/>
      <c r="G2" s="348"/>
      <c r="H2" s="348"/>
      <c r="I2" s="348"/>
      <c r="J2" s="349"/>
    </row>
    <row r="3" spans="2:10" s="166" customFormat="1" ht="33" customHeight="1" x14ac:dyDescent="0.25">
      <c r="B3" s="365" t="str">
        <f>'MEMORIA DE CAL.'!B5</f>
        <v>OBRA: OBRA DE DRENAGEM E PAVIMENTAÇÃO ASFALTICA NO BAIRRO ÁGUAS CLARAS NO MUNICÍPIO DE SANTANA DO PARAÍSO/MG</v>
      </c>
      <c r="C3" s="366"/>
      <c r="D3" s="366"/>
      <c r="E3" s="366"/>
      <c r="F3" s="366"/>
      <c r="G3" s="366"/>
      <c r="H3" s="366"/>
      <c r="I3" s="366"/>
      <c r="J3" s="234"/>
    </row>
    <row r="4" spans="2:10" s="166" customFormat="1" ht="31.5" customHeight="1" x14ac:dyDescent="0.25">
      <c r="B4" s="365" t="str">
        <f>'MEMORIA DE CAL.'!B6</f>
        <v>ENDEREÇO DA OBRA: RUA AVENCA, RUA TULIPA E RUA ROSA,BAIRRO AGUAS CLARAS - SANTANA DO PARAÍSO - MG.</v>
      </c>
      <c r="C4" s="366"/>
      <c r="D4" s="366"/>
      <c r="E4" s="366"/>
      <c r="F4" s="366"/>
      <c r="G4" s="366"/>
      <c r="H4" s="366"/>
      <c r="I4" s="366"/>
      <c r="J4" s="235"/>
    </row>
    <row r="5" spans="2:10" s="166" customFormat="1" ht="13.5" customHeight="1" x14ac:dyDescent="0.25">
      <c r="B5" s="365" t="str">
        <f>'MEMORIA DE CAL.'!B7</f>
        <v>PRAZO DE EXECUÇÃO: 03 MESES</v>
      </c>
      <c r="C5" s="366"/>
      <c r="D5" s="366"/>
      <c r="E5" s="366"/>
      <c r="F5" s="366"/>
      <c r="G5" s="366"/>
      <c r="H5" s="366"/>
      <c r="I5" s="366"/>
      <c r="J5" s="235"/>
    </row>
    <row r="6" spans="2:10" s="166" customFormat="1" ht="30.75" customHeight="1" x14ac:dyDescent="0.25">
      <c r="B6" s="365" t="str">
        <f>'MEMORIA DE CAL.'!B8</f>
        <v>BASES ORÇAMENTÁRIAS: SINAPI ABRIL/2024 - SEM DESONERAÇÃO; SICRO MG JAN/2026; SUDECAP 10/2025 - SEM DESONERAÇÃO; SEINFRA 01/2026 REGIÃO LESTE - SEM DESONERAÇÃO.</v>
      </c>
      <c r="C6" s="366"/>
      <c r="D6" s="366"/>
      <c r="E6" s="366"/>
      <c r="F6" s="366"/>
      <c r="G6" s="366"/>
      <c r="H6" s="366"/>
      <c r="I6" s="366"/>
      <c r="J6" s="235"/>
    </row>
    <row r="7" spans="2:10" s="166" customFormat="1" ht="13.5" hidden="1" customHeight="1" x14ac:dyDescent="0.25">
      <c r="B7" s="365" t="s">
        <v>184</v>
      </c>
      <c r="C7" s="366"/>
      <c r="D7" s="366"/>
      <c r="E7" s="366"/>
      <c r="F7" s="366"/>
      <c r="G7" s="366"/>
      <c r="H7" s="366"/>
      <c r="I7" s="366"/>
      <c r="J7" s="235"/>
    </row>
    <row r="8" spans="2:10" s="167" customFormat="1" ht="27.75" customHeight="1" x14ac:dyDescent="0.25">
      <c r="B8" s="360" t="s">
        <v>369</v>
      </c>
      <c r="C8" s="361"/>
      <c r="D8" s="361"/>
      <c r="E8" s="361"/>
      <c r="F8" s="361"/>
      <c r="G8" s="361"/>
      <c r="H8" s="361"/>
      <c r="I8" s="361"/>
      <c r="J8" s="362"/>
    </row>
    <row r="9" spans="2:10" s="167" customFormat="1" ht="15.75" customHeight="1" x14ac:dyDescent="0.25">
      <c r="B9" s="350" t="s">
        <v>1</v>
      </c>
      <c r="C9" s="352" t="s">
        <v>13</v>
      </c>
      <c r="D9" s="352"/>
      <c r="E9" s="354" t="s">
        <v>14</v>
      </c>
      <c r="F9" s="356" t="s">
        <v>15</v>
      </c>
      <c r="G9" s="356" t="s">
        <v>18</v>
      </c>
      <c r="H9" s="358" t="s">
        <v>164</v>
      </c>
      <c r="I9" s="358" t="s">
        <v>165</v>
      </c>
      <c r="J9" s="363" t="s">
        <v>166</v>
      </c>
    </row>
    <row r="10" spans="2:10" s="167" customFormat="1" ht="15.75" customHeight="1" x14ac:dyDescent="0.25">
      <c r="B10" s="351"/>
      <c r="C10" s="353"/>
      <c r="D10" s="353"/>
      <c r="E10" s="355"/>
      <c r="F10" s="357"/>
      <c r="G10" s="357"/>
      <c r="H10" s="359"/>
      <c r="I10" s="359"/>
      <c r="J10" s="364"/>
    </row>
    <row r="11" spans="2:10" s="170" customFormat="1" ht="18.75" customHeight="1" x14ac:dyDescent="0.25">
      <c r="B11" s="343">
        <v>1</v>
      </c>
      <c r="C11" s="337" t="str">
        <f>VLOOKUP(B11,'MEMORIA DE CAL.'!$B$2:$L$526,4,)</f>
        <v>ADMINISTRAÇÃO LOCAL</v>
      </c>
      <c r="D11" s="338"/>
      <c r="E11" s="346"/>
      <c r="F11" s="168"/>
      <c r="G11" s="168"/>
      <c r="H11" s="169"/>
      <c r="I11" s="169"/>
      <c r="J11" s="169"/>
    </row>
    <row r="12" spans="2:10" s="170" customFormat="1" ht="18.75" customHeight="1" x14ac:dyDescent="0.25">
      <c r="B12" s="344"/>
      <c r="C12" s="339"/>
      <c r="D12" s="340"/>
      <c r="E12" s="335"/>
      <c r="F12" s="171"/>
      <c r="G12" s="171"/>
      <c r="H12" s="172"/>
      <c r="I12" s="172"/>
      <c r="J12" s="236"/>
    </row>
    <row r="13" spans="2:10" s="170" customFormat="1" ht="18.75" customHeight="1" x14ac:dyDescent="0.25">
      <c r="B13" s="344"/>
      <c r="C13" s="339"/>
      <c r="D13" s="340"/>
      <c r="E13" s="332"/>
      <c r="F13" s="173"/>
      <c r="G13" s="173"/>
      <c r="H13" s="182"/>
      <c r="I13" s="182"/>
      <c r="J13" s="237"/>
    </row>
    <row r="14" spans="2:10" s="170" customFormat="1" ht="18.75" customHeight="1" x14ac:dyDescent="0.25">
      <c r="B14" s="345"/>
      <c r="C14" s="341"/>
      <c r="D14" s="342"/>
      <c r="E14" s="333"/>
      <c r="F14" s="174"/>
      <c r="G14" s="174"/>
      <c r="H14" s="183"/>
      <c r="I14" s="183"/>
      <c r="J14" s="238"/>
    </row>
    <row r="15" spans="2:10" s="170" customFormat="1" ht="18.75" customHeight="1" x14ac:dyDescent="0.25">
      <c r="B15" s="343">
        <v>2</v>
      </c>
      <c r="C15" s="337" t="str">
        <f>VLOOKUP(B15,'MEMORIA DE CAL.'!$B$2:$L$526,4,)</f>
        <v>INSTALAÇÕES INICIAIS DA OBRA</v>
      </c>
      <c r="D15" s="338"/>
      <c r="E15" s="346"/>
      <c r="F15" s="168"/>
      <c r="G15" s="168"/>
      <c r="H15" s="169"/>
      <c r="I15" s="169"/>
      <c r="J15" s="169"/>
    </row>
    <row r="16" spans="2:10" s="170" customFormat="1" ht="18.75" customHeight="1" x14ac:dyDescent="0.25">
      <c r="B16" s="344"/>
      <c r="C16" s="339"/>
      <c r="D16" s="340"/>
      <c r="E16" s="335"/>
      <c r="F16" s="171"/>
      <c r="G16" s="171"/>
      <c r="H16" s="172"/>
      <c r="I16" s="172"/>
      <c r="J16" s="236"/>
    </row>
    <row r="17" spans="2:10" s="170" customFormat="1" ht="18.75" customHeight="1" x14ac:dyDescent="0.25">
      <c r="B17" s="344"/>
      <c r="C17" s="339"/>
      <c r="D17" s="340"/>
      <c r="E17" s="332"/>
      <c r="F17" s="173"/>
      <c r="G17" s="173"/>
      <c r="H17" s="182"/>
      <c r="I17" s="182"/>
      <c r="J17" s="237"/>
    </row>
    <row r="18" spans="2:10" s="170" customFormat="1" ht="18.75" customHeight="1" x14ac:dyDescent="0.25">
      <c r="B18" s="345"/>
      <c r="C18" s="341"/>
      <c r="D18" s="342"/>
      <c r="E18" s="333"/>
      <c r="F18" s="174"/>
      <c r="G18" s="174"/>
      <c r="H18" s="184"/>
      <c r="I18" s="184"/>
      <c r="J18" s="239"/>
    </row>
    <row r="19" spans="2:10" s="170" customFormat="1" ht="18.75" customHeight="1" x14ac:dyDescent="0.25">
      <c r="B19" s="343">
        <v>3</v>
      </c>
      <c r="C19" s="337" t="str">
        <f>VLOOKUP(B19,'MEMORIA DE CAL.'!$B$2:$L$526,4,)</f>
        <v>TERRAPLENAGEM</v>
      </c>
      <c r="D19" s="338"/>
      <c r="E19" s="346"/>
      <c r="F19" s="168"/>
      <c r="G19" s="168"/>
      <c r="H19" s="169"/>
      <c r="I19" s="169"/>
      <c r="J19" s="169"/>
    </row>
    <row r="20" spans="2:10" s="170" customFormat="1" ht="18.75" customHeight="1" x14ac:dyDescent="0.25">
      <c r="B20" s="344"/>
      <c r="C20" s="339"/>
      <c r="D20" s="340"/>
      <c r="E20" s="335"/>
      <c r="F20" s="171"/>
      <c r="G20" s="171"/>
      <c r="H20" s="172"/>
      <c r="I20" s="172"/>
      <c r="J20" s="236"/>
    </row>
    <row r="21" spans="2:10" s="170" customFormat="1" ht="18.75" customHeight="1" x14ac:dyDescent="0.25">
      <c r="B21" s="344"/>
      <c r="C21" s="339"/>
      <c r="D21" s="340"/>
      <c r="E21" s="332"/>
      <c r="F21" s="173"/>
      <c r="G21" s="173"/>
      <c r="H21" s="182"/>
      <c r="I21" s="182"/>
      <c r="J21" s="237"/>
    </row>
    <row r="22" spans="2:10" s="170" customFormat="1" ht="18.75" customHeight="1" x14ac:dyDescent="0.25">
      <c r="B22" s="345"/>
      <c r="C22" s="341"/>
      <c r="D22" s="342"/>
      <c r="E22" s="333"/>
      <c r="F22" s="174"/>
      <c r="G22" s="174"/>
      <c r="H22" s="183"/>
      <c r="I22" s="183"/>
      <c r="J22" s="238"/>
    </row>
    <row r="23" spans="2:10" s="170" customFormat="1" ht="18.75" customHeight="1" x14ac:dyDescent="0.25">
      <c r="B23" s="343">
        <v>4</v>
      </c>
      <c r="C23" s="337" t="str">
        <f>VLOOKUP(B23,'MEMORIA DE CAL.'!$B$2:$L$526,4,)</f>
        <v>DRENAGEM</v>
      </c>
      <c r="D23" s="338"/>
      <c r="E23" s="346"/>
      <c r="F23" s="168"/>
      <c r="G23" s="168"/>
      <c r="H23" s="169"/>
      <c r="I23" s="169"/>
      <c r="J23" s="169"/>
    </row>
    <row r="24" spans="2:10" s="170" customFormat="1" ht="18.75" customHeight="1" x14ac:dyDescent="0.25">
      <c r="B24" s="344"/>
      <c r="C24" s="339"/>
      <c r="D24" s="340"/>
      <c r="E24" s="335"/>
      <c r="F24" s="171"/>
      <c r="G24" s="171"/>
      <c r="H24" s="172"/>
      <c r="I24" s="172"/>
      <c r="J24" s="236"/>
    </row>
    <row r="25" spans="2:10" s="170" customFormat="1" ht="18.75" customHeight="1" x14ac:dyDescent="0.25">
      <c r="B25" s="344"/>
      <c r="C25" s="339"/>
      <c r="D25" s="340"/>
      <c r="E25" s="332"/>
      <c r="F25" s="173"/>
      <c r="G25" s="173"/>
      <c r="H25" s="182"/>
      <c r="I25" s="182"/>
      <c r="J25" s="237"/>
    </row>
    <row r="26" spans="2:10" s="170" customFormat="1" ht="18.75" customHeight="1" x14ac:dyDescent="0.25">
      <c r="B26" s="345"/>
      <c r="C26" s="341"/>
      <c r="D26" s="342"/>
      <c r="E26" s="333"/>
      <c r="F26" s="174"/>
      <c r="G26" s="174"/>
      <c r="H26" s="183"/>
      <c r="I26" s="183"/>
      <c r="J26" s="238"/>
    </row>
    <row r="27" spans="2:10" s="170" customFormat="1" ht="18.75" customHeight="1" x14ac:dyDescent="0.25">
      <c r="B27" s="343">
        <v>5</v>
      </c>
      <c r="C27" s="337" t="str">
        <f>VLOOKUP(B27,'MEMORIA DE CAL.'!$B$2:$L$526,4,)</f>
        <v>PAVIMENTAÇÃO ASFÁLTICA</v>
      </c>
      <c r="D27" s="338"/>
      <c r="E27" s="346"/>
      <c r="F27" s="168"/>
      <c r="G27" s="168"/>
      <c r="H27" s="169"/>
      <c r="I27" s="169"/>
      <c r="J27" s="169"/>
    </row>
    <row r="28" spans="2:10" s="170" customFormat="1" ht="18.75" customHeight="1" x14ac:dyDescent="0.25">
      <c r="B28" s="344"/>
      <c r="C28" s="339"/>
      <c r="D28" s="340"/>
      <c r="E28" s="335"/>
      <c r="F28" s="171"/>
      <c r="G28" s="171"/>
      <c r="H28" s="172"/>
      <c r="I28" s="172"/>
      <c r="J28" s="236"/>
    </row>
    <row r="29" spans="2:10" s="170" customFormat="1" ht="18.75" customHeight="1" x14ac:dyDescent="0.25">
      <c r="B29" s="344"/>
      <c r="C29" s="339"/>
      <c r="D29" s="340"/>
      <c r="E29" s="332"/>
      <c r="F29" s="173"/>
      <c r="G29" s="173"/>
      <c r="H29" s="182"/>
      <c r="I29" s="182"/>
      <c r="J29" s="237"/>
    </row>
    <row r="30" spans="2:10" s="170" customFormat="1" ht="18.75" customHeight="1" x14ac:dyDescent="0.25">
      <c r="B30" s="345"/>
      <c r="C30" s="341"/>
      <c r="D30" s="342"/>
      <c r="E30" s="333"/>
      <c r="F30" s="174"/>
      <c r="G30" s="174"/>
      <c r="H30" s="183"/>
      <c r="I30" s="183"/>
      <c r="J30" s="238"/>
    </row>
    <row r="31" spans="2:10" s="170" customFormat="1" ht="18.75" customHeight="1" x14ac:dyDescent="0.25">
      <c r="B31" s="343">
        <v>6</v>
      </c>
      <c r="C31" s="337" t="str">
        <f>VLOOKUP(B31,'MEMORIA DE CAL.'!$B$2:$L$526,4,)</f>
        <v>CALÇADAS</v>
      </c>
      <c r="D31" s="338"/>
      <c r="E31" s="346"/>
      <c r="F31" s="168"/>
      <c r="G31" s="168"/>
      <c r="H31" s="169"/>
      <c r="I31" s="169"/>
      <c r="J31" s="169"/>
    </row>
    <row r="32" spans="2:10" s="170" customFormat="1" ht="18.75" customHeight="1" x14ac:dyDescent="0.25">
      <c r="B32" s="344"/>
      <c r="C32" s="339"/>
      <c r="D32" s="340"/>
      <c r="E32" s="335"/>
      <c r="F32" s="171"/>
      <c r="G32" s="171"/>
      <c r="H32" s="172"/>
      <c r="I32" s="172"/>
      <c r="J32" s="236"/>
    </row>
    <row r="33" spans="2:10" s="170" customFormat="1" ht="18.75" customHeight="1" x14ac:dyDescent="0.25">
      <c r="B33" s="344"/>
      <c r="C33" s="339"/>
      <c r="D33" s="340"/>
      <c r="E33" s="332"/>
      <c r="F33" s="173"/>
      <c r="G33" s="173"/>
      <c r="H33" s="182"/>
      <c r="I33" s="182"/>
      <c r="J33" s="237"/>
    </row>
    <row r="34" spans="2:10" s="170" customFormat="1" ht="18.75" customHeight="1" x14ac:dyDescent="0.25">
      <c r="B34" s="345"/>
      <c r="C34" s="341"/>
      <c r="D34" s="342"/>
      <c r="E34" s="333"/>
      <c r="F34" s="174"/>
      <c r="G34" s="174"/>
      <c r="H34" s="183"/>
      <c r="I34" s="183"/>
      <c r="J34" s="238"/>
    </row>
    <row r="35" spans="2:10" s="170" customFormat="1" ht="18.75" customHeight="1" x14ac:dyDescent="0.25">
      <c r="B35" s="343">
        <v>7</v>
      </c>
      <c r="C35" s="337" t="str">
        <f>VLOOKUP(B35,'MEMORIA DE CAL.'!$B$2:$L$526,4,)</f>
        <v>SERVIÇOS FINAIS</v>
      </c>
      <c r="D35" s="338"/>
      <c r="E35" s="346"/>
      <c r="F35" s="168"/>
      <c r="G35" s="168"/>
      <c r="H35" s="169"/>
      <c r="I35" s="169"/>
      <c r="J35" s="169"/>
    </row>
    <row r="36" spans="2:10" s="170" customFormat="1" ht="18.75" customHeight="1" x14ac:dyDescent="0.25">
      <c r="B36" s="344"/>
      <c r="C36" s="339"/>
      <c r="D36" s="340"/>
      <c r="E36" s="335"/>
      <c r="F36" s="171"/>
      <c r="G36" s="171"/>
      <c r="H36" s="172"/>
      <c r="I36" s="172"/>
      <c r="J36" s="236"/>
    </row>
    <row r="37" spans="2:10" s="170" customFormat="1" ht="18.75" customHeight="1" x14ac:dyDescent="0.25">
      <c r="B37" s="344"/>
      <c r="C37" s="339"/>
      <c r="D37" s="340"/>
      <c r="E37" s="332"/>
      <c r="F37" s="173"/>
      <c r="G37" s="173"/>
      <c r="H37" s="182"/>
      <c r="I37" s="182"/>
      <c r="J37" s="237"/>
    </row>
    <row r="38" spans="2:10" s="170" customFormat="1" ht="18.75" customHeight="1" x14ac:dyDescent="0.25">
      <c r="B38" s="345"/>
      <c r="C38" s="341"/>
      <c r="D38" s="342"/>
      <c r="E38" s="333"/>
      <c r="F38" s="174"/>
      <c r="G38" s="174"/>
      <c r="H38" s="183"/>
      <c r="I38" s="183"/>
      <c r="J38" s="238"/>
    </row>
    <row r="39" spans="2:10" s="170" customFormat="1" ht="18.75" hidden="1" customHeight="1" x14ac:dyDescent="0.25">
      <c r="B39" s="344">
        <v>9</v>
      </c>
      <c r="C39" s="372" t="e">
        <f>VLOOKUP(B39,'MEMORIA DE CAL.'!$B$23:$P$526,2,FALSE)</f>
        <v>#N/A</v>
      </c>
      <c r="D39" s="373"/>
      <c r="E39" s="334" t="e">
        <f>VLOOKUP(B39,#REF!,8,FALSE)</f>
        <v>#REF!</v>
      </c>
      <c r="F39" s="175"/>
      <c r="G39" s="175"/>
      <c r="H39" s="176"/>
      <c r="I39" s="176"/>
      <c r="J39" s="240"/>
    </row>
    <row r="40" spans="2:10" s="170" customFormat="1" ht="18.75" hidden="1" customHeight="1" x14ac:dyDescent="0.25">
      <c r="B40" s="344"/>
      <c r="C40" s="372"/>
      <c r="D40" s="373"/>
      <c r="E40" s="335"/>
      <c r="F40" s="171"/>
      <c r="G40" s="171"/>
      <c r="H40" s="172"/>
      <c r="I40" s="172"/>
      <c r="J40" s="236"/>
    </row>
    <row r="41" spans="2:10" s="170" customFormat="1" ht="18.75" hidden="1" customHeight="1" x14ac:dyDescent="0.25">
      <c r="B41" s="344"/>
      <c r="C41" s="372"/>
      <c r="D41" s="373"/>
      <c r="E41" s="332" t="e">
        <f>TRUNC((E39/$E$44),2)</f>
        <v>#REF!</v>
      </c>
      <c r="F41" s="173"/>
      <c r="G41" s="173"/>
      <c r="H41" s="177"/>
      <c r="I41" s="177"/>
      <c r="J41" s="241"/>
    </row>
    <row r="42" spans="2:10" s="170" customFormat="1" ht="18.75" hidden="1" customHeight="1" x14ac:dyDescent="0.25">
      <c r="B42" s="344"/>
      <c r="C42" s="372"/>
      <c r="D42" s="373"/>
      <c r="E42" s="336"/>
      <c r="F42" s="259"/>
      <c r="G42" s="259"/>
      <c r="H42" s="260"/>
      <c r="I42" s="260"/>
      <c r="J42" s="261"/>
    </row>
    <row r="43" spans="2:10" s="167" customFormat="1" ht="13.5" customHeight="1" x14ac:dyDescent="0.25">
      <c r="B43" s="249"/>
      <c r="C43" s="250"/>
      <c r="D43" s="262"/>
      <c r="E43" s="252"/>
      <c r="F43" s="263"/>
      <c r="G43" s="263"/>
      <c r="H43" s="263"/>
      <c r="I43" s="263"/>
      <c r="J43" s="264"/>
    </row>
    <row r="44" spans="2:10" s="167" customFormat="1" ht="19.5" customHeight="1" x14ac:dyDescent="0.25">
      <c r="B44" s="367" t="s">
        <v>16</v>
      </c>
      <c r="C44" s="356"/>
      <c r="D44" s="356"/>
      <c r="E44" s="354"/>
      <c r="F44" s="356"/>
      <c r="G44" s="245"/>
      <c r="H44" s="257"/>
      <c r="I44" s="257"/>
      <c r="J44" s="258"/>
    </row>
    <row r="45" spans="2:10" s="167" customFormat="1" ht="17.25" customHeight="1" x14ac:dyDescent="0.25">
      <c r="B45" s="368"/>
      <c r="C45" s="369"/>
      <c r="D45" s="369"/>
      <c r="E45" s="371"/>
      <c r="F45" s="369"/>
      <c r="G45" s="178"/>
      <c r="H45" s="179"/>
      <c r="I45" s="179"/>
      <c r="J45" s="242"/>
    </row>
    <row r="46" spans="2:10" s="167" customFormat="1" ht="19.5" customHeight="1" x14ac:dyDescent="0.25">
      <c r="B46" s="368"/>
      <c r="C46" s="369"/>
      <c r="D46" s="369"/>
      <c r="E46" s="371"/>
      <c r="F46" s="374"/>
      <c r="G46" s="180"/>
      <c r="H46" s="188"/>
      <c r="I46" s="188"/>
      <c r="J46" s="243"/>
    </row>
    <row r="47" spans="2:10" s="167" customFormat="1" ht="17.25" customHeight="1" x14ac:dyDescent="0.25">
      <c r="B47" s="370"/>
      <c r="C47" s="357"/>
      <c r="D47" s="357"/>
      <c r="E47" s="355"/>
      <c r="F47" s="375"/>
      <c r="G47" s="246"/>
      <c r="H47" s="255"/>
      <c r="I47" s="255"/>
      <c r="J47" s="256"/>
    </row>
    <row r="48" spans="2:10" s="167" customFormat="1" ht="9" customHeight="1" x14ac:dyDescent="0.25">
      <c r="B48" s="249"/>
      <c r="C48" s="250"/>
      <c r="D48" s="251"/>
      <c r="E48" s="252"/>
      <c r="F48" s="253"/>
      <c r="G48" s="253"/>
      <c r="H48" s="253"/>
      <c r="I48" s="253"/>
      <c r="J48" s="254"/>
    </row>
    <row r="49" spans="2:10" s="167" customFormat="1" ht="17.25" customHeight="1" x14ac:dyDescent="0.25">
      <c r="B49" s="367" t="s">
        <v>17</v>
      </c>
      <c r="C49" s="356"/>
      <c r="D49" s="356"/>
      <c r="E49" s="354"/>
      <c r="F49" s="356"/>
      <c r="G49" s="245"/>
      <c r="H49" s="257"/>
      <c r="I49" s="257"/>
      <c r="J49" s="258"/>
    </row>
    <row r="50" spans="2:10" s="167" customFormat="1" ht="16.5" customHeight="1" x14ac:dyDescent="0.25">
      <c r="B50" s="368"/>
      <c r="C50" s="369"/>
      <c r="D50" s="369"/>
      <c r="E50" s="371"/>
      <c r="F50" s="369"/>
      <c r="G50" s="178"/>
      <c r="H50" s="179"/>
      <c r="I50" s="179"/>
      <c r="J50" s="242"/>
    </row>
    <row r="51" spans="2:10" s="167" customFormat="1" ht="17.25" customHeight="1" x14ac:dyDescent="0.25">
      <c r="B51" s="368"/>
      <c r="C51" s="369"/>
      <c r="D51" s="369"/>
      <c r="E51" s="371"/>
      <c r="F51" s="374"/>
      <c r="G51" s="180"/>
      <c r="H51" s="181"/>
      <c r="I51" s="181"/>
      <c r="J51" s="244"/>
    </row>
    <row r="52" spans="2:10" s="167" customFormat="1" ht="16.5" customHeight="1" x14ac:dyDescent="0.25">
      <c r="B52" s="370"/>
      <c r="C52" s="357"/>
      <c r="D52" s="357"/>
      <c r="E52" s="355"/>
      <c r="F52" s="375"/>
      <c r="G52" s="246"/>
      <c r="H52" s="247"/>
      <c r="I52" s="247"/>
      <c r="J52" s="248"/>
    </row>
    <row r="53" spans="2:10" s="167" customFormat="1" ht="15.75" x14ac:dyDescent="0.25">
      <c r="B53" s="249"/>
      <c r="C53" s="250"/>
      <c r="D53" s="251"/>
      <c r="E53" s="252"/>
      <c r="F53" s="253"/>
      <c r="G53" s="253"/>
      <c r="H53" s="253"/>
      <c r="I53" s="253"/>
      <c r="J53" s="254"/>
    </row>
    <row r="54" spans="2:10" x14ac:dyDescent="0.2">
      <c r="D54" s="12"/>
      <c r="F54" s="1"/>
      <c r="G54" s="1"/>
      <c r="H54" s="6"/>
      <c r="I54" s="6"/>
      <c r="J54" s="6"/>
    </row>
    <row r="55" spans="2:10" x14ac:dyDescent="0.2">
      <c r="D55" s="13"/>
      <c r="E55" s="9"/>
      <c r="F55" s="2"/>
      <c r="G55" s="2"/>
    </row>
    <row r="56" spans="2:10" x14ac:dyDescent="0.2">
      <c r="D56" s="12"/>
      <c r="E56" s="9"/>
      <c r="F56" s="1"/>
      <c r="G56" s="1"/>
    </row>
    <row r="57" spans="2:10" x14ac:dyDescent="0.2">
      <c r="B57" s="316"/>
      <c r="C57" s="316"/>
      <c r="D57" s="316"/>
      <c r="E57" s="316"/>
      <c r="F57" s="316"/>
      <c r="G57" s="316"/>
      <c r="H57" s="316"/>
      <c r="I57" s="316"/>
    </row>
    <row r="58" spans="2:10" x14ac:dyDescent="0.2">
      <c r="B58" s="316"/>
      <c r="C58" s="316"/>
      <c r="D58" s="316"/>
      <c r="E58" s="316"/>
      <c r="F58" s="316"/>
      <c r="G58" s="316"/>
      <c r="H58" s="316"/>
      <c r="I58" s="316"/>
    </row>
    <row r="59" spans="2:10" x14ac:dyDescent="0.2">
      <c r="B59" s="316"/>
      <c r="C59" s="316"/>
      <c r="D59" s="316"/>
      <c r="E59" s="316"/>
      <c r="F59" s="316"/>
      <c r="G59" s="316"/>
      <c r="H59" s="316"/>
      <c r="I59" s="316"/>
    </row>
    <row r="60" spans="2:10" x14ac:dyDescent="0.2">
      <c r="B60" s="316"/>
      <c r="C60" s="316"/>
      <c r="D60" s="316"/>
      <c r="E60" s="316"/>
      <c r="F60" s="316"/>
      <c r="G60" s="316"/>
      <c r="H60" s="316"/>
      <c r="I60" s="316"/>
    </row>
    <row r="61" spans="2:10" ht="15.75" x14ac:dyDescent="0.25">
      <c r="B61" s="159"/>
      <c r="C61" s="159"/>
      <c r="D61" s="159"/>
      <c r="E61" s="159"/>
      <c r="F61" s="160"/>
      <c r="G61" s="160"/>
      <c r="H61" s="160"/>
      <c r="I61" s="160"/>
    </row>
    <row r="62" spans="2:10" x14ac:dyDescent="0.2">
      <c r="C62" s="185"/>
      <c r="D62" s="14"/>
      <c r="E62" s="9"/>
      <c r="F62" s="3"/>
      <c r="G62" s="3"/>
    </row>
    <row r="63" spans="2:10" x14ac:dyDescent="0.2">
      <c r="C63" s="185"/>
      <c r="D63" s="14"/>
      <c r="E63" s="9"/>
      <c r="F63" s="3"/>
      <c r="G63" s="3"/>
    </row>
    <row r="64" spans="2:10" x14ac:dyDescent="0.2">
      <c r="C64" s="186"/>
      <c r="D64" s="15"/>
      <c r="E64" s="9"/>
      <c r="F64" s="4"/>
      <c r="G64" s="4"/>
    </row>
    <row r="65" spans="3:7" x14ac:dyDescent="0.2">
      <c r="C65" s="185"/>
      <c r="D65" s="187"/>
      <c r="E65" s="9"/>
      <c r="F65" s="10"/>
      <c r="G65" s="10"/>
    </row>
  </sheetData>
  <mergeCells count="57">
    <mergeCell ref="F49:F50"/>
    <mergeCell ref="F51:F52"/>
    <mergeCell ref="B6:I6"/>
    <mergeCell ref="B7:I7"/>
    <mergeCell ref="B57:E60"/>
    <mergeCell ref="F57:I60"/>
    <mergeCell ref="B27:B30"/>
    <mergeCell ref="C27:D30"/>
    <mergeCell ref="E27:E28"/>
    <mergeCell ref="E29:E30"/>
    <mergeCell ref="B44:D47"/>
    <mergeCell ref="E44:E47"/>
    <mergeCell ref="F44:F45"/>
    <mergeCell ref="F46:F47"/>
    <mergeCell ref="B49:D52"/>
    <mergeCell ref="E49:E52"/>
    <mergeCell ref="E21:E22"/>
    <mergeCell ref="C23:D26"/>
    <mergeCell ref="E23:E24"/>
    <mergeCell ref="E25:E26"/>
    <mergeCell ref="B39:B42"/>
    <mergeCell ref="C39:D42"/>
    <mergeCell ref="B23:B26"/>
    <mergeCell ref="B35:B38"/>
    <mergeCell ref="C35:D38"/>
    <mergeCell ref="E35:E36"/>
    <mergeCell ref="E37:E38"/>
    <mergeCell ref="B31:B34"/>
    <mergeCell ref="C31:D34"/>
    <mergeCell ref="E31:E32"/>
    <mergeCell ref="B2:J2"/>
    <mergeCell ref="B9:B10"/>
    <mergeCell ref="C9:D10"/>
    <mergeCell ref="E9:E10"/>
    <mergeCell ref="F9:F10"/>
    <mergeCell ref="G9:G10"/>
    <mergeCell ref="H9:H10"/>
    <mergeCell ref="B8:J8"/>
    <mergeCell ref="I9:I10"/>
    <mergeCell ref="J9:J10"/>
    <mergeCell ref="B3:I3"/>
    <mergeCell ref="B4:I4"/>
    <mergeCell ref="B5:I5"/>
    <mergeCell ref="E33:E34"/>
    <mergeCell ref="E39:E40"/>
    <mergeCell ref="E41:E42"/>
    <mergeCell ref="C11:D14"/>
    <mergeCell ref="B11:B14"/>
    <mergeCell ref="B15:B18"/>
    <mergeCell ref="C15:D18"/>
    <mergeCell ref="B19:B22"/>
    <mergeCell ref="C19:D22"/>
    <mergeCell ref="E11:E12"/>
    <mergeCell ref="E13:E14"/>
    <mergeCell ref="E15:E16"/>
    <mergeCell ref="E17:E18"/>
    <mergeCell ref="E19:E20"/>
  </mergeCells>
  <phoneticPr fontId="8" type="noConversion"/>
  <printOptions horizontalCentered="1"/>
  <pageMargins left="0.25" right="0.25" top="0.75" bottom="0.75" header="0.3" footer="0.3"/>
  <pageSetup paperSize="9" scale="53" orientation="portrait" r:id="rId1"/>
  <headerFooter>
    <oddFooter>&amp;RPágina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2">
    <tabColor rgb="FF00B050"/>
    <pageSetUpPr fitToPage="1"/>
  </sheetPr>
  <dimension ref="B1:U539"/>
  <sheetViews>
    <sheetView showGridLines="0" zoomScale="90" zoomScaleNormal="90" zoomScaleSheetLayoutView="55" workbookViewId="0">
      <selection activeCell="M5" sqref="M5"/>
    </sheetView>
  </sheetViews>
  <sheetFormatPr defaultRowHeight="15.75" x14ac:dyDescent="0.25"/>
  <cols>
    <col min="1" max="1" width="2.7109375" style="20" customWidth="1"/>
    <col min="2" max="2" width="6.42578125" style="102" customWidth="1"/>
    <col min="3" max="3" width="16.42578125" style="107" bestFit="1" customWidth="1"/>
    <col min="4" max="4" width="13.28515625" style="108" bestFit="1" customWidth="1"/>
    <col min="5" max="5" width="85.5703125" style="109" customWidth="1"/>
    <col min="6" max="6" width="11" style="104" customWidth="1"/>
    <col min="7" max="7" width="16.5703125" style="104" bestFit="1" customWidth="1"/>
    <col min="8" max="8" width="17.140625" style="104" customWidth="1"/>
    <col min="9" max="9" width="15.42578125" style="104" customWidth="1"/>
    <col min="10" max="10" width="19.85546875" style="104" customWidth="1"/>
    <col min="11" max="11" width="15.140625" style="104" bestFit="1" customWidth="1"/>
    <col min="12" max="12" width="20.85546875" style="111" customWidth="1"/>
    <col min="13" max="15" width="15.7109375" style="112" bestFit="1" customWidth="1"/>
    <col min="16" max="16" width="18.5703125" style="112" bestFit="1" customWidth="1"/>
    <col min="17" max="17" width="11.28515625" style="17" bestFit="1" customWidth="1"/>
    <col min="18" max="18" width="25" style="21" customWidth="1"/>
    <col min="19" max="19" width="19.85546875" style="20" customWidth="1"/>
    <col min="20" max="20" width="13.42578125" style="130" bestFit="1" customWidth="1"/>
    <col min="21" max="16384" width="9.140625" style="20"/>
  </cols>
  <sheetData>
    <row r="1" spans="2:21" x14ac:dyDescent="0.25">
      <c r="C1" s="102"/>
      <c r="D1" s="102"/>
      <c r="E1" s="102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</row>
    <row r="2" spans="2:21" ht="32.25" customHeight="1" x14ac:dyDescent="0.25">
      <c r="B2" s="292" t="s">
        <v>173</v>
      </c>
      <c r="C2" s="293"/>
      <c r="D2" s="293"/>
      <c r="E2" s="293"/>
      <c r="F2" s="293"/>
      <c r="G2" s="293"/>
      <c r="H2" s="293"/>
      <c r="I2" s="293"/>
      <c r="J2" s="293"/>
      <c r="K2" s="293"/>
      <c r="L2" s="293"/>
      <c r="M2" s="230"/>
      <c r="N2" s="208"/>
      <c r="O2" s="208"/>
      <c r="P2" s="209"/>
      <c r="R2" s="21" t="s">
        <v>0</v>
      </c>
      <c r="S2" s="20" t="s">
        <v>164</v>
      </c>
      <c r="T2" s="130" t="e">
        <f>#REF!</f>
        <v>#REF!</v>
      </c>
    </row>
    <row r="3" spans="2:21" s="161" customFormat="1" ht="15.75" customHeight="1" x14ac:dyDescent="0.25">
      <c r="B3" s="303" t="s">
        <v>20</v>
      </c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162"/>
      <c r="N3" s="162"/>
      <c r="O3" s="162"/>
      <c r="P3" s="200"/>
      <c r="S3" s="161" t="s">
        <v>165</v>
      </c>
      <c r="T3" s="131" t="e">
        <f>#REF!</f>
        <v>#REF!</v>
      </c>
    </row>
    <row r="4" spans="2:21" s="161" customFormat="1" ht="15.75" customHeight="1" x14ac:dyDescent="0.25">
      <c r="B4" s="303" t="s">
        <v>21</v>
      </c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162"/>
      <c r="N4" s="162"/>
      <c r="O4" s="162"/>
      <c r="P4" s="200"/>
      <c r="S4" s="161" t="s">
        <v>166</v>
      </c>
      <c r="T4" s="131" t="e">
        <f>#REF!</f>
        <v>#REF!</v>
      </c>
    </row>
    <row r="5" spans="2:21" s="161" customFormat="1" ht="15.75" customHeight="1" x14ac:dyDescent="0.25">
      <c r="B5" s="303" t="s">
        <v>284</v>
      </c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162"/>
      <c r="N5" s="162"/>
      <c r="O5" s="162"/>
      <c r="P5" s="200"/>
      <c r="T5" s="131"/>
    </row>
    <row r="6" spans="2:21" s="161" customFormat="1" ht="31.5" customHeight="1" x14ac:dyDescent="0.25">
      <c r="B6" s="305" t="s">
        <v>232</v>
      </c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162"/>
      <c r="N6" s="162"/>
      <c r="O6" s="162"/>
      <c r="P6" s="200"/>
      <c r="T6" s="131"/>
    </row>
    <row r="7" spans="2:21" s="161" customFormat="1" ht="15.75" customHeight="1" x14ac:dyDescent="0.25">
      <c r="B7" s="305" t="s">
        <v>185</v>
      </c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162"/>
      <c r="N7" s="162"/>
      <c r="O7" s="162"/>
      <c r="P7" s="200"/>
      <c r="T7" s="131"/>
    </row>
    <row r="8" spans="2:21" s="161" customFormat="1" ht="15.75" customHeight="1" x14ac:dyDescent="0.25">
      <c r="B8" s="305" t="s">
        <v>286</v>
      </c>
      <c r="C8" s="306"/>
      <c r="D8" s="306"/>
      <c r="E8" s="306"/>
      <c r="F8" s="306"/>
      <c r="G8" s="306"/>
      <c r="H8" s="306"/>
      <c r="I8" s="306"/>
      <c r="J8" s="306"/>
      <c r="K8" s="306"/>
      <c r="L8" s="306"/>
      <c r="M8" s="162"/>
      <c r="N8" s="162"/>
      <c r="O8" s="162"/>
      <c r="P8" s="200"/>
      <c r="T8" s="131"/>
    </row>
    <row r="9" spans="2:21" s="161" customFormat="1" ht="17.25" customHeight="1" x14ac:dyDescent="0.25">
      <c r="B9" s="307" t="s">
        <v>363</v>
      </c>
      <c r="C9" s="308"/>
      <c r="D9" s="308"/>
      <c r="E9" s="308"/>
      <c r="F9" s="308"/>
      <c r="G9" s="308"/>
      <c r="H9" s="308"/>
      <c r="I9" s="308"/>
      <c r="J9" s="308"/>
      <c r="K9" s="308"/>
      <c r="L9" s="308"/>
      <c r="M9" s="231"/>
      <c r="N9" s="231"/>
      <c r="O9" s="231"/>
      <c r="P9" s="232"/>
      <c r="T9" s="131"/>
    </row>
    <row r="10" spans="2:21" s="106" customFormat="1" x14ac:dyDescent="0.25">
      <c r="B10" s="294" t="s">
        <v>53</v>
      </c>
      <c r="C10" s="295"/>
      <c r="D10" s="295"/>
      <c r="E10" s="295"/>
      <c r="F10" s="295"/>
      <c r="G10" s="295"/>
      <c r="H10" s="295"/>
      <c r="I10" s="295"/>
      <c r="J10" s="295"/>
      <c r="K10" s="295"/>
      <c r="L10" s="296"/>
      <c r="M10" s="222"/>
      <c r="N10" s="300" t="s">
        <v>188</v>
      </c>
      <c r="O10" s="301"/>
      <c r="P10" s="302"/>
      <c r="Q10" s="18"/>
      <c r="R10" s="19"/>
      <c r="S10" s="114"/>
      <c r="T10" s="131"/>
      <c r="U10" s="20"/>
    </row>
    <row r="11" spans="2:21" s="103" customFormat="1" ht="30" customHeight="1" x14ac:dyDescent="0.25">
      <c r="B11" s="223" t="s">
        <v>1</v>
      </c>
      <c r="C11" s="224" t="s">
        <v>19</v>
      </c>
      <c r="D11" s="225" t="s">
        <v>12</v>
      </c>
      <c r="E11" s="224" t="s">
        <v>2</v>
      </c>
      <c r="F11" s="220" t="s">
        <v>3</v>
      </c>
      <c r="G11" s="297" t="s">
        <v>187</v>
      </c>
      <c r="H11" s="298"/>
      <c r="I11" s="298"/>
      <c r="J11" s="298"/>
      <c r="K11" s="299"/>
      <c r="L11" s="226" t="s">
        <v>186</v>
      </c>
      <c r="M11" s="226" t="s">
        <v>189</v>
      </c>
      <c r="N11" s="227" t="s">
        <v>7</v>
      </c>
      <c r="O11" s="228" t="s">
        <v>8</v>
      </c>
      <c r="P11" s="229" t="s">
        <v>9</v>
      </c>
      <c r="Q11" s="104"/>
      <c r="R11" s="221"/>
      <c r="T11" s="131"/>
    </row>
    <row r="12" spans="2:21" s="114" customFormat="1" x14ac:dyDescent="0.25">
      <c r="B12" s="210">
        <v>1</v>
      </c>
      <c r="C12" s="211"/>
      <c r="D12" s="212"/>
      <c r="E12" s="213" t="s">
        <v>40</v>
      </c>
      <c r="F12" s="214"/>
      <c r="G12" s="215"/>
      <c r="H12" s="214"/>
      <c r="I12" s="214"/>
      <c r="J12" s="214"/>
      <c r="K12" s="216"/>
      <c r="L12" s="217"/>
      <c r="M12" s="218"/>
      <c r="N12" s="219"/>
      <c r="O12" s="219"/>
      <c r="P12" s="218"/>
      <c r="Q12" s="113"/>
      <c r="R12" s="109"/>
      <c r="T12" s="131"/>
    </row>
    <row r="13" spans="2:21" s="114" customFormat="1" x14ac:dyDescent="0.25">
      <c r="B13" s="201" t="s">
        <v>10</v>
      </c>
      <c r="C13" s="148" t="s">
        <v>35</v>
      </c>
      <c r="D13" s="149" t="s">
        <v>41</v>
      </c>
      <c r="E13" s="150" t="s">
        <v>64</v>
      </c>
      <c r="F13" s="151" t="s">
        <v>3</v>
      </c>
      <c r="G13" s="152" t="s">
        <v>4</v>
      </c>
      <c r="H13" s="151"/>
      <c r="I13" s="151"/>
      <c r="J13" s="151"/>
      <c r="K13" s="153"/>
      <c r="L13" s="154" t="e">
        <f>TRUNC((SUBTOTAL(9,'MEMORIA DE CAL.'!L15:L17)),2)</f>
        <v>#REF!</v>
      </c>
      <c r="M13" s="205" t="e">
        <f>TRUNC((SUBTOTAL(9,'MEMORIA DE CAL.'!M15:M17)),2)</f>
        <v>#REF!</v>
      </c>
      <c r="N13" s="233" t="e">
        <f>TRUNC((SUBTOTAL(9,'MEMORIA DE CAL.'!N15:N17)),2)</f>
        <v>#REF!</v>
      </c>
      <c r="O13" s="233" t="e">
        <f>TRUNC((SUBTOTAL(9,'MEMORIA DE CAL.'!O15:O17)),2)</f>
        <v>#REF!</v>
      </c>
      <c r="P13" s="205" t="e">
        <f>TRUNC((SUBTOTAL(9,'MEMORIA DE CAL.'!P15:P17)),2)</f>
        <v>#REF!</v>
      </c>
      <c r="Q13" s="113"/>
      <c r="R13" s="109"/>
      <c r="T13" s="131"/>
    </row>
    <row r="14" spans="2:21" s="114" customFormat="1" ht="47.25" x14ac:dyDescent="0.25">
      <c r="B14" s="202" t="s">
        <v>10</v>
      </c>
      <c r="C14" s="133"/>
      <c r="D14" s="132"/>
      <c r="E14" s="136" t="s">
        <v>233</v>
      </c>
      <c r="F14" s="135"/>
      <c r="G14" s="140"/>
      <c r="H14" s="135"/>
      <c r="I14" s="135"/>
      <c r="J14" s="135"/>
      <c r="K14" s="141"/>
      <c r="L14" s="146"/>
      <c r="M14" s="206"/>
      <c r="N14" s="135"/>
      <c r="O14" s="135"/>
      <c r="P14" s="141"/>
      <c r="Q14" s="113"/>
      <c r="R14" s="109"/>
      <c r="T14" s="131"/>
    </row>
    <row r="15" spans="2:21" s="114" customFormat="1" x14ac:dyDescent="0.25">
      <c r="B15" s="202" t="s">
        <v>10</v>
      </c>
      <c r="C15" s="133"/>
      <c r="D15" s="132" t="s">
        <v>164</v>
      </c>
      <c r="E15" s="134" t="s">
        <v>167</v>
      </c>
      <c r="F15" s="135"/>
      <c r="G15" s="140">
        <v>0.28999999999999998</v>
      </c>
      <c r="H15" s="135"/>
      <c r="I15" s="135"/>
      <c r="J15" s="135"/>
      <c r="K15" s="141"/>
      <c r="L15" s="146">
        <f>M15</f>
        <v>0.28999999999999998</v>
      </c>
      <c r="M15" s="206">
        <f>TRUNC((PRODUCT(G15:K15)),2)</f>
        <v>0.28999999999999998</v>
      </c>
      <c r="N15" s="135">
        <f>IF('MEMORIA DE CAL.'!$M15&gt;'MEMORIA DE CAL.'!$L15,'MEMORIA DE CAL.'!$M15-'MEMORIA DE CAL.'!$L15,0)</f>
        <v>0</v>
      </c>
      <c r="O15" s="135">
        <f>IF('MEMORIA DE CAL.'!$M15&lt;'MEMORIA DE CAL.'!$L15,'MEMORIA DE CAL.'!$L15-'MEMORIA DE CAL.'!$M15,0)</f>
        <v>0</v>
      </c>
      <c r="P15" s="141">
        <f>'MEMORIA DE CAL.'!$L15+'MEMORIA DE CAL.'!$N15-'MEMORIA DE CAL.'!$O15</f>
        <v>0.28999999999999998</v>
      </c>
      <c r="Q15" s="113"/>
      <c r="R15" s="109"/>
      <c r="T15" s="131"/>
    </row>
    <row r="16" spans="2:21" s="114" customFormat="1" x14ac:dyDescent="0.25">
      <c r="B16" s="202" t="s">
        <v>10</v>
      </c>
      <c r="C16" s="133"/>
      <c r="D16" s="132" t="s">
        <v>165</v>
      </c>
      <c r="E16" s="134" t="s">
        <v>168</v>
      </c>
      <c r="F16" s="135"/>
      <c r="G16" s="140" t="e">
        <f t="shared" ref="G16:G17" si="0">T3</f>
        <v>#REF!</v>
      </c>
      <c r="H16" s="135"/>
      <c r="I16" s="135"/>
      <c r="J16" s="135"/>
      <c r="K16" s="141"/>
      <c r="L16" s="146" t="e">
        <f t="shared" ref="L16:L17" si="1">M16</f>
        <v>#REF!</v>
      </c>
      <c r="M16" s="206" t="e">
        <f>TRUNC((PRODUCT(G16:K16)),2)</f>
        <v>#REF!</v>
      </c>
      <c r="N16" s="135" t="e">
        <f>IF('MEMORIA DE CAL.'!$M16&gt;'MEMORIA DE CAL.'!$L16,'MEMORIA DE CAL.'!$M16-'MEMORIA DE CAL.'!$L16,0)</f>
        <v>#REF!</v>
      </c>
      <c r="O16" s="135" t="e">
        <f>IF('MEMORIA DE CAL.'!$M16&lt;'MEMORIA DE CAL.'!$L16,'MEMORIA DE CAL.'!$L16-'MEMORIA DE CAL.'!$M16,0)</f>
        <v>#REF!</v>
      </c>
      <c r="P16" s="141" t="e">
        <f>'MEMORIA DE CAL.'!$L16+'MEMORIA DE CAL.'!$N16-'MEMORIA DE CAL.'!$O16</f>
        <v>#REF!</v>
      </c>
      <c r="Q16" s="113"/>
      <c r="R16" s="109"/>
      <c r="T16" s="131"/>
    </row>
    <row r="17" spans="2:20" s="114" customFormat="1" x14ac:dyDescent="0.25">
      <c r="B17" s="203" t="s">
        <v>10</v>
      </c>
      <c r="C17" s="155"/>
      <c r="D17" s="156" t="s">
        <v>166</v>
      </c>
      <c r="E17" s="157" t="s">
        <v>169</v>
      </c>
      <c r="F17" s="144"/>
      <c r="G17" s="140" t="e">
        <f t="shared" si="0"/>
        <v>#REF!</v>
      </c>
      <c r="H17" s="144"/>
      <c r="I17" s="144"/>
      <c r="J17" s="144"/>
      <c r="K17" s="145"/>
      <c r="L17" s="146" t="e">
        <f t="shared" si="1"/>
        <v>#REF!</v>
      </c>
      <c r="M17" s="207" t="e">
        <f>TRUNC((PRODUCT(G17:K17)),2)</f>
        <v>#REF!</v>
      </c>
      <c r="N17" s="144" t="e">
        <f>IF('MEMORIA DE CAL.'!$M17&gt;'MEMORIA DE CAL.'!$L17,'MEMORIA DE CAL.'!$M17-'MEMORIA DE CAL.'!$L17,0)</f>
        <v>#REF!</v>
      </c>
      <c r="O17" s="144" t="e">
        <f>IF('MEMORIA DE CAL.'!$M17&lt;'MEMORIA DE CAL.'!$L17,'MEMORIA DE CAL.'!$L17-'MEMORIA DE CAL.'!$M17,0)</f>
        <v>#REF!</v>
      </c>
      <c r="P17" s="145" t="e">
        <f>'MEMORIA DE CAL.'!$L17+'MEMORIA DE CAL.'!$N17-'MEMORIA DE CAL.'!$O17</f>
        <v>#REF!</v>
      </c>
      <c r="Q17" s="113"/>
      <c r="R17" s="109"/>
      <c r="T17" s="131"/>
    </row>
    <row r="18" spans="2:20" s="114" customFormat="1" x14ac:dyDescent="0.25">
      <c r="B18" s="210">
        <v>2</v>
      </c>
      <c r="C18" s="211"/>
      <c r="D18" s="212"/>
      <c r="E18" s="213" t="s">
        <v>140</v>
      </c>
      <c r="F18" s="214"/>
      <c r="G18" s="215"/>
      <c r="H18" s="214"/>
      <c r="I18" s="214"/>
      <c r="J18" s="214"/>
      <c r="K18" s="216"/>
      <c r="L18" s="217"/>
      <c r="M18" s="218"/>
      <c r="N18" s="219"/>
      <c r="O18" s="219"/>
      <c r="P18" s="218"/>
      <c r="Q18" s="113"/>
      <c r="R18" s="109"/>
      <c r="T18" s="131"/>
    </row>
    <row r="19" spans="2:20" s="114" customFormat="1" ht="78.75" x14ac:dyDescent="0.25">
      <c r="B19" s="201" t="s">
        <v>11</v>
      </c>
      <c r="C19" s="148" t="s">
        <v>88</v>
      </c>
      <c r="D19" s="149" t="s">
        <v>65</v>
      </c>
      <c r="E19" s="150" t="s">
        <v>66</v>
      </c>
      <c r="F19" s="151" t="s">
        <v>43</v>
      </c>
      <c r="G19" s="152" t="s">
        <v>4</v>
      </c>
      <c r="H19" s="151"/>
      <c r="I19" s="151"/>
      <c r="J19" s="151"/>
      <c r="K19" s="153"/>
      <c r="L19" s="154">
        <f>TRUNC((SUBTOTAL(9,'MEMORIA DE CAL.'!L20)),2)</f>
        <v>1</v>
      </c>
      <c r="M19" s="205">
        <f>TRUNC((SUBTOTAL(9,'MEMORIA DE CAL.'!M20)),2)</f>
        <v>1</v>
      </c>
      <c r="N19" s="233">
        <f>TRUNC((SUBTOTAL(9,'MEMORIA DE CAL.'!N20)),2)</f>
        <v>0</v>
      </c>
      <c r="O19" s="233">
        <f>TRUNC((SUBTOTAL(9,'MEMORIA DE CAL.'!O20)),2)</f>
        <v>0</v>
      </c>
      <c r="P19" s="205">
        <f>TRUNC((SUBTOTAL(9,'MEMORIA DE CAL.'!P20)),2)</f>
        <v>1</v>
      </c>
      <c r="Q19" s="113"/>
      <c r="R19" s="109"/>
      <c r="T19" s="131"/>
    </row>
    <row r="20" spans="2:20" s="114" customFormat="1" x14ac:dyDescent="0.25">
      <c r="B20" s="203" t="s">
        <v>11</v>
      </c>
      <c r="C20" s="155"/>
      <c r="D20" s="156" t="s">
        <v>164</v>
      </c>
      <c r="E20" s="157" t="s">
        <v>141</v>
      </c>
      <c r="F20" s="144"/>
      <c r="G20" s="143">
        <v>1</v>
      </c>
      <c r="H20" s="144"/>
      <c r="I20" s="144"/>
      <c r="J20" s="144"/>
      <c r="K20" s="145"/>
      <c r="L20" s="147">
        <v>1</v>
      </c>
      <c r="M20" s="207">
        <f>TRUNC((PRODUCT(G20:K20)),2)</f>
        <v>1</v>
      </c>
      <c r="N20" s="144">
        <f>IF('MEMORIA DE CAL.'!$M20&gt;'MEMORIA DE CAL.'!$L20,'MEMORIA DE CAL.'!$M20-'MEMORIA DE CAL.'!$L20,0)</f>
        <v>0</v>
      </c>
      <c r="O20" s="144">
        <f>IF('MEMORIA DE CAL.'!$M20&lt;'MEMORIA DE CAL.'!$L20,'MEMORIA DE CAL.'!$L20-'MEMORIA DE CAL.'!$M20,0)</f>
        <v>0</v>
      </c>
      <c r="P20" s="145">
        <f>'MEMORIA DE CAL.'!$L20+'MEMORIA DE CAL.'!$N20-'MEMORIA DE CAL.'!$O20</f>
        <v>1</v>
      </c>
      <c r="Q20" s="113"/>
      <c r="R20" s="109"/>
      <c r="T20" s="131"/>
    </row>
    <row r="21" spans="2:20" s="114" customFormat="1" ht="47.25" x14ac:dyDescent="0.25">
      <c r="B21" s="201" t="s">
        <v>33</v>
      </c>
      <c r="C21" s="148" t="s">
        <v>88</v>
      </c>
      <c r="D21" s="149" t="s">
        <v>57</v>
      </c>
      <c r="E21" s="150" t="s">
        <v>58</v>
      </c>
      <c r="F21" s="151" t="s">
        <v>43</v>
      </c>
      <c r="G21" s="152" t="s">
        <v>4</v>
      </c>
      <c r="H21" s="151"/>
      <c r="I21" s="151"/>
      <c r="J21" s="151"/>
      <c r="K21" s="153"/>
      <c r="L21" s="154">
        <f>TRUNC((SUBTOTAL(9,'MEMORIA DE CAL.'!L22:L22)),2)</f>
        <v>1</v>
      </c>
      <c r="M21" s="205">
        <f>TRUNC((SUBTOTAL(9,'MEMORIA DE CAL.'!M22:M22)),2)</f>
        <v>1</v>
      </c>
      <c r="N21" s="233">
        <f>TRUNC((SUBTOTAL(9,'MEMORIA DE CAL.'!N22:N22)),2)</f>
        <v>0</v>
      </c>
      <c r="O21" s="233">
        <f>TRUNC((SUBTOTAL(9,'MEMORIA DE CAL.'!O22:O22)),2)</f>
        <v>0</v>
      </c>
      <c r="P21" s="205">
        <f>TRUNC((SUBTOTAL(9,'MEMORIA DE CAL.'!P22:P22)),2)</f>
        <v>1</v>
      </c>
      <c r="Q21" s="113"/>
      <c r="R21" s="109"/>
      <c r="T21" s="131"/>
    </row>
    <row r="22" spans="2:20" s="114" customFormat="1" x14ac:dyDescent="0.25">
      <c r="B22" s="202" t="s">
        <v>33</v>
      </c>
      <c r="C22" s="133"/>
      <c r="D22" s="132" t="s">
        <v>164</v>
      </c>
      <c r="E22" s="134" t="s">
        <v>360</v>
      </c>
      <c r="F22" s="135"/>
      <c r="G22" s="140">
        <v>1</v>
      </c>
      <c r="H22" s="135"/>
      <c r="I22" s="135"/>
      <c r="J22" s="135"/>
      <c r="K22" s="141"/>
      <c r="L22" s="146">
        <v>1</v>
      </c>
      <c r="M22" s="206">
        <f>TRUNC((PRODUCT(G22:K22)),2)</f>
        <v>1</v>
      </c>
      <c r="N22" s="135">
        <f>IF('MEMORIA DE CAL.'!$M22&gt;'MEMORIA DE CAL.'!$L22,'MEMORIA DE CAL.'!$M22-'MEMORIA DE CAL.'!$L22,0)</f>
        <v>0</v>
      </c>
      <c r="O22" s="135">
        <f>IF('MEMORIA DE CAL.'!$M22&lt;'MEMORIA DE CAL.'!$L22,'MEMORIA DE CAL.'!$L22-'MEMORIA DE CAL.'!$M22,0)</f>
        <v>0</v>
      </c>
      <c r="P22" s="141">
        <f>'MEMORIA DE CAL.'!$L22+'MEMORIA DE CAL.'!$N22-'MEMORIA DE CAL.'!$O22</f>
        <v>1</v>
      </c>
      <c r="Q22" s="113"/>
      <c r="R22" s="109"/>
      <c r="T22" s="131"/>
    </row>
    <row r="23" spans="2:20" s="114" customFormat="1" ht="31.5" x14ac:dyDescent="0.25">
      <c r="B23" s="201" t="s">
        <v>36</v>
      </c>
      <c r="C23" s="148" t="s">
        <v>88</v>
      </c>
      <c r="D23" s="149" t="s">
        <v>75</v>
      </c>
      <c r="E23" s="150" t="s">
        <v>76</v>
      </c>
      <c r="F23" s="151" t="s">
        <v>43</v>
      </c>
      <c r="G23" s="152" t="s">
        <v>4</v>
      </c>
      <c r="H23" s="151"/>
      <c r="I23" s="151"/>
      <c r="J23" s="151"/>
      <c r="K23" s="153"/>
      <c r="L23" s="154">
        <f>TRUNC((SUBTOTAL(9,'MEMORIA DE CAL.'!L24:L24)),2)</f>
        <v>1</v>
      </c>
      <c r="M23" s="205">
        <f>TRUNC((SUBTOTAL(9,'MEMORIA DE CAL.'!M24:M24)),2)</f>
        <v>1</v>
      </c>
      <c r="N23" s="233">
        <f>TRUNC((SUBTOTAL(9,'MEMORIA DE CAL.'!N24:N24)),2)</f>
        <v>0</v>
      </c>
      <c r="O23" s="233">
        <f>TRUNC((SUBTOTAL(9,'MEMORIA DE CAL.'!O24:O24)),2)</f>
        <v>0</v>
      </c>
      <c r="P23" s="205">
        <f>TRUNC((SUBTOTAL(9,'MEMORIA DE CAL.'!P24:P24)),2)</f>
        <v>1</v>
      </c>
      <c r="Q23" s="113"/>
      <c r="R23" s="109"/>
      <c r="T23" s="131"/>
    </row>
    <row r="24" spans="2:20" s="114" customFormat="1" x14ac:dyDescent="0.25">
      <c r="B24" s="202" t="s">
        <v>36</v>
      </c>
      <c r="C24" s="133"/>
      <c r="D24" s="132" t="s">
        <v>164</v>
      </c>
      <c r="E24" s="134" t="s">
        <v>235</v>
      </c>
      <c r="F24" s="135"/>
      <c r="G24" s="140">
        <v>1</v>
      </c>
      <c r="H24" s="135"/>
      <c r="I24" s="135"/>
      <c r="J24" s="135"/>
      <c r="K24" s="141"/>
      <c r="L24" s="146">
        <v>1</v>
      </c>
      <c r="M24" s="206">
        <f>TRUNC((PRODUCT(G24:K24)),2)</f>
        <v>1</v>
      </c>
      <c r="N24" s="135">
        <f>IF('MEMORIA DE CAL.'!$M24&gt;'MEMORIA DE CAL.'!$L24,'MEMORIA DE CAL.'!$M24-'MEMORIA DE CAL.'!$L24,0)</f>
        <v>0</v>
      </c>
      <c r="O24" s="135">
        <f>IF('MEMORIA DE CAL.'!$M24&lt;'MEMORIA DE CAL.'!$L24,'MEMORIA DE CAL.'!$L24-'MEMORIA DE CAL.'!$M24,0)</f>
        <v>0</v>
      </c>
      <c r="P24" s="141">
        <f>'MEMORIA DE CAL.'!$L24+'MEMORIA DE CAL.'!$N24-'MEMORIA DE CAL.'!$O24</f>
        <v>1</v>
      </c>
      <c r="Q24" s="113"/>
      <c r="R24" s="109"/>
      <c r="T24" s="131"/>
    </row>
    <row r="25" spans="2:20" s="114" customFormat="1" ht="78.75" x14ac:dyDescent="0.25">
      <c r="B25" s="201" t="s">
        <v>56</v>
      </c>
      <c r="C25" s="148" t="s">
        <v>88</v>
      </c>
      <c r="D25" s="149" t="s">
        <v>54</v>
      </c>
      <c r="E25" s="150" t="s">
        <v>55</v>
      </c>
      <c r="F25" s="151" t="s">
        <v>45</v>
      </c>
      <c r="G25" s="152" t="s">
        <v>4</v>
      </c>
      <c r="H25" s="151"/>
      <c r="I25" s="151"/>
      <c r="J25" s="151"/>
      <c r="K25" s="153"/>
      <c r="L25" s="154">
        <f>TRUNC((SUBTOTAL(9,'MEMORIA DE CAL.'!L26:L28)),2)</f>
        <v>3</v>
      </c>
      <c r="M25" s="205">
        <f>TRUNC((SUBTOTAL(9,'MEMORIA DE CAL.'!M26:M28)),2)</f>
        <v>3</v>
      </c>
      <c r="N25" s="233">
        <f>TRUNC((SUBTOTAL(9,'MEMORIA DE CAL.'!N26:N28)),2)</f>
        <v>0</v>
      </c>
      <c r="O25" s="233">
        <f>TRUNC((SUBTOTAL(9,'MEMORIA DE CAL.'!O26:O28)),2)</f>
        <v>0</v>
      </c>
      <c r="P25" s="205">
        <f>TRUNC((SUBTOTAL(9,'MEMORIA DE CAL.'!P26:P28)),2)</f>
        <v>3</v>
      </c>
      <c r="Q25" s="113"/>
      <c r="R25" s="109"/>
      <c r="T25" s="131"/>
    </row>
    <row r="26" spans="2:20" s="114" customFormat="1" x14ac:dyDescent="0.25">
      <c r="B26" s="202" t="s">
        <v>56</v>
      </c>
      <c r="C26" s="133"/>
      <c r="D26" s="132" t="s">
        <v>164</v>
      </c>
      <c r="E26" s="134" t="s">
        <v>234</v>
      </c>
      <c r="F26" s="135"/>
      <c r="G26" s="140">
        <v>1</v>
      </c>
      <c r="H26" s="135"/>
      <c r="I26" s="135"/>
      <c r="J26" s="135"/>
      <c r="K26" s="141"/>
      <c r="L26" s="146">
        <v>1</v>
      </c>
      <c r="M26" s="206">
        <f>TRUNC((PRODUCT(G26:K26)),2)</f>
        <v>1</v>
      </c>
      <c r="N26" s="135">
        <f>IF('MEMORIA DE CAL.'!$M26&gt;'MEMORIA DE CAL.'!$L26,'MEMORIA DE CAL.'!$M26-'MEMORIA DE CAL.'!$L26,0)</f>
        <v>0</v>
      </c>
      <c r="O26" s="135">
        <f>IF('MEMORIA DE CAL.'!$M26&lt;'MEMORIA DE CAL.'!$L26,'MEMORIA DE CAL.'!$L26-'MEMORIA DE CAL.'!$M26,0)</f>
        <v>0</v>
      </c>
      <c r="P26" s="141">
        <f>'MEMORIA DE CAL.'!$L26+'MEMORIA DE CAL.'!$N26-'MEMORIA DE CAL.'!$O26</f>
        <v>1</v>
      </c>
      <c r="Q26" s="113"/>
      <c r="R26" s="109"/>
      <c r="T26" s="131"/>
    </row>
    <row r="27" spans="2:20" s="114" customFormat="1" x14ac:dyDescent="0.25">
      <c r="B27" s="202" t="s">
        <v>56</v>
      </c>
      <c r="C27" s="133"/>
      <c r="D27" s="132" t="s">
        <v>165</v>
      </c>
      <c r="E27" s="134" t="s">
        <v>234</v>
      </c>
      <c r="F27" s="135"/>
      <c r="G27" s="140">
        <v>1</v>
      </c>
      <c r="H27" s="135"/>
      <c r="I27" s="135"/>
      <c r="J27" s="135"/>
      <c r="K27" s="141"/>
      <c r="L27" s="146">
        <v>1</v>
      </c>
      <c r="M27" s="206">
        <f>TRUNC((PRODUCT(G27:K27)),2)</f>
        <v>1</v>
      </c>
      <c r="N27" s="135">
        <f>IF('MEMORIA DE CAL.'!$M27&gt;'MEMORIA DE CAL.'!$L27,'MEMORIA DE CAL.'!$M27-'MEMORIA DE CAL.'!$L27,0)</f>
        <v>0</v>
      </c>
      <c r="O27" s="135">
        <f>IF('MEMORIA DE CAL.'!$M27&lt;'MEMORIA DE CAL.'!$L27,'MEMORIA DE CAL.'!$L27-'MEMORIA DE CAL.'!$M27,0)</f>
        <v>0</v>
      </c>
      <c r="P27" s="141">
        <f>'MEMORIA DE CAL.'!$L27+'MEMORIA DE CAL.'!$N27-'MEMORIA DE CAL.'!$O27</f>
        <v>1</v>
      </c>
      <c r="Q27" s="113"/>
      <c r="R27" s="109"/>
      <c r="T27" s="131"/>
    </row>
    <row r="28" spans="2:20" s="114" customFormat="1" x14ac:dyDescent="0.25">
      <c r="B28" s="202" t="s">
        <v>56</v>
      </c>
      <c r="C28" s="155"/>
      <c r="D28" s="156" t="s">
        <v>166</v>
      </c>
      <c r="E28" s="134" t="s">
        <v>234</v>
      </c>
      <c r="F28" s="144"/>
      <c r="G28" s="143">
        <v>1</v>
      </c>
      <c r="H28" s="144"/>
      <c r="I28" s="144"/>
      <c r="J28" s="144"/>
      <c r="K28" s="145"/>
      <c r="L28" s="147">
        <v>1</v>
      </c>
      <c r="M28" s="207">
        <f>TRUNC((PRODUCT(G28:K28)),2)</f>
        <v>1</v>
      </c>
      <c r="N28" s="144">
        <f>IF('MEMORIA DE CAL.'!$M28&gt;'MEMORIA DE CAL.'!$L28,'MEMORIA DE CAL.'!$M28-'MEMORIA DE CAL.'!$L28,0)</f>
        <v>0</v>
      </c>
      <c r="O28" s="144">
        <f>IF('MEMORIA DE CAL.'!$M28&lt;'MEMORIA DE CAL.'!$L28,'MEMORIA DE CAL.'!$L28-'MEMORIA DE CAL.'!$M28,0)</f>
        <v>0</v>
      </c>
      <c r="P28" s="145">
        <f>'MEMORIA DE CAL.'!$L28+'MEMORIA DE CAL.'!$N28-'MEMORIA DE CAL.'!$O28</f>
        <v>1</v>
      </c>
      <c r="Q28" s="113"/>
      <c r="R28" s="109"/>
      <c r="T28" s="131"/>
    </row>
    <row r="29" spans="2:20" s="114" customFormat="1" ht="47.25" x14ac:dyDescent="0.25">
      <c r="B29" s="201" t="s">
        <v>59</v>
      </c>
      <c r="C29" s="148" t="s">
        <v>88</v>
      </c>
      <c r="D29" s="149" t="s">
        <v>31</v>
      </c>
      <c r="E29" s="150" t="s">
        <v>32</v>
      </c>
      <c r="F29" s="151" t="s">
        <v>45</v>
      </c>
      <c r="G29" s="152" t="s">
        <v>4</v>
      </c>
      <c r="H29" s="151"/>
      <c r="I29" s="151"/>
      <c r="J29" s="151"/>
      <c r="K29" s="153"/>
      <c r="L29" s="154">
        <f>TRUNC((SUBTOTAL(9,'MEMORIA DE CAL.'!L30:L32)),2)</f>
        <v>3</v>
      </c>
      <c r="M29" s="205">
        <f>TRUNC((SUBTOTAL(9,'MEMORIA DE CAL.'!M30:M32)),2)</f>
        <v>3</v>
      </c>
      <c r="N29" s="233">
        <f>TRUNC((SUBTOTAL(9,'MEMORIA DE CAL.'!N30:N32)),2)</f>
        <v>0</v>
      </c>
      <c r="O29" s="233">
        <f>TRUNC((SUBTOTAL(9,'MEMORIA DE CAL.'!O30:O32)),2)</f>
        <v>0</v>
      </c>
      <c r="P29" s="205">
        <f>TRUNC((SUBTOTAL(9,'MEMORIA DE CAL.'!P30:P32)),2)</f>
        <v>3</v>
      </c>
      <c r="Q29" s="113"/>
      <c r="R29" s="109"/>
      <c r="T29" s="131"/>
    </row>
    <row r="30" spans="2:20" s="114" customFormat="1" x14ac:dyDescent="0.25">
      <c r="B30" s="202" t="s">
        <v>59</v>
      </c>
      <c r="C30" s="133"/>
      <c r="D30" s="132" t="s">
        <v>164</v>
      </c>
      <c r="E30" s="134" t="s">
        <v>153</v>
      </c>
      <c r="F30" s="135"/>
      <c r="G30" s="140">
        <v>1</v>
      </c>
      <c r="H30" s="135"/>
      <c r="I30" s="135"/>
      <c r="J30" s="135"/>
      <c r="K30" s="141"/>
      <c r="L30" s="146">
        <v>1</v>
      </c>
      <c r="M30" s="206">
        <f>TRUNC((PRODUCT(G30:K30)),2)</f>
        <v>1</v>
      </c>
      <c r="N30" s="135">
        <f>IF('MEMORIA DE CAL.'!$M30&gt;'MEMORIA DE CAL.'!$L30,'MEMORIA DE CAL.'!$M30-'MEMORIA DE CAL.'!$L30,0)</f>
        <v>0</v>
      </c>
      <c r="O30" s="135">
        <f>IF('MEMORIA DE CAL.'!$M30&lt;'MEMORIA DE CAL.'!$L30,'MEMORIA DE CAL.'!$L30-'MEMORIA DE CAL.'!$M30,0)</f>
        <v>0</v>
      </c>
      <c r="P30" s="141">
        <f>'MEMORIA DE CAL.'!$L30+'MEMORIA DE CAL.'!$N30-'MEMORIA DE CAL.'!$O30</f>
        <v>1</v>
      </c>
      <c r="Q30" s="113"/>
      <c r="R30" s="109"/>
      <c r="T30" s="131"/>
    </row>
    <row r="31" spans="2:20" s="114" customFormat="1" x14ac:dyDescent="0.25">
      <c r="B31" s="202" t="s">
        <v>59</v>
      </c>
      <c r="C31" s="133"/>
      <c r="D31" s="132" t="s">
        <v>165</v>
      </c>
      <c r="E31" s="134" t="s">
        <v>154</v>
      </c>
      <c r="F31" s="135"/>
      <c r="G31" s="140">
        <v>1</v>
      </c>
      <c r="H31" s="135"/>
      <c r="I31" s="135"/>
      <c r="J31" s="135"/>
      <c r="K31" s="141"/>
      <c r="L31" s="146">
        <v>1</v>
      </c>
      <c r="M31" s="206">
        <f>TRUNC((PRODUCT(G31:K31)),2)</f>
        <v>1</v>
      </c>
      <c r="N31" s="135">
        <f>IF('MEMORIA DE CAL.'!$M31&gt;'MEMORIA DE CAL.'!$L31,'MEMORIA DE CAL.'!$M31-'MEMORIA DE CAL.'!$L31,0)</f>
        <v>0</v>
      </c>
      <c r="O31" s="135">
        <f>IF('MEMORIA DE CAL.'!$M31&lt;'MEMORIA DE CAL.'!$L31,'MEMORIA DE CAL.'!$L31-'MEMORIA DE CAL.'!$M31,0)</f>
        <v>0</v>
      </c>
      <c r="P31" s="141">
        <f>'MEMORIA DE CAL.'!$L31+'MEMORIA DE CAL.'!$N31-'MEMORIA DE CAL.'!$O31</f>
        <v>1</v>
      </c>
      <c r="Q31" s="113"/>
      <c r="R31" s="109"/>
      <c r="T31" s="131"/>
    </row>
    <row r="32" spans="2:20" s="114" customFormat="1" x14ac:dyDescent="0.25">
      <c r="B32" s="203" t="s">
        <v>59</v>
      </c>
      <c r="C32" s="155"/>
      <c r="D32" s="156" t="s">
        <v>166</v>
      </c>
      <c r="E32" s="157" t="s">
        <v>155</v>
      </c>
      <c r="F32" s="144"/>
      <c r="G32" s="143">
        <v>1</v>
      </c>
      <c r="H32" s="144"/>
      <c r="I32" s="144"/>
      <c r="J32" s="144"/>
      <c r="K32" s="145"/>
      <c r="L32" s="147">
        <v>1</v>
      </c>
      <c r="M32" s="207">
        <f>TRUNC((PRODUCT(G32:K32)),2)</f>
        <v>1</v>
      </c>
      <c r="N32" s="144">
        <f>IF('MEMORIA DE CAL.'!$M32&gt;'MEMORIA DE CAL.'!$L32,'MEMORIA DE CAL.'!$M32-'MEMORIA DE CAL.'!$L32,0)</f>
        <v>0</v>
      </c>
      <c r="O32" s="144">
        <f>IF('MEMORIA DE CAL.'!$M32&lt;'MEMORIA DE CAL.'!$L32,'MEMORIA DE CAL.'!$L32-'MEMORIA DE CAL.'!$M32,0)</f>
        <v>0</v>
      </c>
      <c r="P32" s="145">
        <f>'MEMORIA DE CAL.'!$L32+'MEMORIA DE CAL.'!$N32-'MEMORIA DE CAL.'!$O32</f>
        <v>1</v>
      </c>
      <c r="Q32" s="113"/>
      <c r="R32" s="109"/>
      <c r="T32" s="131"/>
    </row>
    <row r="33" spans="2:20" s="114" customFormat="1" x14ac:dyDescent="0.25">
      <c r="B33" s="210">
        <v>3</v>
      </c>
      <c r="C33" s="211"/>
      <c r="D33" s="212"/>
      <c r="E33" s="213" t="s">
        <v>192</v>
      </c>
      <c r="F33" s="214"/>
      <c r="G33" s="215"/>
      <c r="H33" s="214"/>
      <c r="I33" s="214"/>
      <c r="J33" s="214"/>
      <c r="K33" s="216"/>
      <c r="L33" s="217"/>
      <c r="M33" s="218"/>
      <c r="N33" s="219"/>
      <c r="O33" s="219"/>
      <c r="P33" s="218"/>
      <c r="Q33" s="113"/>
      <c r="R33" s="109"/>
      <c r="T33" s="131"/>
    </row>
    <row r="34" spans="2:20" s="114" customFormat="1" ht="47.25" x14ac:dyDescent="0.25">
      <c r="B34" s="201" t="s">
        <v>22</v>
      </c>
      <c r="C34" s="291" t="s">
        <v>88</v>
      </c>
      <c r="D34" s="290" t="s">
        <v>362</v>
      </c>
      <c r="E34" s="150" t="s">
        <v>361</v>
      </c>
      <c r="F34" s="151" t="s">
        <v>39</v>
      </c>
      <c r="G34" s="152"/>
      <c r="H34" s="151"/>
      <c r="I34" s="151"/>
      <c r="J34" s="151"/>
      <c r="K34" s="153"/>
      <c r="L34" s="154">
        <f>TRUNC((SUBTOTAL(9,'MEMORIA DE CAL.'!L35:L36)),2)</f>
        <v>1776.01</v>
      </c>
      <c r="M34" s="205">
        <f>TRUNC((SUBTOTAL(9,'MEMORIA DE CAL.'!M35:M36)),2)</f>
        <v>1776.01</v>
      </c>
      <c r="N34" s="233">
        <f>TRUNC((SUBTOTAL(9,'MEMORIA DE CAL.'!N35:N36)),2)</f>
        <v>0</v>
      </c>
      <c r="O34" s="233">
        <f>TRUNC((SUBTOTAL(9,'MEMORIA DE CAL.'!O35:O36)),2)</f>
        <v>0</v>
      </c>
      <c r="P34" s="205">
        <f>TRUNC((SUBTOTAL(9,'MEMORIA DE CAL.'!P35:P36)),2)</f>
        <v>1776.01</v>
      </c>
      <c r="Q34" s="113"/>
      <c r="R34" s="109"/>
      <c r="T34" s="131"/>
    </row>
    <row r="35" spans="2:20" s="114" customFormat="1" ht="47.25" x14ac:dyDescent="0.25">
      <c r="B35" s="202" t="s">
        <v>22</v>
      </c>
      <c r="C35" s="133"/>
      <c r="D35" s="132"/>
      <c r="E35" s="136" t="s">
        <v>281</v>
      </c>
      <c r="F35" s="135"/>
      <c r="G35" s="142" t="s">
        <v>236</v>
      </c>
      <c r="H35" s="135"/>
      <c r="I35" s="135"/>
      <c r="J35" s="135"/>
      <c r="K35" s="141"/>
      <c r="L35" s="146"/>
      <c r="M35" s="206"/>
      <c r="N35" s="135"/>
      <c r="O35" s="135"/>
      <c r="P35" s="141"/>
      <c r="Q35" s="113"/>
      <c r="R35" s="109"/>
      <c r="T35" s="131"/>
    </row>
    <row r="36" spans="2:20" s="114" customFormat="1" x14ac:dyDescent="0.25">
      <c r="B36" s="202" t="s">
        <v>22</v>
      </c>
      <c r="C36" s="133"/>
      <c r="D36" s="132" t="s">
        <v>164</v>
      </c>
      <c r="E36" s="134" t="s">
        <v>308</v>
      </c>
      <c r="F36" s="135"/>
      <c r="G36" s="140">
        <v>1776.01</v>
      </c>
      <c r="H36" s="135"/>
      <c r="I36" s="135"/>
      <c r="J36" s="135"/>
      <c r="K36" s="141"/>
      <c r="L36" s="146">
        <v>1776.01</v>
      </c>
      <c r="M36" s="206">
        <f t="shared" ref="M36" si="2">TRUNC((PRODUCT(G36:K36)),2)</f>
        <v>1776.01</v>
      </c>
      <c r="N36" s="135">
        <f>IF('MEMORIA DE CAL.'!$M36&gt;'MEMORIA DE CAL.'!$L36,'MEMORIA DE CAL.'!$M36-'MEMORIA DE CAL.'!$L36,0)</f>
        <v>0</v>
      </c>
      <c r="O36" s="135">
        <f>IF('MEMORIA DE CAL.'!$M36&lt;'MEMORIA DE CAL.'!$L36,'MEMORIA DE CAL.'!$L36-'MEMORIA DE CAL.'!$M36,0)</f>
        <v>0</v>
      </c>
      <c r="P36" s="141">
        <f>'MEMORIA DE CAL.'!$L36+'MEMORIA DE CAL.'!$N36-'MEMORIA DE CAL.'!$O36</f>
        <v>1776.01</v>
      </c>
      <c r="Q36" s="113"/>
      <c r="R36" s="109"/>
      <c r="T36" s="131"/>
    </row>
    <row r="37" spans="2:20" s="114" customFormat="1" ht="63" x14ac:dyDescent="0.25">
      <c r="B37" s="201" t="s">
        <v>23</v>
      </c>
      <c r="C37" s="148" t="s">
        <v>34</v>
      </c>
      <c r="D37" s="149">
        <v>105556</v>
      </c>
      <c r="E37" s="150" t="s">
        <v>285</v>
      </c>
      <c r="F37" s="151" t="s">
        <v>39</v>
      </c>
      <c r="G37" s="152"/>
      <c r="H37" s="151"/>
      <c r="I37" s="151"/>
      <c r="J37" s="151"/>
      <c r="K37" s="153"/>
      <c r="L37" s="154">
        <f>TRUNC((SUBTOTAL(9,'MEMORIA DE CAL.'!L38:L39)),2)</f>
        <v>174.94</v>
      </c>
      <c r="M37" s="205">
        <f>TRUNC((SUBTOTAL(9,'MEMORIA DE CAL.'!M38:M39)),2)</f>
        <v>174.94</v>
      </c>
      <c r="N37" s="233">
        <f>TRUNC((SUBTOTAL(9,'MEMORIA DE CAL.'!N38:N39)),2)</f>
        <v>0</v>
      </c>
      <c r="O37" s="233">
        <f>TRUNC((SUBTOTAL(9,'MEMORIA DE CAL.'!O38:O39)),2)</f>
        <v>0</v>
      </c>
      <c r="P37" s="205">
        <f>TRUNC((SUBTOTAL(9,'MEMORIA DE CAL.'!P38:P39)),2)</f>
        <v>174.94</v>
      </c>
      <c r="Q37" s="113"/>
      <c r="R37" s="109"/>
      <c r="T37" s="131"/>
    </row>
    <row r="38" spans="2:20" s="114" customFormat="1" ht="31.5" x14ac:dyDescent="0.25">
      <c r="B38" s="202" t="s">
        <v>23</v>
      </c>
      <c r="C38" s="133"/>
      <c r="D38" s="132"/>
      <c r="E38" s="136" t="s">
        <v>237</v>
      </c>
      <c r="F38" s="135"/>
      <c r="G38" s="142" t="s">
        <v>236</v>
      </c>
      <c r="H38" s="137"/>
      <c r="I38" s="135"/>
      <c r="J38" s="135"/>
      <c r="K38" s="141"/>
      <c r="L38" s="146"/>
      <c r="M38" s="206"/>
      <c r="N38" s="135"/>
      <c r="O38" s="135"/>
      <c r="P38" s="141"/>
      <c r="Q38" s="113"/>
      <c r="R38" s="109"/>
      <c r="T38" s="131"/>
    </row>
    <row r="39" spans="2:20" s="114" customFormat="1" x14ac:dyDescent="0.25">
      <c r="B39" s="202" t="s">
        <v>23</v>
      </c>
      <c r="C39" s="133"/>
      <c r="D39" s="132" t="s">
        <v>164</v>
      </c>
      <c r="E39" s="134" t="s">
        <v>307</v>
      </c>
      <c r="F39" s="135"/>
      <c r="G39" s="140">
        <v>174.94</v>
      </c>
      <c r="H39" s="135"/>
      <c r="I39" s="135"/>
      <c r="J39" s="135"/>
      <c r="K39" s="141"/>
      <c r="L39" s="146">
        <v>174.94</v>
      </c>
      <c r="M39" s="206">
        <f>TRUNC((PRODUCT(G39:K39)),2)</f>
        <v>174.94</v>
      </c>
      <c r="N39" s="135">
        <f>IF('MEMORIA DE CAL.'!$M39&gt;'MEMORIA DE CAL.'!$L39,'MEMORIA DE CAL.'!$M39-'MEMORIA DE CAL.'!$L39,0)</f>
        <v>0</v>
      </c>
      <c r="O39" s="135">
        <f>IF('MEMORIA DE CAL.'!$M39&lt;'MEMORIA DE CAL.'!$L39,'MEMORIA DE CAL.'!$L39-'MEMORIA DE CAL.'!$M39,0)</f>
        <v>0</v>
      </c>
      <c r="P39" s="141">
        <f>'MEMORIA DE CAL.'!$L39+'MEMORIA DE CAL.'!$N39-'MEMORIA DE CAL.'!$O39</f>
        <v>174.94</v>
      </c>
      <c r="Q39" s="113"/>
      <c r="R39" s="109"/>
      <c r="T39" s="131"/>
    </row>
    <row r="40" spans="2:20" s="114" customFormat="1" ht="47.25" x14ac:dyDescent="0.25">
      <c r="B40" s="201" t="s">
        <v>24</v>
      </c>
      <c r="C40" s="148" t="s">
        <v>34</v>
      </c>
      <c r="D40" s="149">
        <v>100978</v>
      </c>
      <c r="E40" s="150" t="s">
        <v>225</v>
      </c>
      <c r="F40" s="151" t="s">
        <v>39</v>
      </c>
      <c r="G40" s="152"/>
      <c r="H40" s="151"/>
      <c r="I40" s="151"/>
      <c r="J40" s="151"/>
      <c r="K40" s="153"/>
      <c r="L40" s="154">
        <f>TRUNC((SUBTOTAL(9,'MEMORIA DE CAL.'!L41:L42)),2)</f>
        <v>2081.39</v>
      </c>
      <c r="M40" s="205">
        <f>TRUNC((SUBTOTAL(9,'MEMORIA DE CAL.'!M41:M42)),2)</f>
        <v>2081.39</v>
      </c>
      <c r="N40" s="233">
        <f>TRUNC((SUBTOTAL(9,'MEMORIA DE CAL.'!N41:N42)),2)</f>
        <v>0</v>
      </c>
      <c r="O40" s="233">
        <f>TRUNC((SUBTOTAL(9,'MEMORIA DE CAL.'!O41:O42)),2)</f>
        <v>0</v>
      </c>
      <c r="P40" s="205">
        <f>TRUNC((SUBTOTAL(9,'MEMORIA DE CAL.'!P41:P42)),2)</f>
        <v>2081.39</v>
      </c>
      <c r="Q40" s="113"/>
      <c r="R40" s="109"/>
      <c r="T40" s="131"/>
    </row>
    <row r="41" spans="2:20" s="114" customFormat="1" ht="31.5" x14ac:dyDescent="0.25">
      <c r="B41" s="202" t="s">
        <v>24</v>
      </c>
      <c r="C41" s="133"/>
      <c r="D41" s="132"/>
      <c r="E41" s="136" t="s">
        <v>238</v>
      </c>
      <c r="F41" s="135"/>
      <c r="G41" s="142" t="s">
        <v>236</v>
      </c>
      <c r="H41" s="135"/>
      <c r="I41" s="135"/>
      <c r="J41" s="137" t="s">
        <v>240</v>
      </c>
      <c r="K41" s="141"/>
      <c r="L41" s="146"/>
      <c r="M41" s="206"/>
      <c r="N41" s="135"/>
      <c r="O41" s="135"/>
      <c r="P41" s="141"/>
      <c r="Q41" s="113"/>
      <c r="R41" s="109"/>
      <c r="T41" s="131"/>
    </row>
    <row r="42" spans="2:20" s="114" customFormat="1" x14ac:dyDescent="0.25">
      <c r="B42" s="202" t="s">
        <v>24</v>
      </c>
      <c r="C42" s="133"/>
      <c r="D42" s="132" t="s">
        <v>164</v>
      </c>
      <c r="E42" s="134" t="s">
        <v>306</v>
      </c>
      <c r="F42" s="135"/>
      <c r="G42" s="140">
        <f>G36-G39</f>
        <v>1601.07</v>
      </c>
      <c r="H42" s="135"/>
      <c r="I42" s="135"/>
      <c r="J42" s="135">
        <v>1.3</v>
      </c>
      <c r="K42" s="141"/>
      <c r="L42" s="146">
        <v>2081.39</v>
      </c>
      <c r="M42" s="206">
        <f t="shared" ref="M42" si="3">TRUNC((PRODUCT(G42:K42)),2)</f>
        <v>2081.39</v>
      </c>
      <c r="N42" s="135">
        <f>IF('MEMORIA DE CAL.'!$M42&gt;'MEMORIA DE CAL.'!$L42,'MEMORIA DE CAL.'!$M42-'MEMORIA DE CAL.'!$L42,0)</f>
        <v>0</v>
      </c>
      <c r="O42" s="135">
        <f>IF('MEMORIA DE CAL.'!$M42&lt;'MEMORIA DE CAL.'!$L42,'MEMORIA DE CAL.'!$L42-'MEMORIA DE CAL.'!$M42,0)</f>
        <v>0</v>
      </c>
      <c r="P42" s="141">
        <f>'MEMORIA DE CAL.'!$L42+'MEMORIA DE CAL.'!$N42-'MEMORIA DE CAL.'!$O42</f>
        <v>2081.39</v>
      </c>
      <c r="Q42" s="113"/>
      <c r="R42" s="109"/>
      <c r="T42" s="131"/>
    </row>
    <row r="43" spans="2:20" s="114" customFormat="1" ht="54" customHeight="1" x14ac:dyDescent="0.25">
      <c r="B43" s="201" t="s">
        <v>25</v>
      </c>
      <c r="C43" s="148" t="s">
        <v>34</v>
      </c>
      <c r="D43" s="149">
        <v>95875</v>
      </c>
      <c r="E43" s="150" t="s">
        <v>228</v>
      </c>
      <c r="F43" s="151" t="s">
        <v>38</v>
      </c>
      <c r="G43" s="152"/>
      <c r="H43" s="151"/>
      <c r="I43" s="151"/>
      <c r="J43" s="151"/>
      <c r="K43" s="153"/>
      <c r="L43" s="154">
        <f>TRUNC((SUBTOTAL(9,'MEMORIA DE CAL.'!L44:L45)),2)</f>
        <v>5827.89</v>
      </c>
      <c r="M43" s="205">
        <f>TRUNC((SUBTOTAL(9,'MEMORIA DE CAL.'!M44:M45)),2)</f>
        <v>5827.89</v>
      </c>
      <c r="N43" s="233">
        <f>TRUNC((SUBTOTAL(9,'MEMORIA DE CAL.'!N44:N45)),2)</f>
        <v>0</v>
      </c>
      <c r="O43" s="233">
        <f>TRUNC((SUBTOTAL(9,'MEMORIA DE CAL.'!O44:O45)),2)</f>
        <v>0</v>
      </c>
      <c r="P43" s="205">
        <f>TRUNC((SUBTOTAL(9,'MEMORIA DE CAL.'!P44:P45)),2)</f>
        <v>5827.89</v>
      </c>
      <c r="Q43" s="113"/>
      <c r="R43" s="109"/>
      <c r="T43" s="131"/>
    </row>
    <row r="44" spans="2:20" s="114" customFormat="1" ht="31.5" x14ac:dyDescent="0.25">
      <c r="B44" s="202" t="s">
        <v>25</v>
      </c>
      <c r="C44" s="133"/>
      <c r="D44" s="132"/>
      <c r="E44" s="136" t="s">
        <v>309</v>
      </c>
      <c r="F44" s="135"/>
      <c r="G44" s="142" t="s">
        <v>236</v>
      </c>
      <c r="H44" s="137"/>
      <c r="I44" s="137"/>
      <c r="J44" s="137" t="s">
        <v>152</v>
      </c>
      <c r="K44" s="141"/>
      <c r="L44" s="146"/>
      <c r="M44" s="206"/>
      <c r="N44" s="135"/>
      <c r="O44" s="135"/>
      <c r="P44" s="141"/>
      <c r="Q44" s="113"/>
      <c r="R44" s="109"/>
      <c r="T44" s="131"/>
    </row>
    <row r="45" spans="2:20" s="114" customFormat="1" x14ac:dyDescent="0.25">
      <c r="B45" s="202" t="s">
        <v>25</v>
      </c>
      <c r="C45" s="133"/>
      <c r="D45" s="132" t="s">
        <v>164</v>
      </c>
      <c r="E45" s="134" t="s">
        <v>310</v>
      </c>
      <c r="F45" s="135"/>
      <c r="G45" s="140">
        <v>2081.39</v>
      </c>
      <c r="H45" s="135"/>
      <c r="I45" s="135"/>
      <c r="J45" s="135">
        <v>2.8</v>
      </c>
      <c r="K45" s="141"/>
      <c r="L45" s="146">
        <v>5827.89</v>
      </c>
      <c r="M45" s="206">
        <f>TRUNC((PRODUCT(G45:K45)),2)</f>
        <v>5827.89</v>
      </c>
      <c r="N45" s="135">
        <f>IF('MEMORIA DE CAL.'!$M45&gt;'MEMORIA DE CAL.'!$L45,'MEMORIA DE CAL.'!$M45-'MEMORIA DE CAL.'!$L45,0)</f>
        <v>0</v>
      </c>
      <c r="O45" s="135">
        <f>IF('MEMORIA DE CAL.'!$M45&lt;'MEMORIA DE CAL.'!$L45,'MEMORIA DE CAL.'!$L45-'MEMORIA DE CAL.'!$M45,0)</f>
        <v>0</v>
      </c>
      <c r="P45" s="141">
        <f>'MEMORIA DE CAL.'!$L45+'MEMORIA DE CAL.'!$N45-'MEMORIA DE CAL.'!$O45</f>
        <v>5827.89</v>
      </c>
      <c r="Q45" s="113"/>
      <c r="R45" s="109"/>
      <c r="T45" s="131"/>
    </row>
    <row r="46" spans="2:20" s="114" customFormat="1" ht="48.75" customHeight="1" x14ac:dyDescent="0.25">
      <c r="B46" s="201" t="s">
        <v>26</v>
      </c>
      <c r="C46" s="148" t="s">
        <v>34</v>
      </c>
      <c r="D46" s="149">
        <v>100574</v>
      </c>
      <c r="E46" s="150" t="s">
        <v>81</v>
      </c>
      <c r="F46" s="151" t="s">
        <v>39</v>
      </c>
      <c r="G46" s="152"/>
      <c r="H46" s="151"/>
      <c r="I46" s="151"/>
      <c r="J46" s="151"/>
      <c r="K46" s="153"/>
      <c r="L46" s="154">
        <f>TRUNC((SUBTOTAL(9,'MEMORIA DE CAL.'!L47:L48)),2)</f>
        <v>2081.39</v>
      </c>
      <c r="M46" s="205">
        <f>TRUNC((SUBTOTAL(9,'MEMORIA DE CAL.'!M47:M48)),2)</f>
        <v>2081.39</v>
      </c>
      <c r="N46" s="233">
        <f>TRUNC((SUBTOTAL(9,'MEMORIA DE CAL.'!N47:N48)),2)</f>
        <v>0</v>
      </c>
      <c r="O46" s="233">
        <f>TRUNC((SUBTOTAL(9,'MEMORIA DE CAL.'!O47:O48)),2)</f>
        <v>0</v>
      </c>
      <c r="P46" s="205">
        <f>TRUNC((SUBTOTAL(9,'MEMORIA DE CAL.'!P47:P48)),2)</f>
        <v>2081.39</v>
      </c>
      <c r="Q46" s="113"/>
      <c r="R46" s="109"/>
      <c r="T46" s="131"/>
    </row>
    <row r="47" spans="2:20" s="114" customFormat="1" ht="31.5" x14ac:dyDescent="0.25">
      <c r="B47" s="202" t="s">
        <v>26</v>
      </c>
      <c r="C47" s="133"/>
      <c r="D47" s="132"/>
      <c r="E47" s="136" t="s">
        <v>239</v>
      </c>
      <c r="F47" s="135"/>
      <c r="G47" s="142" t="s">
        <v>236</v>
      </c>
      <c r="H47" s="137"/>
      <c r="I47" s="137"/>
      <c r="J47" s="137"/>
      <c r="K47" s="141"/>
      <c r="L47" s="146"/>
      <c r="M47" s="206"/>
      <c r="N47" s="135"/>
      <c r="O47" s="135"/>
      <c r="P47" s="141"/>
      <c r="Q47" s="113"/>
      <c r="R47" s="109"/>
      <c r="T47" s="131"/>
    </row>
    <row r="48" spans="2:20" s="114" customFormat="1" x14ac:dyDescent="0.25">
      <c r="B48" s="202" t="s">
        <v>26</v>
      </c>
      <c r="C48" s="133"/>
      <c r="D48" s="132" t="s">
        <v>164</v>
      </c>
      <c r="E48" s="134" t="s">
        <v>311</v>
      </c>
      <c r="F48" s="135"/>
      <c r="G48" s="140">
        <v>2081.39</v>
      </c>
      <c r="H48" s="135"/>
      <c r="I48" s="135"/>
      <c r="J48" s="135"/>
      <c r="K48" s="141"/>
      <c r="L48" s="146">
        <v>2081.39</v>
      </c>
      <c r="M48" s="206">
        <f t="shared" ref="M48" si="4">TRUNC((PRODUCT(G48:K48)),2)</f>
        <v>2081.39</v>
      </c>
      <c r="N48" s="135">
        <f>IF('MEMORIA DE CAL.'!$M48&gt;'MEMORIA DE CAL.'!$L48,'MEMORIA DE CAL.'!$M48-'MEMORIA DE CAL.'!$L48,0)</f>
        <v>0</v>
      </c>
      <c r="O48" s="135">
        <f>IF('MEMORIA DE CAL.'!$M48&lt;'MEMORIA DE CAL.'!$L48,'MEMORIA DE CAL.'!$L48-'MEMORIA DE CAL.'!$M48,0)</f>
        <v>0</v>
      </c>
      <c r="P48" s="141">
        <f>'MEMORIA DE CAL.'!$L48+'MEMORIA DE CAL.'!$N48-'MEMORIA DE CAL.'!$O48</f>
        <v>2081.39</v>
      </c>
      <c r="Q48" s="113"/>
      <c r="R48" s="109"/>
      <c r="T48" s="131"/>
    </row>
    <row r="49" spans="2:20" s="114" customFormat="1" x14ac:dyDescent="0.25">
      <c r="B49" s="210">
        <v>4</v>
      </c>
      <c r="C49" s="211"/>
      <c r="D49" s="212"/>
      <c r="E49" s="213" t="s">
        <v>77</v>
      </c>
      <c r="F49" s="214"/>
      <c r="G49" s="215"/>
      <c r="H49" s="214"/>
      <c r="I49" s="214"/>
      <c r="J49" s="214"/>
      <c r="K49" s="216"/>
      <c r="L49" s="217"/>
      <c r="M49" s="218"/>
      <c r="N49" s="219"/>
      <c r="O49" s="219"/>
      <c r="P49" s="218"/>
      <c r="Q49" s="113"/>
      <c r="R49" s="109"/>
      <c r="T49" s="131"/>
    </row>
    <row r="50" spans="2:20" s="114" customFormat="1" ht="63" x14ac:dyDescent="0.25">
      <c r="B50" s="201" t="s">
        <v>27</v>
      </c>
      <c r="C50" s="148" t="s">
        <v>34</v>
      </c>
      <c r="D50" s="149">
        <v>90082</v>
      </c>
      <c r="E50" s="150" t="s">
        <v>359</v>
      </c>
      <c r="F50" s="151" t="s">
        <v>39</v>
      </c>
      <c r="G50" s="152"/>
      <c r="H50" s="151"/>
      <c r="I50" s="151"/>
      <c r="J50" s="151"/>
      <c r="K50" s="153"/>
      <c r="L50" s="154">
        <f>TRUNC((SUBTOTAL(9,'MEMORIA DE CAL.'!L51:L61)),2)</f>
        <v>27.5</v>
      </c>
      <c r="M50" s="205">
        <f>TRUNC((SUBTOTAL(9,'MEMORIA DE CAL.'!M51:M61)),2)</f>
        <v>27.5</v>
      </c>
      <c r="N50" s="233">
        <f>TRUNC((SUBTOTAL(9,'MEMORIA DE CAL.'!N51:N61)),2)</f>
        <v>0</v>
      </c>
      <c r="O50" s="233">
        <f>TRUNC((SUBTOTAL(9,'MEMORIA DE CAL.'!O51:O61)),2)</f>
        <v>0</v>
      </c>
      <c r="P50" s="205">
        <f>TRUNC((SUBTOTAL(9,'MEMORIA DE CAL.'!P51:P61)),2)</f>
        <v>27.5</v>
      </c>
      <c r="Q50" s="113"/>
      <c r="R50" s="109"/>
      <c r="T50" s="131"/>
    </row>
    <row r="51" spans="2:20" s="114" customFormat="1" x14ac:dyDescent="0.25">
      <c r="B51" s="202" t="s">
        <v>27</v>
      </c>
      <c r="C51" s="133"/>
      <c r="D51" s="132"/>
      <c r="E51" s="136" t="s">
        <v>241</v>
      </c>
      <c r="F51" s="135"/>
      <c r="G51" s="142"/>
      <c r="H51" s="137"/>
      <c r="I51" s="135"/>
      <c r="J51" s="135"/>
      <c r="K51" s="141"/>
      <c r="L51" s="146"/>
      <c r="M51" s="206"/>
      <c r="N51" s="135"/>
      <c r="O51" s="135"/>
      <c r="P51" s="141"/>
      <c r="Q51" s="113"/>
      <c r="R51" s="109"/>
      <c r="T51" s="131"/>
    </row>
    <row r="52" spans="2:20" s="114" customFormat="1" x14ac:dyDescent="0.25">
      <c r="B52" s="202" t="s">
        <v>27</v>
      </c>
      <c r="C52" s="133"/>
      <c r="D52" s="132"/>
      <c r="E52" s="278" t="s">
        <v>331</v>
      </c>
      <c r="F52" s="135"/>
      <c r="G52" s="140"/>
      <c r="H52" s="282" t="s">
        <v>314</v>
      </c>
      <c r="I52" s="282" t="s">
        <v>315</v>
      </c>
      <c r="J52" s="282" t="s">
        <v>316</v>
      </c>
      <c r="K52" s="141"/>
      <c r="L52" s="146"/>
      <c r="M52" s="206"/>
      <c r="N52" s="135"/>
      <c r="O52" s="135"/>
      <c r="P52" s="141"/>
      <c r="Q52" s="113"/>
      <c r="R52" s="109"/>
      <c r="T52" s="131"/>
    </row>
    <row r="53" spans="2:20" s="114" customFormat="1" x14ac:dyDescent="0.25">
      <c r="B53" s="202" t="s">
        <v>27</v>
      </c>
      <c r="C53" s="133"/>
      <c r="D53" s="132"/>
      <c r="E53" s="136" t="s">
        <v>231</v>
      </c>
      <c r="F53" s="135"/>
      <c r="G53" s="140"/>
      <c r="H53" s="137"/>
      <c r="I53" s="137"/>
      <c r="J53" s="137"/>
      <c r="K53" s="141"/>
      <c r="L53" s="146"/>
      <c r="M53" s="206"/>
      <c r="N53" s="135"/>
      <c r="O53" s="135"/>
      <c r="P53" s="141"/>
      <c r="Q53" s="113"/>
      <c r="R53" s="109"/>
      <c r="T53" s="131"/>
    </row>
    <row r="54" spans="2:20" s="114" customFormat="1" x14ac:dyDescent="0.25">
      <c r="B54" s="202" t="s">
        <v>27</v>
      </c>
      <c r="C54" s="133"/>
      <c r="D54" s="132" t="s">
        <v>165</v>
      </c>
      <c r="E54" s="134" t="s">
        <v>334</v>
      </c>
      <c r="F54" s="135"/>
      <c r="G54" s="140"/>
      <c r="H54" s="135">
        <v>3</v>
      </c>
      <c r="I54" s="135">
        <v>1</v>
      </c>
      <c r="J54" s="135">
        <f>(1.3+1.4)/2</f>
        <v>1.35</v>
      </c>
      <c r="K54" s="141"/>
      <c r="L54" s="146">
        <f>M54</f>
        <v>4.05</v>
      </c>
      <c r="M54" s="206">
        <f>TRUNC((PRODUCT(G54:K54)),2)</f>
        <v>4.05</v>
      </c>
      <c r="N54" s="135">
        <f>IF('MEMORIA DE CAL.'!$M54&gt;'MEMORIA DE CAL.'!$L54,'MEMORIA DE CAL.'!$M54-'MEMORIA DE CAL.'!$L54,0)</f>
        <v>0</v>
      </c>
      <c r="O54" s="135">
        <f>IF('MEMORIA DE CAL.'!$M54&lt;'MEMORIA DE CAL.'!$L54,'MEMORIA DE CAL.'!$L54-'MEMORIA DE CAL.'!$M54,0)</f>
        <v>0</v>
      </c>
      <c r="P54" s="141">
        <f>'MEMORIA DE CAL.'!$L54+'MEMORIA DE CAL.'!$N54-'MEMORIA DE CAL.'!$O54</f>
        <v>4.05</v>
      </c>
      <c r="Q54" s="113"/>
      <c r="R54" s="109"/>
      <c r="T54" s="131"/>
    </row>
    <row r="55" spans="2:20" s="114" customFormat="1" x14ac:dyDescent="0.25">
      <c r="B55" s="202" t="s">
        <v>27</v>
      </c>
      <c r="C55" s="133"/>
      <c r="D55" s="132" t="s">
        <v>165</v>
      </c>
      <c r="E55" s="134" t="s">
        <v>335</v>
      </c>
      <c r="F55" s="135"/>
      <c r="G55" s="140"/>
      <c r="H55" s="135">
        <v>3</v>
      </c>
      <c r="I55" s="135">
        <v>1</v>
      </c>
      <c r="J55" s="135">
        <f>(1.3+1.41)/2</f>
        <v>1.355</v>
      </c>
      <c r="K55" s="141"/>
      <c r="L55" s="146">
        <f t="shared" ref="L55:L61" si="5">M55</f>
        <v>4.0599999999999996</v>
      </c>
      <c r="M55" s="206">
        <f>TRUNC((PRODUCT(G55:K55)),2)</f>
        <v>4.0599999999999996</v>
      </c>
      <c r="N55" s="135">
        <f>IF('MEMORIA DE CAL.'!$M55&gt;'MEMORIA DE CAL.'!$L55,'MEMORIA DE CAL.'!$M55-'MEMORIA DE CAL.'!$L55,0)</f>
        <v>0</v>
      </c>
      <c r="O55" s="135">
        <f>IF('MEMORIA DE CAL.'!$M55&lt;'MEMORIA DE CAL.'!$L55,'MEMORIA DE CAL.'!$L55-'MEMORIA DE CAL.'!$M55,0)</f>
        <v>0</v>
      </c>
      <c r="P55" s="141">
        <f>'MEMORIA DE CAL.'!$L55+'MEMORIA DE CAL.'!$N55-'MEMORIA DE CAL.'!$O55</f>
        <v>4.0599999999999996</v>
      </c>
      <c r="Q55" s="113"/>
      <c r="R55" s="109"/>
      <c r="T55" s="131"/>
    </row>
    <row r="56" spans="2:20" s="114" customFormat="1" x14ac:dyDescent="0.25">
      <c r="B56" s="202" t="s">
        <v>27</v>
      </c>
      <c r="C56" s="133"/>
      <c r="D56" s="132" t="s">
        <v>165</v>
      </c>
      <c r="E56" s="134" t="s">
        <v>336</v>
      </c>
      <c r="F56" s="135"/>
      <c r="G56" s="140"/>
      <c r="H56" s="135">
        <v>4</v>
      </c>
      <c r="I56" s="135">
        <v>1</v>
      </c>
      <c r="J56" s="135">
        <f>(1.5+1.39)/2</f>
        <v>1.4449999999999998</v>
      </c>
      <c r="K56" s="141"/>
      <c r="L56" s="146">
        <f t="shared" si="5"/>
        <v>5.78</v>
      </c>
      <c r="M56" s="206">
        <f>TRUNC((PRODUCT(G56:K56)),2)</f>
        <v>5.78</v>
      </c>
      <c r="N56" s="135">
        <f>IF('MEMORIA DE CAL.'!$M56&gt;'MEMORIA DE CAL.'!$L56,'MEMORIA DE CAL.'!$M56-'MEMORIA DE CAL.'!$L56,0)</f>
        <v>0</v>
      </c>
      <c r="O56" s="135">
        <f>IF('MEMORIA DE CAL.'!$M56&lt;'MEMORIA DE CAL.'!$L56,'MEMORIA DE CAL.'!$L56-'MEMORIA DE CAL.'!$M56,0)</f>
        <v>0</v>
      </c>
      <c r="P56" s="141">
        <f>'MEMORIA DE CAL.'!$L56+'MEMORIA DE CAL.'!$N56-'MEMORIA DE CAL.'!$O56</f>
        <v>5.78</v>
      </c>
      <c r="Q56" s="113"/>
      <c r="R56" s="109"/>
      <c r="T56" s="131"/>
    </row>
    <row r="57" spans="2:20" s="114" customFormat="1" x14ac:dyDescent="0.25">
      <c r="B57" s="202" t="s">
        <v>27</v>
      </c>
      <c r="C57" s="133"/>
      <c r="D57" s="132" t="s">
        <v>165</v>
      </c>
      <c r="E57" s="134" t="s">
        <v>337</v>
      </c>
      <c r="F57" s="135"/>
      <c r="G57" s="140"/>
      <c r="H57" s="135">
        <v>3</v>
      </c>
      <c r="I57" s="135">
        <v>1</v>
      </c>
      <c r="J57" s="135">
        <f>(1.5+1.39)/2</f>
        <v>1.4449999999999998</v>
      </c>
      <c r="K57" s="141"/>
      <c r="L57" s="146">
        <f t="shared" si="5"/>
        <v>4.33</v>
      </c>
      <c r="M57" s="206">
        <f>TRUNC((PRODUCT(G57:K57)),2)</f>
        <v>4.33</v>
      </c>
      <c r="N57" s="135">
        <f>IF('MEMORIA DE CAL.'!$M57&gt;'MEMORIA DE CAL.'!$L57,'MEMORIA DE CAL.'!$M57-'MEMORIA DE CAL.'!$L57,0)</f>
        <v>0</v>
      </c>
      <c r="O57" s="135">
        <f>IF('MEMORIA DE CAL.'!$M57&lt;'MEMORIA DE CAL.'!$L57,'MEMORIA DE CAL.'!$L57-'MEMORIA DE CAL.'!$M57,0)</f>
        <v>0</v>
      </c>
      <c r="P57" s="141">
        <f>'MEMORIA DE CAL.'!$L57+'MEMORIA DE CAL.'!$N57-'MEMORIA DE CAL.'!$O57</f>
        <v>4.33</v>
      </c>
      <c r="Q57" s="113"/>
      <c r="R57" s="109"/>
      <c r="T57" s="131"/>
    </row>
    <row r="58" spans="2:20" s="114" customFormat="1" x14ac:dyDescent="0.25">
      <c r="B58" s="202" t="s">
        <v>27</v>
      </c>
      <c r="C58" s="133"/>
      <c r="D58" s="132"/>
      <c r="E58" s="136" t="s">
        <v>229</v>
      </c>
      <c r="F58" s="135"/>
      <c r="G58" s="140"/>
      <c r="H58" s="135"/>
      <c r="I58" s="135"/>
      <c r="J58" s="135"/>
      <c r="K58" s="141"/>
      <c r="L58" s="146"/>
      <c r="M58" s="206"/>
      <c r="N58" s="135"/>
      <c r="O58" s="135"/>
      <c r="P58" s="141"/>
      <c r="Q58" s="113"/>
      <c r="R58" s="109"/>
      <c r="T58" s="131"/>
    </row>
    <row r="59" spans="2:20" s="114" customFormat="1" x14ac:dyDescent="0.25">
      <c r="B59" s="202" t="s">
        <v>27</v>
      </c>
      <c r="C59" s="133"/>
      <c r="D59" s="132"/>
      <c r="E59" s="136" t="s">
        <v>230</v>
      </c>
      <c r="F59" s="135"/>
      <c r="G59" s="140"/>
      <c r="H59" s="135"/>
      <c r="I59" s="135"/>
      <c r="J59" s="135"/>
      <c r="K59" s="141"/>
      <c r="L59" s="146"/>
      <c r="M59" s="206"/>
      <c r="N59" s="135"/>
      <c r="O59" s="135"/>
      <c r="P59" s="141"/>
      <c r="Q59" s="113"/>
      <c r="R59" s="109"/>
      <c r="T59" s="131"/>
    </row>
    <row r="60" spans="2:20" s="114" customFormat="1" x14ac:dyDescent="0.25">
      <c r="B60" s="202" t="s">
        <v>27</v>
      </c>
      <c r="C60" s="133"/>
      <c r="D60" s="132" t="s">
        <v>165</v>
      </c>
      <c r="E60" s="134" t="s">
        <v>344</v>
      </c>
      <c r="F60" s="135"/>
      <c r="G60" s="140"/>
      <c r="H60" s="135">
        <v>4</v>
      </c>
      <c r="I60" s="135">
        <v>1</v>
      </c>
      <c r="J60" s="135">
        <f>(1.3+1.34)/2</f>
        <v>1.32</v>
      </c>
      <c r="K60" s="141"/>
      <c r="L60" s="146">
        <f t="shared" si="5"/>
        <v>5.28</v>
      </c>
      <c r="M60" s="206">
        <f>TRUNC((PRODUCT(G60:K60)),2)</f>
        <v>5.28</v>
      </c>
      <c r="N60" s="135">
        <f>IF('MEMORIA DE CAL.'!$M60&gt;'MEMORIA DE CAL.'!$L60,'MEMORIA DE CAL.'!$M60-'MEMORIA DE CAL.'!$L60,0)</f>
        <v>0</v>
      </c>
      <c r="O60" s="135">
        <f>IF('MEMORIA DE CAL.'!$M60&lt;'MEMORIA DE CAL.'!$L60,'MEMORIA DE CAL.'!$L60-'MEMORIA DE CAL.'!$M60,0)</f>
        <v>0</v>
      </c>
      <c r="P60" s="141">
        <f>'MEMORIA DE CAL.'!$L60+'MEMORIA DE CAL.'!$N60-'MEMORIA DE CAL.'!$O60</f>
        <v>5.28</v>
      </c>
      <c r="Q60" s="113"/>
      <c r="R60" s="109"/>
      <c r="T60" s="131"/>
    </row>
    <row r="61" spans="2:20" s="114" customFormat="1" x14ac:dyDescent="0.25">
      <c r="B61" s="202" t="s">
        <v>27</v>
      </c>
      <c r="C61" s="133"/>
      <c r="D61" s="132" t="s">
        <v>165</v>
      </c>
      <c r="E61" s="134" t="s">
        <v>346</v>
      </c>
      <c r="F61" s="135"/>
      <c r="G61" s="140"/>
      <c r="H61" s="135">
        <v>3</v>
      </c>
      <c r="I61" s="135">
        <v>1</v>
      </c>
      <c r="J61" s="135">
        <f>(1.3+1.37)/2</f>
        <v>1.335</v>
      </c>
      <c r="K61" s="141"/>
      <c r="L61" s="146">
        <f t="shared" si="5"/>
        <v>4</v>
      </c>
      <c r="M61" s="206">
        <f>TRUNC((PRODUCT(G61:K61)),2)</f>
        <v>4</v>
      </c>
      <c r="N61" s="135">
        <f>IF('MEMORIA DE CAL.'!$M61&gt;'MEMORIA DE CAL.'!$L61,'MEMORIA DE CAL.'!$M61-'MEMORIA DE CAL.'!$L61,0)</f>
        <v>0</v>
      </c>
      <c r="O61" s="135">
        <f>IF('MEMORIA DE CAL.'!$M61&lt;'MEMORIA DE CAL.'!$L61,'MEMORIA DE CAL.'!$L61-'MEMORIA DE CAL.'!$M61,0)</f>
        <v>0</v>
      </c>
      <c r="P61" s="141">
        <f>'MEMORIA DE CAL.'!$L61+'MEMORIA DE CAL.'!$N61-'MEMORIA DE CAL.'!$O61</f>
        <v>4</v>
      </c>
      <c r="Q61" s="113"/>
      <c r="R61" s="109"/>
      <c r="T61" s="131"/>
    </row>
    <row r="62" spans="2:20" s="114" customFormat="1" ht="63" x14ac:dyDescent="0.25">
      <c r="B62" s="201" t="s">
        <v>28</v>
      </c>
      <c r="C62" s="148" t="s">
        <v>34</v>
      </c>
      <c r="D62" s="149">
        <v>102278</v>
      </c>
      <c r="E62" s="150" t="s">
        <v>83</v>
      </c>
      <c r="F62" s="151" t="s">
        <v>39</v>
      </c>
      <c r="G62" s="152"/>
      <c r="H62" s="151"/>
      <c r="I62" s="151"/>
      <c r="J62" s="151"/>
      <c r="K62" s="153"/>
      <c r="L62" s="154">
        <f>TRUNC((SUBTOTAL(9,'MEMORIA DE CAL.'!L63:L92)),2)</f>
        <v>665.3</v>
      </c>
      <c r="M62" s="205">
        <f>TRUNC((SUBTOTAL(9,'MEMORIA DE CAL.'!M63:M92)),2)</f>
        <v>665.3</v>
      </c>
      <c r="N62" s="233">
        <f>TRUNC((SUBTOTAL(9,'MEMORIA DE CAL.'!N63:N92)),2)</f>
        <v>0</v>
      </c>
      <c r="O62" s="233">
        <f>TRUNC((SUBTOTAL(9,'MEMORIA DE CAL.'!O63:O92)),2)</f>
        <v>0</v>
      </c>
      <c r="P62" s="205">
        <f>TRUNC((SUBTOTAL(9,'MEMORIA DE CAL.'!P63:P92)),2)</f>
        <v>665.3</v>
      </c>
      <c r="Q62" s="113"/>
      <c r="R62" s="109"/>
      <c r="T62" s="131"/>
    </row>
    <row r="63" spans="2:20" s="114" customFormat="1" x14ac:dyDescent="0.25">
      <c r="B63" s="202" t="s">
        <v>28</v>
      </c>
      <c r="C63" s="133"/>
      <c r="D63" s="132"/>
      <c r="E63" s="278" t="s">
        <v>331</v>
      </c>
      <c r="F63" s="135"/>
      <c r="G63" s="140"/>
      <c r="H63" s="282" t="s">
        <v>314</v>
      </c>
      <c r="I63" s="282" t="s">
        <v>315</v>
      </c>
      <c r="J63" s="282" t="s">
        <v>316</v>
      </c>
      <c r="K63" s="141"/>
      <c r="L63" s="146"/>
      <c r="M63" s="206"/>
      <c r="N63" s="135"/>
      <c r="O63" s="135"/>
      <c r="P63" s="141"/>
      <c r="Q63" s="113"/>
      <c r="R63" s="109"/>
      <c r="T63" s="131"/>
    </row>
    <row r="64" spans="2:20" s="114" customFormat="1" x14ac:dyDescent="0.25">
      <c r="B64" s="202" t="s">
        <v>28</v>
      </c>
      <c r="C64" s="133"/>
      <c r="D64" s="132"/>
      <c r="E64" s="136" t="s">
        <v>231</v>
      </c>
      <c r="F64" s="135"/>
      <c r="G64" s="140"/>
      <c r="H64" s="137"/>
      <c r="I64" s="137"/>
      <c r="J64" s="137"/>
      <c r="K64" s="141"/>
      <c r="L64" s="146"/>
      <c r="M64" s="206"/>
      <c r="N64" s="135"/>
      <c r="O64" s="135"/>
      <c r="P64" s="141"/>
      <c r="Q64" s="113"/>
      <c r="R64" s="109"/>
      <c r="T64" s="131"/>
    </row>
    <row r="65" spans="2:20" s="114" customFormat="1" x14ac:dyDescent="0.25">
      <c r="B65" s="202" t="s">
        <v>28</v>
      </c>
      <c r="C65" s="133"/>
      <c r="D65" s="132" t="s">
        <v>165</v>
      </c>
      <c r="E65" s="134" t="s">
        <v>332</v>
      </c>
      <c r="F65" s="135"/>
      <c r="G65" s="140"/>
      <c r="H65" s="135">
        <v>4</v>
      </c>
      <c r="I65" s="135">
        <v>1</v>
      </c>
      <c r="J65" s="135">
        <f>(1.5+1.63)/2</f>
        <v>1.5649999999999999</v>
      </c>
      <c r="K65" s="141"/>
      <c r="L65" s="146">
        <f>M65</f>
        <v>6.26</v>
      </c>
      <c r="M65" s="206">
        <f>TRUNC((PRODUCT(G65:K65)),2)</f>
        <v>6.26</v>
      </c>
      <c r="N65" s="135">
        <f>IF('MEMORIA DE CAL.'!$M65&gt;'MEMORIA DE CAL.'!$L65,'MEMORIA DE CAL.'!$M65-'MEMORIA DE CAL.'!$L65,0)</f>
        <v>0</v>
      </c>
      <c r="O65" s="135">
        <f>IF('MEMORIA DE CAL.'!$M65&lt;'MEMORIA DE CAL.'!$L65,'MEMORIA DE CAL.'!$L65-'MEMORIA DE CAL.'!$M65,0)</f>
        <v>0</v>
      </c>
      <c r="P65" s="141">
        <f>'MEMORIA DE CAL.'!$L65+'MEMORIA DE CAL.'!$N65-'MEMORIA DE CAL.'!$O65</f>
        <v>6.26</v>
      </c>
      <c r="Q65" s="113"/>
      <c r="R65" s="109"/>
      <c r="T65" s="131"/>
    </row>
    <row r="66" spans="2:20" s="114" customFormat="1" x14ac:dyDescent="0.25">
      <c r="B66" s="202" t="s">
        <v>28</v>
      </c>
      <c r="C66" s="133"/>
      <c r="D66" s="132" t="s">
        <v>165</v>
      </c>
      <c r="E66" s="134" t="s">
        <v>333</v>
      </c>
      <c r="F66" s="135"/>
      <c r="G66" s="140"/>
      <c r="H66" s="135">
        <v>4</v>
      </c>
      <c r="I66" s="135">
        <v>1</v>
      </c>
      <c r="J66" s="135">
        <f>(1.5+1.63)/2</f>
        <v>1.5649999999999999</v>
      </c>
      <c r="K66" s="141"/>
      <c r="L66" s="146">
        <f t="shared" ref="L66:L92" si="6">M66</f>
        <v>6.26</v>
      </c>
      <c r="M66" s="206">
        <f>TRUNC((PRODUCT(G66:K66)),2)</f>
        <v>6.26</v>
      </c>
      <c r="N66" s="135">
        <f>IF('MEMORIA DE CAL.'!$M66&gt;'MEMORIA DE CAL.'!$L66,'MEMORIA DE CAL.'!$M66-'MEMORIA DE CAL.'!$L66,0)</f>
        <v>0</v>
      </c>
      <c r="O66" s="135">
        <f>IF('MEMORIA DE CAL.'!$M66&lt;'MEMORIA DE CAL.'!$L66,'MEMORIA DE CAL.'!$L66-'MEMORIA DE CAL.'!$M66,0)</f>
        <v>0</v>
      </c>
      <c r="P66" s="141">
        <f>'MEMORIA DE CAL.'!$L66+'MEMORIA DE CAL.'!$N66-'MEMORIA DE CAL.'!$O66</f>
        <v>6.26</v>
      </c>
      <c r="Q66" s="113"/>
      <c r="R66" s="109"/>
      <c r="T66" s="131"/>
    </row>
    <row r="67" spans="2:20" s="114" customFormat="1" x14ac:dyDescent="0.25">
      <c r="B67" s="202" t="s">
        <v>28</v>
      </c>
      <c r="C67" s="133"/>
      <c r="D67" s="132"/>
      <c r="E67" s="136" t="s">
        <v>229</v>
      </c>
      <c r="F67" s="135"/>
      <c r="G67" s="140"/>
      <c r="H67" s="135"/>
      <c r="I67" s="135"/>
      <c r="J67" s="135"/>
      <c r="K67" s="141"/>
      <c r="L67" s="146"/>
      <c r="M67" s="206"/>
      <c r="N67" s="135"/>
      <c r="O67" s="135"/>
      <c r="P67" s="141"/>
      <c r="Q67" s="113"/>
      <c r="R67" s="109"/>
      <c r="T67" s="131"/>
    </row>
    <row r="68" spans="2:20" s="114" customFormat="1" x14ac:dyDescent="0.25">
      <c r="B68" s="202" t="s">
        <v>28</v>
      </c>
      <c r="C68" s="133"/>
      <c r="D68" s="132" t="s">
        <v>165</v>
      </c>
      <c r="E68" s="134" t="s">
        <v>338</v>
      </c>
      <c r="F68" s="135"/>
      <c r="G68" s="140"/>
      <c r="H68" s="135">
        <v>4</v>
      </c>
      <c r="I68" s="135">
        <v>1</v>
      </c>
      <c r="J68" s="135">
        <f>(1.5+1.7)/2</f>
        <v>1.6</v>
      </c>
      <c r="K68" s="141"/>
      <c r="L68" s="146">
        <f t="shared" si="6"/>
        <v>6.4</v>
      </c>
      <c r="M68" s="206">
        <f t="shared" ref="M68:M73" si="7">TRUNC((PRODUCT(G68:K68)),2)</f>
        <v>6.4</v>
      </c>
      <c r="N68" s="135">
        <f>IF('MEMORIA DE CAL.'!$M68&gt;'MEMORIA DE CAL.'!$L68,'MEMORIA DE CAL.'!$M68-'MEMORIA DE CAL.'!$L68,0)</f>
        <v>0</v>
      </c>
      <c r="O68" s="135">
        <f>IF('MEMORIA DE CAL.'!$M68&lt;'MEMORIA DE CAL.'!$L68,'MEMORIA DE CAL.'!$L68-'MEMORIA DE CAL.'!$M68,0)</f>
        <v>0</v>
      </c>
      <c r="P68" s="141">
        <f>'MEMORIA DE CAL.'!$L68+'MEMORIA DE CAL.'!$N68-'MEMORIA DE CAL.'!$O68</f>
        <v>6.4</v>
      </c>
      <c r="Q68" s="113"/>
      <c r="R68" s="109"/>
      <c r="T68" s="131"/>
    </row>
    <row r="69" spans="2:20" s="114" customFormat="1" x14ac:dyDescent="0.25">
      <c r="B69" s="202" t="s">
        <v>28</v>
      </c>
      <c r="C69" s="133"/>
      <c r="D69" s="132" t="s">
        <v>165</v>
      </c>
      <c r="E69" s="134" t="s">
        <v>339</v>
      </c>
      <c r="F69" s="135"/>
      <c r="G69" s="140"/>
      <c r="H69" s="135">
        <v>5</v>
      </c>
      <c r="I69" s="135">
        <v>1</v>
      </c>
      <c r="J69" s="135">
        <f>(1.5+1.72)/2</f>
        <v>1.6099999999999999</v>
      </c>
      <c r="K69" s="141"/>
      <c r="L69" s="146">
        <f t="shared" si="6"/>
        <v>8.0500000000000007</v>
      </c>
      <c r="M69" s="206">
        <f t="shared" si="7"/>
        <v>8.0500000000000007</v>
      </c>
      <c r="N69" s="135">
        <f>IF('MEMORIA DE CAL.'!$M69&gt;'MEMORIA DE CAL.'!$L69,'MEMORIA DE CAL.'!$M69-'MEMORIA DE CAL.'!$L69,0)</f>
        <v>0</v>
      </c>
      <c r="O69" s="135">
        <f>IF('MEMORIA DE CAL.'!$M69&lt;'MEMORIA DE CAL.'!$L69,'MEMORIA DE CAL.'!$L69-'MEMORIA DE CAL.'!$M69,0)</f>
        <v>0</v>
      </c>
      <c r="P69" s="141">
        <f>'MEMORIA DE CAL.'!$L69+'MEMORIA DE CAL.'!$N69-'MEMORIA DE CAL.'!$O69</f>
        <v>8.0500000000000007</v>
      </c>
      <c r="Q69" s="113"/>
      <c r="R69" s="109"/>
      <c r="T69" s="131"/>
    </row>
    <row r="70" spans="2:20" s="114" customFormat="1" x14ac:dyDescent="0.25">
      <c r="B70" s="202" t="s">
        <v>28</v>
      </c>
      <c r="C70" s="133"/>
      <c r="D70" s="132" t="s">
        <v>165</v>
      </c>
      <c r="E70" s="134" t="s">
        <v>340</v>
      </c>
      <c r="F70" s="135"/>
      <c r="G70" s="140"/>
      <c r="H70" s="135">
        <v>5</v>
      </c>
      <c r="I70" s="135">
        <v>1</v>
      </c>
      <c r="J70" s="135">
        <f>(1.5+1.74)/2</f>
        <v>1.62</v>
      </c>
      <c r="K70" s="141"/>
      <c r="L70" s="146">
        <f t="shared" si="6"/>
        <v>8.1</v>
      </c>
      <c r="M70" s="206">
        <f t="shared" si="7"/>
        <v>8.1</v>
      </c>
      <c r="N70" s="135">
        <f>IF('MEMORIA DE CAL.'!$M70&gt;'MEMORIA DE CAL.'!$L70,'MEMORIA DE CAL.'!$M70-'MEMORIA DE CAL.'!$L70,0)</f>
        <v>0</v>
      </c>
      <c r="O70" s="135">
        <f>IF('MEMORIA DE CAL.'!$M70&lt;'MEMORIA DE CAL.'!$L70,'MEMORIA DE CAL.'!$L70-'MEMORIA DE CAL.'!$M70,0)</f>
        <v>0</v>
      </c>
      <c r="P70" s="141">
        <f>'MEMORIA DE CAL.'!$L70+'MEMORIA DE CAL.'!$N70-'MEMORIA DE CAL.'!$O70</f>
        <v>8.1</v>
      </c>
      <c r="Q70" s="113"/>
      <c r="R70" s="109"/>
      <c r="T70" s="131"/>
    </row>
    <row r="71" spans="2:20" s="114" customFormat="1" x14ac:dyDescent="0.25">
      <c r="B71" s="202" t="s">
        <v>28</v>
      </c>
      <c r="C71" s="133"/>
      <c r="D71" s="132" t="s">
        <v>165</v>
      </c>
      <c r="E71" s="134" t="s">
        <v>341</v>
      </c>
      <c r="F71" s="135"/>
      <c r="G71" s="140"/>
      <c r="H71" s="135">
        <v>3</v>
      </c>
      <c r="I71" s="135">
        <v>1</v>
      </c>
      <c r="J71" s="135">
        <f>(1.5+1.66)/2</f>
        <v>1.58</v>
      </c>
      <c r="K71" s="141"/>
      <c r="L71" s="146">
        <f t="shared" si="6"/>
        <v>4.74</v>
      </c>
      <c r="M71" s="206">
        <f t="shared" si="7"/>
        <v>4.74</v>
      </c>
      <c r="N71" s="135">
        <f>IF('MEMORIA DE CAL.'!$M71&gt;'MEMORIA DE CAL.'!$L71,'MEMORIA DE CAL.'!$M71-'MEMORIA DE CAL.'!$L71,0)</f>
        <v>0</v>
      </c>
      <c r="O71" s="135">
        <f>IF('MEMORIA DE CAL.'!$M71&lt;'MEMORIA DE CAL.'!$L71,'MEMORIA DE CAL.'!$L71-'MEMORIA DE CAL.'!$M71,0)</f>
        <v>0</v>
      </c>
      <c r="P71" s="141">
        <f>'MEMORIA DE CAL.'!$L71+'MEMORIA DE CAL.'!$N71-'MEMORIA DE CAL.'!$O71</f>
        <v>4.74</v>
      </c>
      <c r="Q71" s="113"/>
      <c r="R71" s="109"/>
      <c r="T71" s="131"/>
    </row>
    <row r="72" spans="2:20" s="114" customFormat="1" x14ac:dyDescent="0.25">
      <c r="B72" s="202" t="s">
        <v>28</v>
      </c>
      <c r="C72" s="133"/>
      <c r="D72" s="132" t="s">
        <v>165</v>
      </c>
      <c r="E72" s="134" t="s">
        <v>342</v>
      </c>
      <c r="F72" s="135"/>
      <c r="G72" s="140"/>
      <c r="H72" s="135">
        <v>5</v>
      </c>
      <c r="I72" s="135">
        <v>1</v>
      </c>
      <c r="J72" s="135">
        <f>(1.5+1.65)/2</f>
        <v>1.575</v>
      </c>
      <c r="K72" s="141"/>
      <c r="L72" s="146">
        <f t="shared" si="6"/>
        <v>7.87</v>
      </c>
      <c r="M72" s="206">
        <f t="shared" si="7"/>
        <v>7.87</v>
      </c>
      <c r="N72" s="135">
        <f>IF('MEMORIA DE CAL.'!$M72&gt;'MEMORIA DE CAL.'!$L72,'MEMORIA DE CAL.'!$M72-'MEMORIA DE CAL.'!$L72,0)</f>
        <v>0</v>
      </c>
      <c r="O72" s="135">
        <f>IF('MEMORIA DE CAL.'!$M72&lt;'MEMORIA DE CAL.'!$L72,'MEMORIA DE CAL.'!$L72-'MEMORIA DE CAL.'!$M72,0)</f>
        <v>0</v>
      </c>
      <c r="P72" s="141">
        <f>'MEMORIA DE CAL.'!$L72+'MEMORIA DE CAL.'!$N72-'MEMORIA DE CAL.'!$O72</f>
        <v>7.87</v>
      </c>
      <c r="Q72" s="113"/>
      <c r="R72" s="109"/>
      <c r="T72" s="131"/>
    </row>
    <row r="73" spans="2:20" s="114" customFormat="1" x14ac:dyDescent="0.25">
      <c r="B73" s="202" t="s">
        <v>28</v>
      </c>
      <c r="C73" s="133"/>
      <c r="D73" s="132" t="s">
        <v>165</v>
      </c>
      <c r="E73" s="134" t="s">
        <v>343</v>
      </c>
      <c r="F73" s="135"/>
      <c r="G73" s="140"/>
      <c r="H73" s="135">
        <v>7</v>
      </c>
      <c r="I73" s="135">
        <v>1</v>
      </c>
      <c r="J73" s="135">
        <f>(1.5+1.72)/2</f>
        <v>1.6099999999999999</v>
      </c>
      <c r="K73" s="141"/>
      <c r="L73" s="146">
        <f t="shared" si="6"/>
        <v>11.27</v>
      </c>
      <c r="M73" s="206">
        <f t="shared" si="7"/>
        <v>11.27</v>
      </c>
      <c r="N73" s="135">
        <f>IF('MEMORIA DE CAL.'!$M73&gt;'MEMORIA DE CAL.'!$L73,'MEMORIA DE CAL.'!$M73-'MEMORIA DE CAL.'!$L73,0)</f>
        <v>0</v>
      </c>
      <c r="O73" s="135">
        <f>IF('MEMORIA DE CAL.'!$M73&lt;'MEMORIA DE CAL.'!$L73,'MEMORIA DE CAL.'!$L73-'MEMORIA DE CAL.'!$M73,0)</f>
        <v>0</v>
      </c>
      <c r="P73" s="141">
        <f>'MEMORIA DE CAL.'!$L73+'MEMORIA DE CAL.'!$N73-'MEMORIA DE CAL.'!$O73</f>
        <v>11.27</v>
      </c>
      <c r="Q73" s="113"/>
      <c r="R73" s="109"/>
      <c r="T73" s="131"/>
    </row>
    <row r="74" spans="2:20" s="114" customFormat="1" x14ac:dyDescent="0.25">
      <c r="B74" s="202" t="s">
        <v>28</v>
      </c>
      <c r="C74" s="133"/>
      <c r="D74" s="132"/>
      <c r="E74" s="136" t="s">
        <v>230</v>
      </c>
      <c r="F74" s="135"/>
      <c r="G74" s="140"/>
      <c r="H74" s="135"/>
      <c r="I74" s="135"/>
      <c r="J74" s="135"/>
      <c r="K74" s="141"/>
      <c r="L74" s="146"/>
      <c r="M74" s="206"/>
      <c r="N74" s="135"/>
      <c r="O74" s="135"/>
      <c r="P74" s="141"/>
      <c r="Q74" s="113"/>
      <c r="R74" s="109"/>
      <c r="T74" s="131"/>
    </row>
    <row r="75" spans="2:20" s="114" customFormat="1" x14ac:dyDescent="0.25">
      <c r="B75" s="202" t="s">
        <v>28</v>
      </c>
      <c r="C75" s="133"/>
      <c r="D75" s="132" t="s">
        <v>165</v>
      </c>
      <c r="E75" s="134" t="s">
        <v>347</v>
      </c>
      <c r="F75" s="135"/>
      <c r="G75" s="140"/>
      <c r="H75" s="135">
        <v>4</v>
      </c>
      <c r="I75" s="135">
        <v>1</v>
      </c>
      <c r="J75" s="135">
        <f>(1.5+1.51)/2</f>
        <v>1.5049999999999999</v>
      </c>
      <c r="K75" s="141"/>
      <c r="L75" s="146">
        <f t="shared" si="6"/>
        <v>6.02</v>
      </c>
      <c r="M75" s="206">
        <f>TRUNC((PRODUCT(G75:K75)),2)</f>
        <v>6.02</v>
      </c>
      <c r="N75" s="135">
        <f>IF('MEMORIA DE CAL.'!$M75&gt;'MEMORIA DE CAL.'!$L75,'MEMORIA DE CAL.'!$M75-'MEMORIA DE CAL.'!$L75,0)</f>
        <v>0</v>
      </c>
      <c r="O75" s="135">
        <f>IF('MEMORIA DE CAL.'!$M75&lt;'MEMORIA DE CAL.'!$L75,'MEMORIA DE CAL.'!$L75-'MEMORIA DE CAL.'!$M75,0)</f>
        <v>0</v>
      </c>
      <c r="P75" s="141">
        <f>'MEMORIA DE CAL.'!$L75+'MEMORIA DE CAL.'!$N75-'MEMORIA DE CAL.'!$O75</f>
        <v>6.02</v>
      </c>
      <c r="Q75" s="113"/>
      <c r="R75" s="109"/>
      <c r="T75" s="131"/>
    </row>
    <row r="76" spans="2:20" s="114" customFormat="1" x14ac:dyDescent="0.25">
      <c r="B76" s="202" t="s">
        <v>28</v>
      </c>
      <c r="C76" s="133"/>
      <c r="D76" s="132" t="s">
        <v>165</v>
      </c>
      <c r="E76" s="134" t="s">
        <v>348</v>
      </c>
      <c r="F76" s="135"/>
      <c r="G76" s="140"/>
      <c r="H76" s="135">
        <v>4</v>
      </c>
      <c r="I76" s="135">
        <v>1</v>
      </c>
      <c r="J76" s="135">
        <f>(1.5+1.51)/2</f>
        <v>1.5049999999999999</v>
      </c>
      <c r="K76" s="141"/>
      <c r="L76" s="146">
        <f t="shared" si="6"/>
        <v>6.02</v>
      </c>
      <c r="M76" s="206">
        <f>TRUNC((PRODUCT(G76:K76)),2)</f>
        <v>6.02</v>
      </c>
      <c r="N76" s="135">
        <f>IF('MEMORIA DE CAL.'!$M76&gt;'MEMORIA DE CAL.'!$L76,'MEMORIA DE CAL.'!$M76-'MEMORIA DE CAL.'!$L76,0)</f>
        <v>0</v>
      </c>
      <c r="O76" s="135">
        <f>IF('MEMORIA DE CAL.'!$M76&lt;'MEMORIA DE CAL.'!$L76,'MEMORIA DE CAL.'!$L76-'MEMORIA DE CAL.'!$M76,0)</f>
        <v>0</v>
      </c>
      <c r="P76" s="141">
        <f>'MEMORIA DE CAL.'!$L76+'MEMORIA DE CAL.'!$N76-'MEMORIA DE CAL.'!$O76</f>
        <v>6.02</v>
      </c>
      <c r="Q76" s="113"/>
      <c r="R76" s="109"/>
      <c r="T76" s="131"/>
    </row>
    <row r="77" spans="2:20" s="114" customFormat="1" x14ac:dyDescent="0.25">
      <c r="B77" s="202" t="s">
        <v>28</v>
      </c>
      <c r="C77" s="133"/>
      <c r="D77" s="132"/>
      <c r="E77" s="278" t="s">
        <v>313</v>
      </c>
      <c r="F77" s="135"/>
      <c r="G77" s="140"/>
      <c r="H77" s="282" t="s">
        <v>314</v>
      </c>
      <c r="I77" s="282" t="s">
        <v>315</v>
      </c>
      <c r="J77" s="282" t="s">
        <v>316</v>
      </c>
      <c r="K77" s="141"/>
      <c r="L77" s="146"/>
      <c r="M77" s="206"/>
      <c r="N77" s="135"/>
      <c r="O77" s="135"/>
      <c r="P77" s="141"/>
      <c r="Q77" s="113"/>
      <c r="R77" s="109"/>
      <c r="T77" s="131"/>
    </row>
    <row r="78" spans="2:20" s="114" customFormat="1" x14ac:dyDescent="0.25">
      <c r="B78" s="202" t="s">
        <v>28</v>
      </c>
      <c r="C78" s="133"/>
      <c r="D78" s="132"/>
      <c r="E78" s="136" t="s">
        <v>231</v>
      </c>
      <c r="F78" s="135"/>
      <c r="G78" s="140"/>
      <c r="H78" s="137"/>
      <c r="I78" s="137"/>
      <c r="J78" s="137"/>
      <c r="K78" s="141"/>
      <c r="L78" s="146"/>
      <c r="M78" s="206"/>
      <c r="N78" s="135"/>
      <c r="O78" s="135"/>
      <c r="P78" s="141"/>
      <c r="Q78" s="113"/>
      <c r="R78" s="109"/>
      <c r="T78" s="131"/>
    </row>
    <row r="79" spans="2:20" s="114" customFormat="1" x14ac:dyDescent="0.25">
      <c r="B79" s="202" t="s">
        <v>28</v>
      </c>
      <c r="C79" s="133"/>
      <c r="D79" s="132" t="s">
        <v>164</v>
      </c>
      <c r="E79" s="134" t="s">
        <v>312</v>
      </c>
      <c r="F79" s="135"/>
      <c r="G79" s="140"/>
      <c r="H79" s="135">
        <v>9.1999999999999993</v>
      </c>
      <c r="I79" s="135">
        <v>1.3</v>
      </c>
      <c r="J79" s="135">
        <v>2</v>
      </c>
      <c r="K79" s="141"/>
      <c r="L79" s="146">
        <f t="shared" si="6"/>
        <v>23.92</v>
      </c>
      <c r="M79" s="206">
        <f>TRUNC((PRODUCT(G79:K79)),2)</f>
        <v>23.92</v>
      </c>
      <c r="N79" s="135">
        <f>IF('MEMORIA DE CAL.'!$M79&gt;'MEMORIA DE CAL.'!$L79,'MEMORIA DE CAL.'!$M79-'MEMORIA DE CAL.'!$L79,0)</f>
        <v>0</v>
      </c>
      <c r="O79" s="135">
        <f>IF('MEMORIA DE CAL.'!$M79&lt;'MEMORIA DE CAL.'!$L79,'MEMORIA DE CAL.'!$L79-'MEMORIA DE CAL.'!$M79,0)</f>
        <v>0</v>
      </c>
      <c r="P79" s="141">
        <f>'MEMORIA DE CAL.'!$L79+'MEMORIA DE CAL.'!$N79-'MEMORIA DE CAL.'!$O79</f>
        <v>23.92</v>
      </c>
      <c r="Q79" s="113"/>
      <c r="R79" s="109"/>
      <c r="T79" s="131"/>
    </row>
    <row r="80" spans="2:20" s="114" customFormat="1" x14ac:dyDescent="0.25">
      <c r="B80" s="202" t="s">
        <v>28</v>
      </c>
      <c r="C80" s="133"/>
      <c r="D80" s="132" t="s">
        <v>164</v>
      </c>
      <c r="E80" s="134" t="s">
        <v>318</v>
      </c>
      <c r="F80" s="135"/>
      <c r="G80" s="140"/>
      <c r="H80" s="135">
        <v>43.5</v>
      </c>
      <c r="I80" s="135">
        <v>1.3</v>
      </c>
      <c r="J80" s="135">
        <f>(1.73+2)/2</f>
        <v>1.865</v>
      </c>
      <c r="K80" s="141"/>
      <c r="L80" s="146">
        <f t="shared" si="6"/>
        <v>105.46</v>
      </c>
      <c r="M80" s="206">
        <f>TRUNC((PRODUCT(G80:K80)),2)</f>
        <v>105.46</v>
      </c>
      <c r="N80" s="135">
        <f>IF('MEMORIA DE CAL.'!$M80&gt;'MEMORIA DE CAL.'!$L80,'MEMORIA DE CAL.'!$M80-'MEMORIA DE CAL.'!$L80,0)</f>
        <v>0</v>
      </c>
      <c r="O80" s="135">
        <f>IF('MEMORIA DE CAL.'!$M80&lt;'MEMORIA DE CAL.'!$L80,'MEMORIA DE CAL.'!$L80-'MEMORIA DE CAL.'!$M80,0)</f>
        <v>0</v>
      </c>
      <c r="P80" s="141">
        <f>'MEMORIA DE CAL.'!$L80+'MEMORIA DE CAL.'!$N80-'MEMORIA DE CAL.'!$O80</f>
        <v>105.46</v>
      </c>
      <c r="Q80" s="113"/>
      <c r="R80" s="109"/>
      <c r="T80" s="131"/>
    </row>
    <row r="81" spans="2:20" s="114" customFormat="1" x14ac:dyDescent="0.25">
      <c r="B81" s="202" t="s">
        <v>28</v>
      </c>
      <c r="C81" s="133"/>
      <c r="D81" s="132" t="s">
        <v>164</v>
      </c>
      <c r="E81" s="134" t="s">
        <v>317</v>
      </c>
      <c r="F81" s="135"/>
      <c r="G81" s="140"/>
      <c r="H81" s="135">
        <v>33.5</v>
      </c>
      <c r="I81" s="135">
        <v>1.3</v>
      </c>
      <c r="J81" s="135">
        <f>(1.73+2)/2</f>
        <v>1.865</v>
      </c>
      <c r="K81" s="141"/>
      <c r="L81" s="146">
        <f t="shared" si="6"/>
        <v>81.22</v>
      </c>
      <c r="M81" s="206">
        <f>TRUNC((PRODUCT(G81:K81)),2)</f>
        <v>81.22</v>
      </c>
      <c r="N81" s="135">
        <f>IF('MEMORIA DE CAL.'!$M81&gt;'MEMORIA DE CAL.'!$L81,'MEMORIA DE CAL.'!$M81-'MEMORIA DE CAL.'!$L81,0)</f>
        <v>0</v>
      </c>
      <c r="O81" s="135">
        <f>IF('MEMORIA DE CAL.'!$M81&lt;'MEMORIA DE CAL.'!$L81,'MEMORIA DE CAL.'!$L81-'MEMORIA DE CAL.'!$M81,0)</f>
        <v>0</v>
      </c>
      <c r="P81" s="141">
        <f>'MEMORIA DE CAL.'!$L81+'MEMORIA DE CAL.'!$N81-'MEMORIA DE CAL.'!$O81</f>
        <v>81.22</v>
      </c>
      <c r="Q81" s="113"/>
      <c r="R81" s="109"/>
      <c r="T81" s="131"/>
    </row>
    <row r="82" spans="2:20" s="114" customFormat="1" x14ac:dyDescent="0.25">
      <c r="B82" s="202" t="s">
        <v>28</v>
      </c>
      <c r="C82" s="133"/>
      <c r="D82" s="132" t="s">
        <v>164</v>
      </c>
      <c r="E82" s="134" t="s">
        <v>319</v>
      </c>
      <c r="F82" s="135"/>
      <c r="G82" s="140"/>
      <c r="H82" s="135">
        <v>9.1</v>
      </c>
      <c r="I82" s="135">
        <v>1.3</v>
      </c>
      <c r="J82" s="135">
        <f>(1.4+2)/2</f>
        <v>1.7</v>
      </c>
      <c r="K82" s="141"/>
      <c r="L82" s="146">
        <f t="shared" si="6"/>
        <v>20.11</v>
      </c>
      <c r="M82" s="206">
        <f>TRUNC((PRODUCT(G82:K82)),2)</f>
        <v>20.11</v>
      </c>
      <c r="N82" s="135">
        <f>IF('MEMORIA DE CAL.'!$M82&gt;'MEMORIA DE CAL.'!$L82,'MEMORIA DE CAL.'!$M82-'MEMORIA DE CAL.'!$L82,0)</f>
        <v>0</v>
      </c>
      <c r="O82" s="135">
        <f>IF('MEMORIA DE CAL.'!$M82&lt;'MEMORIA DE CAL.'!$L82,'MEMORIA DE CAL.'!$L82-'MEMORIA DE CAL.'!$M82,0)</f>
        <v>0</v>
      </c>
      <c r="P82" s="141">
        <f>'MEMORIA DE CAL.'!$L82+'MEMORIA DE CAL.'!$N82-'MEMORIA DE CAL.'!$O82</f>
        <v>20.11</v>
      </c>
      <c r="Q82" s="113"/>
      <c r="R82" s="109"/>
      <c r="T82" s="131"/>
    </row>
    <row r="83" spans="2:20" s="114" customFormat="1" x14ac:dyDescent="0.25">
      <c r="B83" s="202" t="s">
        <v>28</v>
      </c>
      <c r="C83" s="133"/>
      <c r="D83" s="132"/>
      <c r="E83" s="136" t="s">
        <v>229</v>
      </c>
      <c r="F83" s="135"/>
      <c r="G83" s="140"/>
      <c r="H83" s="135"/>
      <c r="I83" s="135"/>
      <c r="J83" s="135"/>
      <c r="K83" s="141"/>
      <c r="L83" s="146"/>
      <c r="M83" s="206"/>
      <c r="N83" s="135"/>
      <c r="O83" s="135"/>
      <c r="P83" s="141"/>
      <c r="Q83" s="113"/>
      <c r="R83" s="109"/>
      <c r="T83" s="131"/>
    </row>
    <row r="84" spans="2:20" s="114" customFormat="1" x14ac:dyDescent="0.25">
      <c r="B84" s="202" t="s">
        <v>28</v>
      </c>
      <c r="C84" s="133"/>
      <c r="D84" s="132" t="s">
        <v>164</v>
      </c>
      <c r="E84" s="134" t="s">
        <v>320</v>
      </c>
      <c r="F84" s="135"/>
      <c r="G84" s="140"/>
      <c r="H84" s="135">
        <v>9</v>
      </c>
      <c r="I84" s="135">
        <v>1.3</v>
      </c>
      <c r="J84" s="135">
        <f>(2+2)/2</f>
        <v>2</v>
      </c>
      <c r="K84" s="141"/>
      <c r="L84" s="146">
        <f t="shared" si="6"/>
        <v>23.4</v>
      </c>
      <c r="M84" s="206">
        <f>TRUNC((PRODUCT(G84:K84)),2)</f>
        <v>23.4</v>
      </c>
      <c r="N84" s="135">
        <f>IF('MEMORIA DE CAL.'!$M84&gt;'MEMORIA DE CAL.'!$L84,'MEMORIA DE CAL.'!$M84-'MEMORIA DE CAL.'!$L84,0)</f>
        <v>0</v>
      </c>
      <c r="O84" s="135">
        <f>IF('MEMORIA DE CAL.'!$M84&lt;'MEMORIA DE CAL.'!$L84,'MEMORIA DE CAL.'!$L84-'MEMORIA DE CAL.'!$M84,0)</f>
        <v>0</v>
      </c>
      <c r="P84" s="141">
        <f>'MEMORIA DE CAL.'!$L84+'MEMORIA DE CAL.'!$N84-'MEMORIA DE CAL.'!$O84</f>
        <v>23.4</v>
      </c>
      <c r="Q84" s="113"/>
      <c r="R84" s="109"/>
      <c r="T84" s="131"/>
    </row>
    <row r="85" spans="2:20" s="114" customFormat="1" x14ac:dyDescent="0.25">
      <c r="B85" s="202" t="s">
        <v>28</v>
      </c>
      <c r="C85" s="133"/>
      <c r="D85" s="132" t="s">
        <v>164</v>
      </c>
      <c r="E85" s="134" t="s">
        <v>321</v>
      </c>
      <c r="F85" s="135"/>
      <c r="G85" s="140"/>
      <c r="H85" s="135">
        <v>18.899999999999999</v>
      </c>
      <c r="I85" s="135">
        <v>1.3</v>
      </c>
      <c r="J85" s="135">
        <f>(2+2)/2</f>
        <v>2</v>
      </c>
      <c r="K85" s="141"/>
      <c r="L85" s="146">
        <f t="shared" si="6"/>
        <v>49.14</v>
      </c>
      <c r="M85" s="206">
        <f>TRUNC((PRODUCT(G85:K85)),2)</f>
        <v>49.14</v>
      </c>
      <c r="N85" s="135">
        <f>IF('MEMORIA DE CAL.'!$M85&gt;'MEMORIA DE CAL.'!$L85,'MEMORIA DE CAL.'!$M85-'MEMORIA DE CAL.'!$L85,0)</f>
        <v>0</v>
      </c>
      <c r="O85" s="135">
        <f>IF('MEMORIA DE CAL.'!$M85&lt;'MEMORIA DE CAL.'!$L85,'MEMORIA DE CAL.'!$L85-'MEMORIA DE CAL.'!$M85,0)</f>
        <v>0</v>
      </c>
      <c r="P85" s="141">
        <f>'MEMORIA DE CAL.'!$L85+'MEMORIA DE CAL.'!$N85-'MEMORIA DE CAL.'!$O85</f>
        <v>49.14</v>
      </c>
      <c r="Q85" s="113"/>
      <c r="R85" s="109"/>
      <c r="T85" s="131"/>
    </row>
    <row r="86" spans="2:20" s="114" customFormat="1" x14ac:dyDescent="0.25">
      <c r="B86" s="202" t="s">
        <v>28</v>
      </c>
      <c r="C86" s="133"/>
      <c r="D86" s="132" t="s">
        <v>164</v>
      </c>
      <c r="E86" s="134" t="s">
        <v>322</v>
      </c>
      <c r="F86" s="135"/>
      <c r="G86" s="140"/>
      <c r="H86" s="135">
        <v>14.9</v>
      </c>
      <c r="I86" s="135">
        <v>1.3</v>
      </c>
      <c r="J86" s="135">
        <f>(2+1.75)/2</f>
        <v>1.875</v>
      </c>
      <c r="K86" s="141"/>
      <c r="L86" s="146">
        <f t="shared" si="6"/>
        <v>36.31</v>
      </c>
      <c r="M86" s="206">
        <f>TRUNC((PRODUCT(G86:K86)),2)</f>
        <v>36.31</v>
      </c>
      <c r="N86" s="135">
        <f>IF('MEMORIA DE CAL.'!$M86&gt;'MEMORIA DE CAL.'!$L86,'MEMORIA DE CAL.'!$M86-'MEMORIA DE CAL.'!$L86,0)</f>
        <v>0</v>
      </c>
      <c r="O86" s="135">
        <f>IF('MEMORIA DE CAL.'!$M86&lt;'MEMORIA DE CAL.'!$L86,'MEMORIA DE CAL.'!$L86-'MEMORIA DE CAL.'!$M86,0)</f>
        <v>0</v>
      </c>
      <c r="P86" s="141">
        <f>'MEMORIA DE CAL.'!$L86+'MEMORIA DE CAL.'!$N86-'MEMORIA DE CAL.'!$O86</f>
        <v>36.31</v>
      </c>
      <c r="Q86" s="113"/>
      <c r="R86" s="109"/>
      <c r="T86" s="131"/>
    </row>
    <row r="87" spans="2:20" s="114" customFormat="1" x14ac:dyDescent="0.25">
      <c r="B87" s="202" t="s">
        <v>28</v>
      </c>
      <c r="C87" s="133"/>
      <c r="D87" s="132" t="s">
        <v>165</v>
      </c>
      <c r="E87" s="134" t="s">
        <v>323</v>
      </c>
      <c r="F87" s="135"/>
      <c r="G87" s="140"/>
      <c r="H87" s="135">
        <v>7.2</v>
      </c>
      <c r="I87" s="135">
        <v>1.3</v>
      </c>
      <c r="J87" s="135">
        <f>(2+2.15)/2</f>
        <v>2.0750000000000002</v>
      </c>
      <c r="K87" s="141"/>
      <c r="L87" s="146">
        <f t="shared" si="6"/>
        <v>19.420000000000002</v>
      </c>
      <c r="M87" s="206">
        <f>TRUNC((PRODUCT(G87:K87)),2)</f>
        <v>19.420000000000002</v>
      </c>
      <c r="N87" s="135">
        <f>IF('MEMORIA DE CAL.'!$M87&gt;'MEMORIA DE CAL.'!$L87,'MEMORIA DE CAL.'!$M87-'MEMORIA DE CAL.'!$L87,0)</f>
        <v>0</v>
      </c>
      <c r="O87" s="135">
        <f>IF('MEMORIA DE CAL.'!$M87&lt;'MEMORIA DE CAL.'!$L87,'MEMORIA DE CAL.'!$L87-'MEMORIA DE CAL.'!$M87,0)</f>
        <v>0</v>
      </c>
      <c r="P87" s="141">
        <f>'MEMORIA DE CAL.'!$L87+'MEMORIA DE CAL.'!$N87-'MEMORIA DE CAL.'!$O87</f>
        <v>19.420000000000002</v>
      </c>
      <c r="Q87" s="113"/>
      <c r="R87" s="109"/>
      <c r="T87" s="131"/>
    </row>
    <row r="88" spans="2:20" s="114" customFormat="1" x14ac:dyDescent="0.25">
      <c r="B88" s="202" t="s">
        <v>28</v>
      </c>
      <c r="C88" s="133"/>
      <c r="D88" s="132"/>
      <c r="E88" s="136" t="s">
        <v>230</v>
      </c>
      <c r="F88" s="135"/>
      <c r="G88" s="140"/>
      <c r="H88" s="135"/>
      <c r="I88" s="135"/>
      <c r="J88" s="135"/>
      <c r="K88" s="141"/>
      <c r="L88" s="146"/>
      <c r="M88" s="206"/>
      <c r="N88" s="135"/>
      <c r="O88" s="135"/>
      <c r="P88" s="141"/>
      <c r="Q88" s="113"/>
      <c r="R88" s="109"/>
      <c r="T88" s="131"/>
    </row>
    <row r="89" spans="2:20" s="114" customFormat="1" x14ac:dyDescent="0.25">
      <c r="B89" s="202" t="s">
        <v>28</v>
      </c>
      <c r="C89" s="133"/>
      <c r="D89" s="132" t="s">
        <v>165</v>
      </c>
      <c r="E89" s="134" t="s">
        <v>324</v>
      </c>
      <c r="F89" s="135"/>
      <c r="G89" s="140"/>
      <c r="H89" s="135">
        <v>35</v>
      </c>
      <c r="I89" s="135">
        <v>1.3</v>
      </c>
      <c r="J89" s="135">
        <f>(1.88+2.15)/2</f>
        <v>2.0149999999999997</v>
      </c>
      <c r="K89" s="141"/>
      <c r="L89" s="146">
        <f t="shared" si="6"/>
        <v>91.68</v>
      </c>
      <c r="M89" s="206">
        <f>TRUNC((PRODUCT(G89:K89)),2)</f>
        <v>91.68</v>
      </c>
      <c r="N89" s="135">
        <f>IF('MEMORIA DE CAL.'!$M89&gt;'MEMORIA DE CAL.'!$L89,'MEMORIA DE CAL.'!$M89-'MEMORIA DE CAL.'!$L89,0)</f>
        <v>0</v>
      </c>
      <c r="O89" s="135">
        <f>IF('MEMORIA DE CAL.'!$M89&lt;'MEMORIA DE CAL.'!$L89,'MEMORIA DE CAL.'!$L89-'MEMORIA DE CAL.'!$M89,0)</f>
        <v>0</v>
      </c>
      <c r="P89" s="141">
        <f>'MEMORIA DE CAL.'!$L89+'MEMORIA DE CAL.'!$N89-'MEMORIA DE CAL.'!$O89</f>
        <v>91.68</v>
      </c>
      <c r="Q89" s="113"/>
      <c r="R89" s="109"/>
      <c r="T89" s="131"/>
    </row>
    <row r="90" spans="2:20" s="114" customFormat="1" x14ac:dyDescent="0.25">
      <c r="B90" s="202" t="s">
        <v>28</v>
      </c>
      <c r="C90" s="133"/>
      <c r="D90" s="132" t="s">
        <v>165</v>
      </c>
      <c r="E90" s="134" t="s">
        <v>325</v>
      </c>
      <c r="F90" s="135"/>
      <c r="G90" s="140"/>
      <c r="H90" s="135">
        <v>35</v>
      </c>
      <c r="I90" s="135">
        <v>1.3</v>
      </c>
      <c r="J90" s="135">
        <f>(1.88+2)/2</f>
        <v>1.94</v>
      </c>
      <c r="K90" s="141"/>
      <c r="L90" s="146">
        <f t="shared" si="6"/>
        <v>88.27</v>
      </c>
      <c r="M90" s="206">
        <f>TRUNC((PRODUCT(G90:K90)),2)</f>
        <v>88.27</v>
      </c>
      <c r="N90" s="135">
        <f>IF('MEMORIA DE CAL.'!$M90&gt;'MEMORIA DE CAL.'!$L90,'MEMORIA DE CAL.'!$M90-'MEMORIA DE CAL.'!$L90,0)</f>
        <v>0</v>
      </c>
      <c r="O90" s="135">
        <f>IF('MEMORIA DE CAL.'!$M90&lt;'MEMORIA DE CAL.'!$L90,'MEMORIA DE CAL.'!$L90-'MEMORIA DE CAL.'!$M90,0)</f>
        <v>0</v>
      </c>
      <c r="P90" s="141">
        <f>'MEMORIA DE CAL.'!$L90+'MEMORIA DE CAL.'!$N90-'MEMORIA DE CAL.'!$O90</f>
        <v>88.27</v>
      </c>
      <c r="Q90" s="113"/>
      <c r="R90" s="109"/>
      <c r="T90" s="131"/>
    </row>
    <row r="91" spans="2:20" s="114" customFormat="1" x14ac:dyDescent="0.25">
      <c r="B91" s="202" t="s">
        <v>28</v>
      </c>
      <c r="C91" s="133"/>
      <c r="D91" s="132" t="s">
        <v>165</v>
      </c>
      <c r="E91" s="134" t="s">
        <v>326</v>
      </c>
      <c r="F91" s="135"/>
      <c r="G91" s="140"/>
      <c r="H91" s="135">
        <v>16.899999999999999</v>
      </c>
      <c r="I91" s="135">
        <v>1.3</v>
      </c>
      <c r="J91" s="135">
        <f>(2+2)/2</f>
        <v>2</v>
      </c>
      <c r="K91" s="141"/>
      <c r="L91" s="146">
        <f t="shared" si="6"/>
        <v>43.94</v>
      </c>
      <c r="M91" s="206">
        <f>TRUNC((PRODUCT(G91:K91)),2)</f>
        <v>43.94</v>
      </c>
      <c r="N91" s="135">
        <f>IF('MEMORIA DE CAL.'!$M91&gt;'MEMORIA DE CAL.'!$L91,'MEMORIA DE CAL.'!$M91-'MEMORIA DE CAL.'!$L91,0)</f>
        <v>0</v>
      </c>
      <c r="O91" s="135">
        <f>IF('MEMORIA DE CAL.'!$M91&lt;'MEMORIA DE CAL.'!$L91,'MEMORIA DE CAL.'!$L91-'MEMORIA DE CAL.'!$M91,0)</f>
        <v>0</v>
      </c>
      <c r="P91" s="141">
        <f>'MEMORIA DE CAL.'!$L91+'MEMORIA DE CAL.'!$N91-'MEMORIA DE CAL.'!$O91</f>
        <v>43.94</v>
      </c>
      <c r="Q91" s="113"/>
      <c r="R91" s="109"/>
      <c r="T91" s="131"/>
    </row>
    <row r="92" spans="2:20" s="114" customFormat="1" x14ac:dyDescent="0.25">
      <c r="B92" s="202" t="s">
        <v>28</v>
      </c>
      <c r="C92" s="133"/>
      <c r="D92" s="132" t="s">
        <v>165</v>
      </c>
      <c r="E92" s="134" t="s">
        <v>327</v>
      </c>
      <c r="F92" s="135"/>
      <c r="G92" s="140"/>
      <c r="H92" s="135">
        <v>4.4000000000000004</v>
      </c>
      <c r="I92" s="135">
        <v>1.3</v>
      </c>
      <c r="J92" s="135">
        <v>2</v>
      </c>
      <c r="K92" s="141"/>
      <c r="L92" s="146">
        <f t="shared" si="6"/>
        <v>11.44</v>
      </c>
      <c r="M92" s="206">
        <f>TRUNC((PRODUCT(G92:K92)),2)</f>
        <v>11.44</v>
      </c>
      <c r="N92" s="135">
        <f>IF('MEMORIA DE CAL.'!$M92&gt;'MEMORIA DE CAL.'!$L92,'MEMORIA DE CAL.'!$M92-'MEMORIA DE CAL.'!$L92,0)</f>
        <v>0</v>
      </c>
      <c r="O92" s="135">
        <f>IF('MEMORIA DE CAL.'!$M92&lt;'MEMORIA DE CAL.'!$L92,'MEMORIA DE CAL.'!$L92-'MEMORIA DE CAL.'!$M92,0)</f>
        <v>0</v>
      </c>
      <c r="P92" s="141">
        <f>'MEMORIA DE CAL.'!$L92+'MEMORIA DE CAL.'!$N92-'MEMORIA DE CAL.'!$O92</f>
        <v>11.44</v>
      </c>
      <c r="Q92" s="113"/>
      <c r="R92" s="109"/>
      <c r="T92" s="131"/>
    </row>
    <row r="93" spans="2:20" s="114" customFormat="1" ht="53.25" customHeight="1" x14ac:dyDescent="0.25">
      <c r="B93" s="201" t="s">
        <v>29</v>
      </c>
      <c r="C93" s="148" t="s">
        <v>34</v>
      </c>
      <c r="D93" s="149" t="s">
        <v>299</v>
      </c>
      <c r="E93" s="277" t="s">
        <v>298</v>
      </c>
      <c r="F93" s="151" t="s">
        <v>39</v>
      </c>
      <c r="G93" s="152"/>
      <c r="H93" s="151"/>
      <c r="I93" s="151"/>
      <c r="J93" s="151"/>
      <c r="K93" s="153"/>
      <c r="L93" s="154">
        <f>TRUNC((SUBTOTAL(9,'MEMORIA DE CAL.'!L94:L129)),2)</f>
        <v>52.58</v>
      </c>
      <c r="M93" s="205">
        <f>TRUNC((SUBTOTAL(9,'MEMORIA DE CAL.'!M94:M129)),2)</f>
        <v>52.58</v>
      </c>
      <c r="N93" s="233">
        <f>TRUNC((SUBTOTAL(9,'MEMORIA DE CAL.'!N94:N129)),2)</f>
        <v>0</v>
      </c>
      <c r="O93" s="233">
        <f>TRUNC((SUBTOTAL(9,'MEMORIA DE CAL.'!O94:O129)),2)</f>
        <v>0</v>
      </c>
      <c r="P93" s="205">
        <f>TRUNC((SUBTOTAL(9,'MEMORIA DE CAL.'!P94:P129)),2)</f>
        <v>52.58</v>
      </c>
      <c r="Q93" s="113"/>
      <c r="R93" s="109"/>
      <c r="T93" s="131"/>
    </row>
    <row r="94" spans="2:20" s="114" customFormat="1" x14ac:dyDescent="0.25">
      <c r="B94" s="202" t="s">
        <v>29</v>
      </c>
      <c r="C94" s="133"/>
      <c r="D94" s="132"/>
      <c r="E94" s="278" t="s">
        <v>331</v>
      </c>
      <c r="F94" s="135"/>
      <c r="G94" s="140"/>
      <c r="H94" s="282" t="s">
        <v>314</v>
      </c>
      <c r="I94" s="282" t="s">
        <v>315</v>
      </c>
      <c r="J94" s="282" t="s">
        <v>316</v>
      </c>
      <c r="K94" s="141"/>
      <c r="L94" s="146"/>
      <c r="M94" s="206"/>
      <c r="N94" s="135"/>
      <c r="O94" s="135"/>
      <c r="P94" s="141"/>
      <c r="Q94" s="113"/>
      <c r="R94" s="109"/>
      <c r="T94" s="131"/>
    </row>
    <row r="95" spans="2:20" s="114" customFormat="1" x14ac:dyDescent="0.25">
      <c r="B95" s="202" t="s">
        <v>29</v>
      </c>
      <c r="C95" s="133"/>
      <c r="D95" s="132"/>
      <c r="E95" s="136" t="s">
        <v>231</v>
      </c>
      <c r="F95" s="135"/>
      <c r="G95" s="140"/>
      <c r="H95" s="137"/>
      <c r="I95" s="137"/>
      <c r="J95" s="137"/>
      <c r="K95" s="141"/>
      <c r="L95" s="146"/>
      <c r="M95" s="206"/>
      <c r="N95" s="135"/>
      <c r="O95" s="135"/>
      <c r="P95" s="141"/>
      <c r="Q95" s="113"/>
      <c r="R95" s="109"/>
      <c r="T95" s="131"/>
    </row>
    <row r="96" spans="2:20" s="114" customFormat="1" x14ac:dyDescent="0.25">
      <c r="B96" s="202" t="s">
        <v>29</v>
      </c>
      <c r="C96" s="133"/>
      <c r="D96" s="132" t="s">
        <v>165</v>
      </c>
      <c r="E96" s="134" t="s">
        <v>332</v>
      </c>
      <c r="F96" s="135"/>
      <c r="G96" s="140"/>
      <c r="H96" s="135">
        <f>H65</f>
        <v>4</v>
      </c>
      <c r="I96" s="135">
        <f>I65</f>
        <v>1</v>
      </c>
      <c r="J96" s="135">
        <v>0.1</v>
      </c>
      <c r="K96" s="141"/>
      <c r="L96" s="146">
        <f>M96</f>
        <v>0.4</v>
      </c>
      <c r="M96" s="206">
        <f t="shared" ref="M96:M101" si="8">TRUNC((PRODUCT(G96:K96)),2)</f>
        <v>0.4</v>
      </c>
      <c r="N96" s="135">
        <f>IF('MEMORIA DE CAL.'!$M96&gt;'MEMORIA DE CAL.'!$L96,'MEMORIA DE CAL.'!$M96-'MEMORIA DE CAL.'!$L96,0)</f>
        <v>0</v>
      </c>
      <c r="O96" s="135">
        <f>IF('MEMORIA DE CAL.'!$M96&lt;'MEMORIA DE CAL.'!$L96,'MEMORIA DE CAL.'!$L96-'MEMORIA DE CAL.'!$M96,0)</f>
        <v>0</v>
      </c>
      <c r="P96" s="141">
        <f>'MEMORIA DE CAL.'!$L96+'MEMORIA DE CAL.'!$N96-'MEMORIA DE CAL.'!$O96</f>
        <v>0.4</v>
      </c>
      <c r="Q96" s="113"/>
      <c r="R96" s="109"/>
      <c r="T96" s="131"/>
    </row>
    <row r="97" spans="2:20" s="114" customFormat="1" x14ac:dyDescent="0.25">
      <c r="B97" s="202" t="s">
        <v>29</v>
      </c>
      <c r="C97" s="133"/>
      <c r="D97" s="132" t="s">
        <v>165</v>
      </c>
      <c r="E97" s="134" t="s">
        <v>333</v>
      </c>
      <c r="F97" s="135"/>
      <c r="G97" s="140"/>
      <c r="H97" s="135">
        <f>H66</f>
        <v>4</v>
      </c>
      <c r="I97" s="135">
        <f>I66</f>
        <v>1</v>
      </c>
      <c r="J97" s="135">
        <v>0.1</v>
      </c>
      <c r="K97" s="141"/>
      <c r="L97" s="146">
        <f t="shared" ref="L97:L129" si="9">M97</f>
        <v>0.4</v>
      </c>
      <c r="M97" s="206">
        <f t="shared" si="8"/>
        <v>0.4</v>
      </c>
      <c r="N97" s="135">
        <f>IF('MEMORIA DE CAL.'!$M97&gt;'MEMORIA DE CAL.'!$L97,'MEMORIA DE CAL.'!$M97-'MEMORIA DE CAL.'!$L97,0)</f>
        <v>0</v>
      </c>
      <c r="O97" s="135">
        <f>IF('MEMORIA DE CAL.'!$M97&lt;'MEMORIA DE CAL.'!$L97,'MEMORIA DE CAL.'!$L97-'MEMORIA DE CAL.'!$M97,0)</f>
        <v>0</v>
      </c>
      <c r="P97" s="141">
        <f>'MEMORIA DE CAL.'!$L97+'MEMORIA DE CAL.'!$N97-'MEMORIA DE CAL.'!$O97</f>
        <v>0.4</v>
      </c>
      <c r="Q97" s="113"/>
      <c r="R97" s="109"/>
      <c r="T97" s="131"/>
    </row>
    <row r="98" spans="2:20" s="114" customFormat="1" x14ac:dyDescent="0.25">
      <c r="B98" s="202" t="s">
        <v>29</v>
      </c>
      <c r="C98" s="133"/>
      <c r="D98" s="132" t="s">
        <v>165</v>
      </c>
      <c r="E98" s="134" t="s">
        <v>334</v>
      </c>
      <c r="F98" s="135"/>
      <c r="G98" s="140"/>
      <c r="H98" s="135">
        <f t="shared" ref="H98:I101" si="10">H54</f>
        <v>3</v>
      </c>
      <c r="I98" s="135">
        <f t="shared" si="10"/>
        <v>1</v>
      </c>
      <c r="J98" s="135">
        <v>0.1</v>
      </c>
      <c r="K98" s="141"/>
      <c r="L98" s="146">
        <f t="shared" si="9"/>
        <v>0.3</v>
      </c>
      <c r="M98" s="206">
        <f t="shared" si="8"/>
        <v>0.3</v>
      </c>
      <c r="N98" s="135">
        <f>IF('MEMORIA DE CAL.'!$M98&gt;'MEMORIA DE CAL.'!$L98,'MEMORIA DE CAL.'!$M98-'MEMORIA DE CAL.'!$L98,0)</f>
        <v>0</v>
      </c>
      <c r="O98" s="135">
        <f>IF('MEMORIA DE CAL.'!$M98&lt;'MEMORIA DE CAL.'!$L98,'MEMORIA DE CAL.'!$L98-'MEMORIA DE CAL.'!$M98,0)</f>
        <v>0</v>
      </c>
      <c r="P98" s="141">
        <f>'MEMORIA DE CAL.'!$L98+'MEMORIA DE CAL.'!$N98-'MEMORIA DE CAL.'!$O98</f>
        <v>0.3</v>
      </c>
      <c r="Q98" s="113"/>
      <c r="R98" s="109"/>
      <c r="T98" s="131"/>
    </row>
    <row r="99" spans="2:20" s="114" customFormat="1" x14ac:dyDescent="0.25">
      <c r="B99" s="202" t="s">
        <v>29</v>
      </c>
      <c r="C99" s="133"/>
      <c r="D99" s="132" t="s">
        <v>165</v>
      </c>
      <c r="E99" s="134" t="s">
        <v>335</v>
      </c>
      <c r="F99" s="135"/>
      <c r="G99" s="140"/>
      <c r="H99" s="135">
        <f t="shared" si="10"/>
        <v>3</v>
      </c>
      <c r="I99" s="135">
        <f t="shared" si="10"/>
        <v>1</v>
      </c>
      <c r="J99" s="135">
        <v>0.1</v>
      </c>
      <c r="K99" s="141"/>
      <c r="L99" s="146">
        <f t="shared" si="9"/>
        <v>0.3</v>
      </c>
      <c r="M99" s="206">
        <f t="shared" si="8"/>
        <v>0.3</v>
      </c>
      <c r="N99" s="135">
        <f>IF('MEMORIA DE CAL.'!$M99&gt;'MEMORIA DE CAL.'!$L99,'MEMORIA DE CAL.'!$M99-'MEMORIA DE CAL.'!$L99,0)</f>
        <v>0</v>
      </c>
      <c r="O99" s="135">
        <f>IF('MEMORIA DE CAL.'!$M99&lt;'MEMORIA DE CAL.'!$L99,'MEMORIA DE CAL.'!$L99-'MEMORIA DE CAL.'!$M99,0)</f>
        <v>0</v>
      </c>
      <c r="P99" s="141">
        <f>'MEMORIA DE CAL.'!$L99+'MEMORIA DE CAL.'!$N99-'MEMORIA DE CAL.'!$O99</f>
        <v>0.3</v>
      </c>
      <c r="Q99" s="113"/>
      <c r="R99" s="109"/>
      <c r="T99" s="131"/>
    </row>
    <row r="100" spans="2:20" s="114" customFormat="1" x14ac:dyDescent="0.25">
      <c r="B100" s="202" t="s">
        <v>29</v>
      </c>
      <c r="C100" s="133"/>
      <c r="D100" s="132" t="s">
        <v>165</v>
      </c>
      <c r="E100" s="134" t="s">
        <v>336</v>
      </c>
      <c r="F100" s="135"/>
      <c r="G100" s="140"/>
      <c r="H100" s="135">
        <f t="shared" si="10"/>
        <v>4</v>
      </c>
      <c r="I100" s="135">
        <f t="shared" si="10"/>
        <v>1</v>
      </c>
      <c r="J100" s="135">
        <v>0.1</v>
      </c>
      <c r="K100" s="141"/>
      <c r="L100" s="146">
        <f t="shared" si="9"/>
        <v>0.4</v>
      </c>
      <c r="M100" s="206">
        <f t="shared" si="8"/>
        <v>0.4</v>
      </c>
      <c r="N100" s="135">
        <f>IF('MEMORIA DE CAL.'!$M100&gt;'MEMORIA DE CAL.'!$L100,'MEMORIA DE CAL.'!$M100-'MEMORIA DE CAL.'!$L100,0)</f>
        <v>0</v>
      </c>
      <c r="O100" s="135">
        <f>IF('MEMORIA DE CAL.'!$M100&lt;'MEMORIA DE CAL.'!$L100,'MEMORIA DE CAL.'!$L100-'MEMORIA DE CAL.'!$M100,0)</f>
        <v>0</v>
      </c>
      <c r="P100" s="141">
        <f>'MEMORIA DE CAL.'!$L100+'MEMORIA DE CAL.'!$N100-'MEMORIA DE CAL.'!$O100</f>
        <v>0.4</v>
      </c>
      <c r="Q100" s="113"/>
      <c r="R100" s="109"/>
      <c r="T100" s="131"/>
    </row>
    <row r="101" spans="2:20" s="114" customFormat="1" x14ac:dyDescent="0.25">
      <c r="B101" s="202" t="s">
        <v>29</v>
      </c>
      <c r="C101" s="133"/>
      <c r="D101" s="132" t="s">
        <v>165</v>
      </c>
      <c r="E101" s="134" t="s">
        <v>337</v>
      </c>
      <c r="F101" s="135"/>
      <c r="G101" s="140"/>
      <c r="H101" s="135">
        <f t="shared" si="10"/>
        <v>3</v>
      </c>
      <c r="I101" s="135">
        <f t="shared" si="10"/>
        <v>1</v>
      </c>
      <c r="J101" s="135">
        <v>0.1</v>
      </c>
      <c r="K101" s="141"/>
      <c r="L101" s="146">
        <f t="shared" si="9"/>
        <v>0.3</v>
      </c>
      <c r="M101" s="206">
        <f t="shared" si="8"/>
        <v>0.3</v>
      </c>
      <c r="N101" s="135">
        <f>IF('MEMORIA DE CAL.'!$M101&gt;'MEMORIA DE CAL.'!$L101,'MEMORIA DE CAL.'!$M101-'MEMORIA DE CAL.'!$L101,0)</f>
        <v>0</v>
      </c>
      <c r="O101" s="135">
        <f>IF('MEMORIA DE CAL.'!$M101&lt;'MEMORIA DE CAL.'!$L101,'MEMORIA DE CAL.'!$L101-'MEMORIA DE CAL.'!$M101,0)</f>
        <v>0</v>
      </c>
      <c r="P101" s="141">
        <f>'MEMORIA DE CAL.'!$L101+'MEMORIA DE CAL.'!$N101-'MEMORIA DE CAL.'!$O101</f>
        <v>0.3</v>
      </c>
      <c r="Q101" s="113"/>
      <c r="R101" s="109"/>
      <c r="T101" s="131"/>
    </row>
    <row r="102" spans="2:20" s="114" customFormat="1" x14ac:dyDescent="0.25">
      <c r="B102" s="202" t="s">
        <v>29</v>
      </c>
      <c r="C102" s="133"/>
      <c r="D102" s="132"/>
      <c r="E102" s="136" t="s">
        <v>229</v>
      </c>
      <c r="F102" s="135"/>
      <c r="G102" s="140"/>
      <c r="H102" s="135"/>
      <c r="I102" s="135"/>
      <c r="J102" s="135"/>
      <c r="K102" s="141"/>
      <c r="L102" s="146"/>
      <c r="M102" s="206"/>
      <c r="N102" s="135"/>
      <c r="O102" s="135"/>
      <c r="P102" s="141"/>
      <c r="Q102" s="113"/>
      <c r="R102" s="109"/>
      <c r="T102" s="131"/>
    </row>
    <row r="103" spans="2:20" s="114" customFormat="1" x14ac:dyDescent="0.25">
      <c r="B103" s="202" t="s">
        <v>29</v>
      </c>
      <c r="C103" s="133"/>
      <c r="D103" s="132" t="s">
        <v>165</v>
      </c>
      <c r="E103" s="134" t="s">
        <v>338</v>
      </c>
      <c r="F103" s="135"/>
      <c r="G103" s="140"/>
      <c r="H103" s="135">
        <f t="shared" ref="H103:I108" si="11">H68</f>
        <v>4</v>
      </c>
      <c r="I103" s="135">
        <f t="shared" si="11"/>
        <v>1</v>
      </c>
      <c r="J103" s="135">
        <v>0.1</v>
      </c>
      <c r="K103" s="141"/>
      <c r="L103" s="146">
        <f t="shared" si="9"/>
        <v>0.4</v>
      </c>
      <c r="M103" s="206">
        <f t="shared" ref="M103:M108" si="12">TRUNC((PRODUCT(G103:K103)),2)</f>
        <v>0.4</v>
      </c>
      <c r="N103" s="135">
        <f>IF('MEMORIA DE CAL.'!$M103&gt;'MEMORIA DE CAL.'!$L103,'MEMORIA DE CAL.'!$M103-'MEMORIA DE CAL.'!$L103,0)</f>
        <v>0</v>
      </c>
      <c r="O103" s="135">
        <f>IF('MEMORIA DE CAL.'!$M103&lt;'MEMORIA DE CAL.'!$L103,'MEMORIA DE CAL.'!$L103-'MEMORIA DE CAL.'!$M103,0)</f>
        <v>0</v>
      </c>
      <c r="P103" s="141">
        <f>'MEMORIA DE CAL.'!$L103+'MEMORIA DE CAL.'!$N103-'MEMORIA DE CAL.'!$O103</f>
        <v>0.4</v>
      </c>
      <c r="Q103" s="113"/>
      <c r="R103" s="109"/>
      <c r="T103" s="131"/>
    </row>
    <row r="104" spans="2:20" s="114" customFormat="1" x14ac:dyDescent="0.25">
      <c r="B104" s="202" t="s">
        <v>29</v>
      </c>
      <c r="C104" s="133"/>
      <c r="D104" s="132" t="s">
        <v>165</v>
      </c>
      <c r="E104" s="134" t="s">
        <v>339</v>
      </c>
      <c r="F104" s="135"/>
      <c r="G104" s="140"/>
      <c r="H104" s="135">
        <f t="shared" si="11"/>
        <v>5</v>
      </c>
      <c r="I104" s="135">
        <f t="shared" si="11"/>
        <v>1</v>
      </c>
      <c r="J104" s="135">
        <v>0.1</v>
      </c>
      <c r="K104" s="141"/>
      <c r="L104" s="146">
        <f t="shared" si="9"/>
        <v>0.5</v>
      </c>
      <c r="M104" s="206">
        <f t="shared" si="12"/>
        <v>0.5</v>
      </c>
      <c r="N104" s="135">
        <f>IF('MEMORIA DE CAL.'!$M104&gt;'MEMORIA DE CAL.'!$L104,'MEMORIA DE CAL.'!$M104-'MEMORIA DE CAL.'!$L104,0)</f>
        <v>0</v>
      </c>
      <c r="O104" s="135">
        <f>IF('MEMORIA DE CAL.'!$M104&lt;'MEMORIA DE CAL.'!$L104,'MEMORIA DE CAL.'!$L104-'MEMORIA DE CAL.'!$M104,0)</f>
        <v>0</v>
      </c>
      <c r="P104" s="141">
        <f>'MEMORIA DE CAL.'!$L104+'MEMORIA DE CAL.'!$N104-'MEMORIA DE CAL.'!$O104</f>
        <v>0.5</v>
      </c>
      <c r="Q104" s="113"/>
      <c r="R104" s="109"/>
      <c r="T104" s="131"/>
    </row>
    <row r="105" spans="2:20" s="114" customFormat="1" x14ac:dyDescent="0.25">
      <c r="B105" s="202" t="s">
        <v>29</v>
      </c>
      <c r="C105" s="133"/>
      <c r="D105" s="132" t="s">
        <v>165</v>
      </c>
      <c r="E105" s="134" t="s">
        <v>340</v>
      </c>
      <c r="F105" s="135"/>
      <c r="G105" s="140"/>
      <c r="H105" s="135">
        <f t="shared" si="11"/>
        <v>5</v>
      </c>
      <c r="I105" s="135">
        <f t="shared" si="11"/>
        <v>1</v>
      </c>
      <c r="J105" s="135">
        <v>0.1</v>
      </c>
      <c r="K105" s="141"/>
      <c r="L105" s="146">
        <f t="shared" si="9"/>
        <v>0.5</v>
      </c>
      <c r="M105" s="206">
        <f t="shared" si="12"/>
        <v>0.5</v>
      </c>
      <c r="N105" s="135">
        <f>IF('MEMORIA DE CAL.'!$M105&gt;'MEMORIA DE CAL.'!$L105,'MEMORIA DE CAL.'!$M105-'MEMORIA DE CAL.'!$L105,0)</f>
        <v>0</v>
      </c>
      <c r="O105" s="135">
        <f>IF('MEMORIA DE CAL.'!$M105&lt;'MEMORIA DE CAL.'!$L105,'MEMORIA DE CAL.'!$L105-'MEMORIA DE CAL.'!$M105,0)</f>
        <v>0</v>
      </c>
      <c r="P105" s="141">
        <f>'MEMORIA DE CAL.'!$L105+'MEMORIA DE CAL.'!$N105-'MEMORIA DE CAL.'!$O105</f>
        <v>0.5</v>
      </c>
      <c r="Q105" s="113"/>
      <c r="R105" s="109"/>
      <c r="T105" s="131"/>
    </row>
    <row r="106" spans="2:20" s="114" customFormat="1" x14ac:dyDescent="0.25">
      <c r="B106" s="202" t="s">
        <v>29</v>
      </c>
      <c r="C106" s="133"/>
      <c r="D106" s="132" t="s">
        <v>165</v>
      </c>
      <c r="E106" s="134" t="s">
        <v>341</v>
      </c>
      <c r="F106" s="135"/>
      <c r="G106" s="140"/>
      <c r="H106" s="135">
        <f t="shared" si="11"/>
        <v>3</v>
      </c>
      <c r="I106" s="135">
        <f t="shared" si="11"/>
        <v>1</v>
      </c>
      <c r="J106" s="135">
        <v>0.1</v>
      </c>
      <c r="K106" s="141"/>
      <c r="L106" s="146">
        <f t="shared" si="9"/>
        <v>0.3</v>
      </c>
      <c r="M106" s="206">
        <f t="shared" si="12"/>
        <v>0.3</v>
      </c>
      <c r="N106" s="135">
        <f>IF('MEMORIA DE CAL.'!$M106&gt;'MEMORIA DE CAL.'!$L106,'MEMORIA DE CAL.'!$M106-'MEMORIA DE CAL.'!$L106,0)</f>
        <v>0</v>
      </c>
      <c r="O106" s="135">
        <f>IF('MEMORIA DE CAL.'!$M106&lt;'MEMORIA DE CAL.'!$L106,'MEMORIA DE CAL.'!$L106-'MEMORIA DE CAL.'!$M106,0)</f>
        <v>0</v>
      </c>
      <c r="P106" s="141">
        <f>'MEMORIA DE CAL.'!$L106+'MEMORIA DE CAL.'!$N106-'MEMORIA DE CAL.'!$O106</f>
        <v>0.3</v>
      </c>
      <c r="Q106" s="113"/>
      <c r="R106" s="109"/>
      <c r="T106" s="131"/>
    </row>
    <row r="107" spans="2:20" s="114" customFormat="1" x14ac:dyDescent="0.25">
      <c r="B107" s="202" t="s">
        <v>29</v>
      </c>
      <c r="C107" s="133"/>
      <c r="D107" s="132" t="s">
        <v>165</v>
      </c>
      <c r="E107" s="134" t="s">
        <v>342</v>
      </c>
      <c r="F107" s="135"/>
      <c r="G107" s="140"/>
      <c r="H107" s="135">
        <f t="shared" si="11"/>
        <v>5</v>
      </c>
      <c r="I107" s="135">
        <f t="shared" si="11"/>
        <v>1</v>
      </c>
      <c r="J107" s="135">
        <v>0.1</v>
      </c>
      <c r="K107" s="141"/>
      <c r="L107" s="146">
        <f t="shared" si="9"/>
        <v>0.5</v>
      </c>
      <c r="M107" s="206">
        <f t="shared" si="12"/>
        <v>0.5</v>
      </c>
      <c r="N107" s="135">
        <f>IF('MEMORIA DE CAL.'!$M107&gt;'MEMORIA DE CAL.'!$L107,'MEMORIA DE CAL.'!$M107-'MEMORIA DE CAL.'!$L107,0)</f>
        <v>0</v>
      </c>
      <c r="O107" s="135">
        <f>IF('MEMORIA DE CAL.'!$M107&lt;'MEMORIA DE CAL.'!$L107,'MEMORIA DE CAL.'!$L107-'MEMORIA DE CAL.'!$M107,0)</f>
        <v>0</v>
      </c>
      <c r="P107" s="141">
        <f>'MEMORIA DE CAL.'!$L107+'MEMORIA DE CAL.'!$N107-'MEMORIA DE CAL.'!$O107</f>
        <v>0.5</v>
      </c>
      <c r="Q107" s="113"/>
      <c r="R107" s="109"/>
      <c r="T107" s="131"/>
    </row>
    <row r="108" spans="2:20" s="114" customFormat="1" x14ac:dyDescent="0.25">
      <c r="B108" s="202" t="s">
        <v>29</v>
      </c>
      <c r="C108" s="133"/>
      <c r="D108" s="132" t="s">
        <v>165</v>
      </c>
      <c r="E108" s="134" t="s">
        <v>343</v>
      </c>
      <c r="F108" s="135"/>
      <c r="G108" s="140"/>
      <c r="H108" s="135">
        <f t="shared" si="11"/>
        <v>7</v>
      </c>
      <c r="I108" s="135">
        <f t="shared" si="11"/>
        <v>1</v>
      </c>
      <c r="J108" s="135">
        <v>0.1</v>
      </c>
      <c r="K108" s="141"/>
      <c r="L108" s="146">
        <f t="shared" si="9"/>
        <v>0.7</v>
      </c>
      <c r="M108" s="206">
        <f t="shared" si="12"/>
        <v>0.7</v>
      </c>
      <c r="N108" s="135">
        <f>IF('MEMORIA DE CAL.'!$M108&gt;'MEMORIA DE CAL.'!$L108,'MEMORIA DE CAL.'!$M108-'MEMORIA DE CAL.'!$L108,0)</f>
        <v>0</v>
      </c>
      <c r="O108" s="135">
        <f>IF('MEMORIA DE CAL.'!$M108&lt;'MEMORIA DE CAL.'!$L108,'MEMORIA DE CAL.'!$L108-'MEMORIA DE CAL.'!$M108,0)</f>
        <v>0</v>
      </c>
      <c r="P108" s="141">
        <f>'MEMORIA DE CAL.'!$L108+'MEMORIA DE CAL.'!$N108-'MEMORIA DE CAL.'!$O108</f>
        <v>0.7</v>
      </c>
      <c r="Q108" s="113"/>
      <c r="R108" s="109"/>
      <c r="T108" s="131"/>
    </row>
    <row r="109" spans="2:20" s="114" customFormat="1" x14ac:dyDescent="0.25">
      <c r="B109" s="202" t="s">
        <v>29</v>
      </c>
      <c r="C109" s="133"/>
      <c r="D109" s="132"/>
      <c r="E109" s="136" t="s">
        <v>230</v>
      </c>
      <c r="F109" s="135"/>
      <c r="G109" s="140"/>
      <c r="H109" s="135"/>
      <c r="I109" s="135"/>
      <c r="J109" s="135"/>
      <c r="K109" s="141"/>
      <c r="L109" s="146"/>
      <c r="M109" s="206"/>
      <c r="N109" s="135"/>
      <c r="O109" s="135"/>
      <c r="P109" s="141"/>
      <c r="Q109" s="113"/>
      <c r="R109" s="109"/>
      <c r="T109" s="131"/>
    </row>
    <row r="110" spans="2:20" s="114" customFormat="1" x14ac:dyDescent="0.25">
      <c r="B110" s="202" t="s">
        <v>29</v>
      </c>
      <c r="C110" s="133"/>
      <c r="D110" s="132" t="s">
        <v>165</v>
      </c>
      <c r="E110" s="134" t="s">
        <v>344</v>
      </c>
      <c r="F110" s="135"/>
      <c r="G110" s="140"/>
      <c r="H110" s="135">
        <f>H60</f>
        <v>4</v>
      </c>
      <c r="I110" s="135">
        <f>I60</f>
        <v>1</v>
      </c>
      <c r="J110" s="135">
        <v>0.1</v>
      </c>
      <c r="K110" s="141"/>
      <c r="L110" s="146">
        <f t="shared" si="9"/>
        <v>0.4</v>
      </c>
      <c r="M110" s="206">
        <f>TRUNC((PRODUCT(G110:K110)),2)</f>
        <v>0.4</v>
      </c>
      <c r="N110" s="135">
        <f>IF('MEMORIA DE CAL.'!$M110&gt;'MEMORIA DE CAL.'!$L110,'MEMORIA DE CAL.'!$M110-'MEMORIA DE CAL.'!$L110,0)</f>
        <v>0</v>
      </c>
      <c r="O110" s="135">
        <f>IF('MEMORIA DE CAL.'!$M110&lt;'MEMORIA DE CAL.'!$L110,'MEMORIA DE CAL.'!$L110-'MEMORIA DE CAL.'!$M110,0)</f>
        <v>0</v>
      </c>
      <c r="P110" s="141">
        <f>'MEMORIA DE CAL.'!$L110+'MEMORIA DE CAL.'!$N110-'MEMORIA DE CAL.'!$O110</f>
        <v>0.4</v>
      </c>
      <c r="Q110" s="113"/>
      <c r="R110" s="109"/>
      <c r="T110" s="131"/>
    </row>
    <row r="111" spans="2:20" s="114" customFormat="1" x14ac:dyDescent="0.25">
      <c r="B111" s="202" t="s">
        <v>29</v>
      </c>
      <c r="C111" s="133"/>
      <c r="D111" s="132" t="s">
        <v>165</v>
      </c>
      <c r="E111" s="134" t="s">
        <v>346</v>
      </c>
      <c r="F111" s="135"/>
      <c r="G111" s="140"/>
      <c r="H111" s="135">
        <f>H61</f>
        <v>3</v>
      </c>
      <c r="I111" s="135">
        <f>I61</f>
        <v>1</v>
      </c>
      <c r="J111" s="135">
        <v>0.1</v>
      </c>
      <c r="K111" s="141"/>
      <c r="L111" s="146">
        <f t="shared" si="9"/>
        <v>0.3</v>
      </c>
      <c r="M111" s="206">
        <f>TRUNC((PRODUCT(G111:K111)),2)</f>
        <v>0.3</v>
      </c>
      <c r="N111" s="135">
        <f>IF('MEMORIA DE CAL.'!$M111&gt;'MEMORIA DE CAL.'!$L111,'MEMORIA DE CAL.'!$M111-'MEMORIA DE CAL.'!$L111,0)</f>
        <v>0</v>
      </c>
      <c r="O111" s="135">
        <f>IF('MEMORIA DE CAL.'!$M111&lt;'MEMORIA DE CAL.'!$L111,'MEMORIA DE CAL.'!$L111-'MEMORIA DE CAL.'!$M111,0)</f>
        <v>0</v>
      </c>
      <c r="P111" s="141">
        <f>'MEMORIA DE CAL.'!$L111+'MEMORIA DE CAL.'!$N111-'MEMORIA DE CAL.'!$O111</f>
        <v>0.3</v>
      </c>
      <c r="Q111" s="113"/>
      <c r="R111" s="109"/>
      <c r="T111" s="131"/>
    </row>
    <row r="112" spans="2:20" s="114" customFormat="1" x14ac:dyDescent="0.25">
      <c r="B112" s="202" t="s">
        <v>29</v>
      </c>
      <c r="C112" s="133"/>
      <c r="D112" s="132" t="s">
        <v>165</v>
      </c>
      <c r="E112" s="134" t="s">
        <v>347</v>
      </c>
      <c r="F112" s="135"/>
      <c r="G112" s="140"/>
      <c r="H112" s="135">
        <f>H75</f>
        <v>4</v>
      </c>
      <c r="I112" s="135">
        <f>I75</f>
        <v>1</v>
      </c>
      <c r="J112" s="135">
        <v>0.1</v>
      </c>
      <c r="K112" s="141"/>
      <c r="L112" s="146">
        <f t="shared" si="9"/>
        <v>0.4</v>
      </c>
      <c r="M112" s="206">
        <f>TRUNC((PRODUCT(G112:K112)),2)</f>
        <v>0.4</v>
      </c>
      <c r="N112" s="135">
        <f>IF('MEMORIA DE CAL.'!$M112&gt;'MEMORIA DE CAL.'!$L112,'MEMORIA DE CAL.'!$M112-'MEMORIA DE CAL.'!$L112,0)</f>
        <v>0</v>
      </c>
      <c r="O112" s="135">
        <f>IF('MEMORIA DE CAL.'!$M112&lt;'MEMORIA DE CAL.'!$L112,'MEMORIA DE CAL.'!$L112-'MEMORIA DE CAL.'!$M112,0)</f>
        <v>0</v>
      </c>
      <c r="P112" s="141">
        <f>'MEMORIA DE CAL.'!$L112+'MEMORIA DE CAL.'!$N112-'MEMORIA DE CAL.'!$O112</f>
        <v>0.4</v>
      </c>
      <c r="Q112" s="113"/>
      <c r="R112" s="109"/>
      <c r="T112" s="131"/>
    </row>
    <row r="113" spans="2:20" s="114" customFormat="1" x14ac:dyDescent="0.25">
      <c r="B113" s="202" t="s">
        <v>29</v>
      </c>
      <c r="C113" s="133"/>
      <c r="D113" s="132" t="s">
        <v>165</v>
      </c>
      <c r="E113" s="134" t="s">
        <v>348</v>
      </c>
      <c r="F113" s="135"/>
      <c r="G113" s="140"/>
      <c r="H113" s="135">
        <f>H76</f>
        <v>4</v>
      </c>
      <c r="I113" s="135">
        <f>I76</f>
        <v>1</v>
      </c>
      <c r="J113" s="135">
        <v>0.1</v>
      </c>
      <c r="K113" s="141"/>
      <c r="L113" s="146">
        <f t="shared" si="9"/>
        <v>0.4</v>
      </c>
      <c r="M113" s="206">
        <f>TRUNC((PRODUCT(G113:K113)),2)</f>
        <v>0.4</v>
      </c>
      <c r="N113" s="135">
        <f>IF('MEMORIA DE CAL.'!$M113&gt;'MEMORIA DE CAL.'!$L113,'MEMORIA DE CAL.'!$M113-'MEMORIA DE CAL.'!$L113,0)</f>
        <v>0</v>
      </c>
      <c r="O113" s="135">
        <f>IF('MEMORIA DE CAL.'!$M113&lt;'MEMORIA DE CAL.'!$L113,'MEMORIA DE CAL.'!$L113-'MEMORIA DE CAL.'!$M113,0)</f>
        <v>0</v>
      </c>
      <c r="P113" s="141">
        <f>'MEMORIA DE CAL.'!$L113+'MEMORIA DE CAL.'!$N113-'MEMORIA DE CAL.'!$O113</f>
        <v>0.4</v>
      </c>
      <c r="Q113" s="113"/>
      <c r="R113" s="109"/>
      <c r="T113" s="131"/>
    </row>
    <row r="114" spans="2:20" s="114" customFormat="1" x14ac:dyDescent="0.25">
      <c r="B114" s="202" t="s">
        <v>29</v>
      </c>
      <c r="C114" s="133"/>
      <c r="D114" s="132"/>
      <c r="E114" s="278" t="s">
        <v>313</v>
      </c>
      <c r="F114" s="135"/>
      <c r="G114" s="140"/>
      <c r="H114" s="282" t="s">
        <v>314</v>
      </c>
      <c r="I114" s="282" t="s">
        <v>315</v>
      </c>
      <c r="J114" s="282" t="s">
        <v>328</v>
      </c>
      <c r="K114" s="141"/>
      <c r="L114" s="146"/>
      <c r="M114" s="206"/>
      <c r="N114" s="135"/>
      <c r="O114" s="135"/>
      <c r="P114" s="141"/>
      <c r="Q114" s="113"/>
      <c r="R114" s="109"/>
      <c r="T114" s="131"/>
    </row>
    <row r="115" spans="2:20" s="114" customFormat="1" x14ac:dyDescent="0.25">
      <c r="B115" s="202" t="s">
        <v>29</v>
      </c>
      <c r="C115" s="133"/>
      <c r="D115" s="132"/>
      <c r="E115" s="136" t="s">
        <v>231</v>
      </c>
      <c r="F115" s="135"/>
      <c r="G115" s="140"/>
      <c r="H115" s="137"/>
      <c r="I115" s="137"/>
      <c r="J115" s="137"/>
      <c r="K115" s="141"/>
      <c r="L115" s="146"/>
      <c r="M115" s="206"/>
      <c r="N115" s="135"/>
      <c r="O115" s="135"/>
      <c r="P115" s="141"/>
      <c r="Q115" s="113"/>
      <c r="R115" s="109"/>
      <c r="T115" s="131"/>
    </row>
    <row r="116" spans="2:20" s="114" customFormat="1" x14ac:dyDescent="0.25">
      <c r="B116" s="202" t="s">
        <v>29</v>
      </c>
      <c r="C116" s="133"/>
      <c r="D116" s="132" t="s">
        <v>164</v>
      </c>
      <c r="E116" s="134" t="s">
        <v>312</v>
      </c>
      <c r="F116" s="135"/>
      <c r="G116" s="140"/>
      <c r="H116" s="135">
        <f t="shared" ref="H116:I119" si="13">H79</f>
        <v>9.1999999999999993</v>
      </c>
      <c r="I116" s="135">
        <f t="shared" si="13"/>
        <v>1.3</v>
      </c>
      <c r="J116" s="135">
        <v>0.15</v>
      </c>
      <c r="K116" s="141"/>
      <c r="L116" s="146">
        <f t="shared" si="9"/>
        <v>1.79</v>
      </c>
      <c r="M116" s="206">
        <f>TRUNC((PRODUCT(G116:K116)),2)</f>
        <v>1.79</v>
      </c>
      <c r="N116" s="135">
        <f>IF('MEMORIA DE CAL.'!$M116&gt;'MEMORIA DE CAL.'!$L116,'MEMORIA DE CAL.'!$M116-'MEMORIA DE CAL.'!$L116,0)</f>
        <v>0</v>
      </c>
      <c r="O116" s="135">
        <f>IF('MEMORIA DE CAL.'!$M116&lt;'MEMORIA DE CAL.'!$L116,'MEMORIA DE CAL.'!$L116-'MEMORIA DE CAL.'!$M116,0)</f>
        <v>0</v>
      </c>
      <c r="P116" s="141">
        <f>'MEMORIA DE CAL.'!$L116+'MEMORIA DE CAL.'!$N116-'MEMORIA DE CAL.'!$O116</f>
        <v>1.79</v>
      </c>
      <c r="Q116" s="113"/>
      <c r="R116" s="109"/>
      <c r="T116" s="131"/>
    </row>
    <row r="117" spans="2:20" s="114" customFormat="1" x14ac:dyDescent="0.25">
      <c r="B117" s="202" t="s">
        <v>29</v>
      </c>
      <c r="C117" s="133"/>
      <c r="D117" s="132" t="s">
        <v>164</v>
      </c>
      <c r="E117" s="134" t="s">
        <v>318</v>
      </c>
      <c r="F117" s="135"/>
      <c r="G117" s="140"/>
      <c r="H117" s="135">
        <f t="shared" si="13"/>
        <v>43.5</v>
      </c>
      <c r="I117" s="135">
        <f t="shared" si="13"/>
        <v>1.3</v>
      </c>
      <c r="J117" s="135">
        <v>0.15</v>
      </c>
      <c r="K117" s="141"/>
      <c r="L117" s="146">
        <f t="shared" si="9"/>
        <v>8.48</v>
      </c>
      <c r="M117" s="206">
        <f>TRUNC((PRODUCT(G117:K117)),2)</f>
        <v>8.48</v>
      </c>
      <c r="N117" s="135">
        <f>IF('MEMORIA DE CAL.'!$M117&gt;'MEMORIA DE CAL.'!$L117,'MEMORIA DE CAL.'!$M117-'MEMORIA DE CAL.'!$L117,0)</f>
        <v>0</v>
      </c>
      <c r="O117" s="135">
        <f>IF('MEMORIA DE CAL.'!$M117&lt;'MEMORIA DE CAL.'!$L117,'MEMORIA DE CAL.'!$L117-'MEMORIA DE CAL.'!$M117,0)</f>
        <v>0</v>
      </c>
      <c r="P117" s="141">
        <f>'MEMORIA DE CAL.'!$L117+'MEMORIA DE CAL.'!$N117-'MEMORIA DE CAL.'!$O117</f>
        <v>8.48</v>
      </c>
      <c r="Q117" s="113"/>
      <c r="R117" s="109"/>
      <c r="T117" s="131"/>
    </row>
    <row r="118" spans="2:20" s="114" customFormat="1" x14ac:dyDescent="0.25">
      <c r="B118" s="202" t="s">
        <v>29</v>
      </c>
      <c r="C118" s="133"/>
      <c r="D118" s="132" t="s">
        <v>164</v>
      </c>
      <c r="E118" s="134" t="s">
        <v>317</v>
      </c>
      <c r="F118" s="135"/>
      <c r="G118" s="140"/>
      <c r="H118" s="135">
        <f t="shared" si="13"/>
        <v>33.5</v>
      </c>
      <c r="I118" s="135">
        <f t="shared" si="13"/>
        <v>1.3</v>
      </c>
      <c r="J118" s="135">
        <v>0.15</v>
      </c>
      <c r="K118" s="141"/>
      <c r="L118" s="146">
        <f t="shared" si="9"/>
        <v>6.53</v>
      </c>
      <c r="M118" s="206">
        <f>TRUNC((PRODUCT(G118:K118)),2)</f>
        <v>6.53</v>
      </c>
      <c r="N118" s="135">
        <f>IF('MEMORIA DE CAL.'!$M118&gt;'MEMORIA DE CAL.'!$L118,'MEMORIA DE CAL.'!$M118-'MEMORIA DE CAL.'!$L118,0)</f>
        <v>0</v>
      </c>
      <c r="O118" s="135">
        <f>IF('MEMORIA DE CAL.'!$M118&lt;'MEMORIA DE CAL.'!$L118,'MEMORIA DE CAL.'!$L118-'MEMORIA DE CAL.'!$M118,0)</f>
        <v>0</v>
      </c>
      <c r="P118" s="141">
        <f>'MEMORIA DE CAL.'!$L118+'MEMORIA DE CAL.'!$N118-'MEMORIA DE CAL.'!$O118</f>
        <v>6.53</v>
      </c>
      <c r="Q118" s="113"/>
      <c r="R118" s="109"/>
      <c r="T118" s="131"/>
    </row>
    <row r="119" spans="2:20" s="114" customFormat="1" x14ac:dyDescent="0.25">
      <c r="B119" s="202" t="s">
        <v>29</v>
      </c>
      <c r="C119" s="133"/>
      <c r="D119" s="132" t="s">
        <v>164</v>
      </c>
      <c r="E119" s="134" t="s">
        <v>319</v>
      </c>
      <c r="F119" s="135"/>
      <c r="G119" s="140"/>
      <c r="H119" s="135">
        <f t="shared" si="13"/>
        <v>9.1</v>
      </c>
      <c r="I119" s="135">
        <f t="shared" si="13"/>
        <v>1.3</v>
      </c>
      <c r="J119" s="135">
        <v>0.15</v>
      </c>
      <c r="K119" s="141"/>
      <c r="L119" s="146">
        <f t="shared" si="9"/>
        <v>1.77</v>
      </c>
      <c r="M119" s="206">
        <f>TRUNC((PRODUCT(G119:K119)),2)</f>
        <v>1.77</v>
      </c>
      <c r="N119" s="135">
        <f>IF('MEMORIA DE CAL.'!$M119&gt;'MEMORIA DE CAL.'!$L119,'MEMORIA DE CAL.'!$M119-'MEMORIA DE CAL.'!$L119,0)</f>
        <v>0</v>
      </c>
      <c r="O119" s="135">
        <f>IF('MEMORIA DE CAL.'!$M119&lt;'MEMORIA DE CAL.'!$L119,'MEMORIA DE CAL.'!$L119-'MEMORIA DE CAL.'!$M119,0)</f>
        <v>0</v>
      </c>
      <c r="P119" s="141">
        <f>'MEMORIA DE CAL.'!$L119+'MEMORIA DE CAL.'!$N119-'MEMORIA DE CAL.'!$O119</f>
        <v>1.77</v>
      </c>
      <c r="Q119" s="113"/>
      <c r="R119" s="109"/>
      <c r="T119" s="131"/>
    </row>
    <row r="120" spans="2:20" s="114" customFormat="1" x14ac:dyDescent="0.25">
      <c r="B120" s="202" t="s">
        <v>29</v>
      </c>
      <c r="C120" s="133"/>
      <c r="D120" s="132"/>
      <c r="E120" s="136" t="s">
        <v>229</v>
      </c>
      <c r="F120" s="135"/>
      <c r="G120" s="140"/>
      <c r="H120" s="135"/>
      <c r="I120" s="135"/>
      <c r="J120" s="135"/>
      <c r="K120" s="141"/>
      <c r="L120" s="146"/>
      <c r="M120" s="206"/>
      <c r="N120" s="135"/>
      <c r="O120" s="135"/>
      <c r="P120" s="141"/>
      <c r="Q120" s="113"/>
      <c r="R120" s="109"/>
      <c r="T120" s="131"/>
    </row>
    <row r="121" spans="2:20" s="114" customFormat="1" x14ac:dyDescent="0.25">
      <c r="B121" s="202" t="s">
        <v>29</v>
      </c>
      <c r="C121" s="133"/>
      <c r="D121" s="132" t="s">
        <v>164</v>
      </c>
      <c r="E121" s="134" t="s">
        <v>320</v>
      </c>
      <c r="F121" s="135"/>
      <c r="G121" s="140"/>
      <c r="H121" s="135">
        <f t="shared" ref="H121:I124" si="14">H84</f>
        <v>9</v>
      </c>
      <c r="I121" s="135">
        <f t="shared" si="14"/>
        <v>1.3</v>
      </c>
      <c r="J121" s="135">
        <v>0.15</v>
      </c>
      <c r="K121" s="141"/>
      <c r="L121" s="146">
        <f t="shared" si="9"/>
        <v>1.75</v>
      </c>
      <c r="M121" s="206">
        <f>TRUNC((PRODUCT(G121:K121)),2)</f>
        <v>1.75</v>
      </c>
      <c r="N121" s="135">
        <f>IF('MEMORIA DE CAL.'!$M121&gt;'MEMORIA DE CAL.'!$L121,'MEMORIA DE CAL.'!$M121-'MEMORIA DE CAL.'!$L121,0)</f>
        <v>0</v>
      </c>
      <c r="O121" s="135">
        <f>IF('MEMORIA DE CAL.'!$M121&lt;'MEMORIA DE CAL.'!$L121,'MEMORIA DE CAL.'!$L121-'MEMORIA DE CAL.'!$M121,0)</f>
        <v>0</v>
      </c>
      <c r="P121" s="141">
        <f>'MEMORIA DE CAL.'!$L121+'MEMORIA DE CAL.'!$N121-'MEMORIA DE CAL.'!$O121</f>
        <v>1.75</v>
      </c>
      <c r="Q121" s="113"/>
      <c r="R121" s="109"/>
      <c r="T121" s="131"/>
    </row>
    <row r="122" spans="2:20" s="114" customFormat="1" x14ac:dyDescent="0.25">
      <c r="B122" s="202" t="s">
        <v>29</v>
      </c>
      <c r="C122" s="133"/>
      <c r="D122" s="132" t="s">
        <v>164</v>
      </c>
      <c r="E122" s="134" t="s">
        <v>321</v>
      </c>
      <c r="F122" s="135"/>
      <c r="G122" s="140"/>
      <c r="H122" s="135">
        <f t="shared" si="14"/>
        <v>18.899999999999999</v>
      </c>
      <c r="I122" s="135">
        <f t="shared" si="14"/>
        <v>1.3</v>
      </c>
      <c r="J122" s="135">
        <v>0.15</v>
      </c>
      <c r="K122" s="141"/>
      <c r="L122" s="146">
        <f t="shared" si="9"/>
        <v>3.68</v>
      </c>
      <c r="M122" s="206">
        <f>TRUNC((PRODUCT(G122:K122)),2)</f>
        <v>3.68</v>
      </c>
      <c r="N122" s="135">
        <f>IF('MEMORIA DE CAL.'!$M122&gt;'MEMORIA DE CAL.'!$L122,'MEMORIA DE CAL.'!$M122-'MEMORIA DE CAL.'!$L122,0)</f>
        <v>0</v>
      </c>
      <c r="O122" s="135">
        <f>IF('MEMORIA DE CAL.'!$M122&lt;'MEMORIA DE CAL.'!$L122,'MEMORIA DE CAL.'!$L122-'MEMORIA DE CAL.'!$M122,0)</f>
        <v>0</v>
      </c>
      <c r="P122" s="141">
        <f>'MEMORIA DE CAL.'!$L122+'MEMORIA DE CAL.'!$N122-'MEMORIA DE CAL.'!$O122</f>
        <v>3.68</v>
      </c>
      <c r="Q122" s="113"/>
      <c r="R122" s="109"/>
      <c r="T122" s="131"/>
    </row>
    <row r="123" spans="2:20" s="114" customFormat="1" x14ac:dyDescent="0.25">
      <c r="B123" s="202" t="s">
        <v>29</v>
      </c>
      <c r="C123" s="133"/>
      <c r="D123" s="132" t="s">
        <v>164</v>
      </c>
      <c r="E123" s="134" t="s">
        <v>322</v>
      </c>
      <c r="F123" s="135"/>
      <c r="G123" s="140"/>
      <c r="H123" s="135">
        <f t="shared" si="14"/>
        <v>14.9</v>
      </c>
      <c r="I123" s="135">
        <f t="shared" si="14"/>
        <v>1.3</v>
      </c>
      <c r="J123" s="135">
        <v>0.15</v>
      </c>
      <c r="K123" s="141"/>
      <c r="L123" s="146">
        <f t="shared" si="9"/>
        <v>2.9</v>
      </c>
      <c r="M123" s="206">
        <f>TRUNC((PRODUCT(G123:K123)),2)</f>
        <v>2.9</v>
      </c>
      <c r="N123" s="135">
        <f>IF('MEMORIA DE CAL.'!$M123&gt;'MEMORIA DE CAL.'!$L123,'MEMORIA DE CAL.'!$M123-'MEMORIA DE CAL.'!$L123,0)</f>
        <v>0</v>
      </c>
      <c r="O123" s="135">
        <f>IF('MEMORIA DE CAL.'!$M123&lt;'MEMORIA DE CAL.'!$L123,'MEMORIA DE CAL.'!$L123-'MEMORIA DE CAL.'!$M123,0)</f>
        <v>0</v>
      </c>
      <c r="P123" s="141">
        <f>'MEMORIA DE CAL.'!$L123+'MEMORIA DE CAL.'!$N123-'MEMORIA DE CAL.'!$O123</f>
        <v>2.9</v>
      </c>
      <c r="Q123" s="113"/>
      <c r="R123" s="109"/>
      <c r="T123" s="131"/>
    </row>
    <row r="124" spans="2:20" s="114" customFormat="1" x14ac:dyDescent="0.25">
      <c r="B124" s="202" t="s">
        <v>29</v>
      </c>
      <c r="C124" s="133"/>
      <c r="D124" s="132" t="s">
        <v>165</v>
      </c>
      <c r="E124" s="134" t="s">
        <v>323</v>
      </c>
      <c r="F124" s="135"/>
      <c r="G124" s="140"/>
      <c r="H124" s="135">
        <f t="shared" si="14"/>
        <v>7.2</v>
      </c>
      <c r="I124" s="135">
        <f t="shared" si="14"/>
        <v>1.3</v>
      </c>
      <c r="J124" s="135">
        <v>0.15</v>
      </c>
      <c r="K124" s="141"/>
      <c r="L124" s="146">
        <f t="shared" si="9"/>
        <v>1.4</v>
      </c>
      <c r="M124" s="206">
        <f>TRUNC((PRODUCT(G124:K124)),2)</f>
        <v>1.4</v>
      </c>
      <c r="N124" s="135">
        <f>IF('MEMORIA DE CAL.'!$M124&gt;'MEMORIA DE CAL.'!$L124,'MEMORIA DE CAL.'!$M124-'MEMORIA DE CAL.'!$L124,0)</f>
        <v>0</v>
      </c>
      <c r="O124" s="135">
        <f>IF('MEMORIA DE CAL.'!$M124&lt;'MEMORIA DE CAL.'!$L124,'MEMORIA DE CAL.'!$L124-'MEMORIA DE CAL.'!$M124,0)</f>
        <v>0</v>
      </c>
      <c r="P124" s="141">
        <f>'MEMORIA DE CAL.'!$L124+'MEMORIA DE CAL.'!$N124-'MEMORIA DE CAL.'!$O124</f>
        <v>1.4</v>
      </c>
      <c r="Q124" s="113"/>
      <c r="R124" s="109"/>
      <c r="T124" s="131"/>
    </row>
    <row r="125" spans="2:20" s="114" customFormat="1" x14ac:dyDescent="0.25">
      <c r="B125" s="202" t="s">
        <v>29</v>
      </c>
      <c r="C125" s="133"/>
      <c r="D125" s="132"/>
      <c r="E125" s="136" t="s">
        <v>230</v>
      </c>
      <c r="F125" s="135"/>
      <c r="G125" s="140"/>
      <c r="H125" s="135"/>
      <c r="I125" s="135"/>
      <c r="J125" s="135"/>
      <c r="K125" s="141"/>
      <c r="L125" s="146"/>
      <c r="M125" s="206"/>
      <c r="N125" s="135"/>
      <c r="O125" s="135"/>
      <c r="P125" s="141"/>
      <c r="Q125" s="113"/>
      <c r="R125" s="109"/>
      <c r="T125" s="131"/>
    </row>
    <row r="126" spans="2:20" s="114" customFormat="1" x14ac:dyDescent="0.25">
      <c r="B126" s="202" t="s">
        <v>29</v>
      </c>
      <c r="C126" s="133"/>
      <c r="D126" s="132" t="s">
        <v>165</v>
      </c>
      <c r="E126" s="134" t="s">
        <v>324</v>
      </c>
      <c r="F126" s="135"/>
      <c r="G126" s="140"/>
      <c r="H126" s="135">
        <f t="shared" ref="H126:I129" si="15">H89</f>
        <v>35</v>
      </c>
      <c r="I126" s="135">
        <f t="shared" si="15"/>
        <v>1.3</v>
      </c>
      <c r="J126" s="135">
        <v>0.15</v>
      </c>
      <c r="K126" s="141"/>
      <c r="L126" s="146">
        <f t="shared" si="9"/>
        <v>6.82</v>
      </c>
      <c r="M126" s="206">
        <f>TRUNC((PRODUCT(G126:K126)),2)</f>
        <v>6.82</v>
      </c>
      <c r="N126" s="135">
        <f>IF('MEMORIA DE CAL.'!$M126&gt;'MEMORIA DE CAL.'!$L126,'MEMORIA DE CAL.'!$M126-'MEMORIA DE CAL.'!$L126,0)</f>
        <v>0</v>
      </c>
      <c r="O126" s="135">
        <f>IF('MEMORIA DE CAL.'!$M126&lt;'MEMORIA DE CAL.'!$L126,'MEMORIA DE CAL.'!$L126-'MEMORIA DE CAL.'!$M126,0)</f>
        <v>0</v>
      </c>
      <c r="P126" s="141">
        <f>'MEMORIA DE CAL.'!$L126+'MEMORIA DE CAL.'!$N126-'MEMORIA DE CAL.'!$O126</f>
        <v>6.82</v>
      </c>
      <c r="Q126" s="113"/>
      <c r="R126" s="109"/>
      <c r="T126" s="131"/>
    </row>
    <row r="127" spans="2:20" s="114" customFormat="1" x14ac:dyDescent="0.25">
      <c r="B127" s="202" t="s">
        <v>29</v>
      </c>
      <c r="C127" s="133"/>
      <c r="D127" s="132" t="s">
        <v>165</v>
      </c>
      <c r="E127" s="134" t="s">
        <v>325</v>
      </c>
      <c r="F127" s="135"/>
      <c r="G127" s="140"/>
      <c r="H127" s="135">
        <f t="shared" si="15"/>
        <v>35</v>
      </c>
      <c r="I127" s="135">
        <f t="shared" si="15"/>
        <v>1.3</v>
      </c>
      <c r="J127" s="135">
        <v>0.15</v>
      </c>
      <c r="K127" s="141"/>
      <c r="L127" s="146">
        <f t="shared" si="9"/>
        <v>6.82</v>
      </c>
      <c r="M127" s="206">
        <f>TRUNC((PRODUCT(G127:K127)),2)</f>
        <v>6.82</v>
      </c>
      <c r="N127" s="135">
        <f>IF('MEMORIA DE CAL.'!$M127&gt;'MEMORIA DE CAL.'!$L127,'MEMORIA DE CAL.'!$M127-'MEMORIA DE CAL.'!$L127,0)</f>
        <v>0</v>
      </c>
      <c r="O127" s="135">
        <f>IF('MEMORIA DE CAL.'!$M127&lt;'MEMORIA DE CAL.'!$L127,'MEMORIA DE CAL.'!$L127-'MEMORIA DE CAL.'!$M127,0)</f>
        <v>0</v>
      </c>
      <c r="P127" s="141">
        <f>'MEMORIA DE CAL.'!$L127+'MEMORIA DE CAL.'!$N127-'MEMORIA DE CAL.'!$O127</f>
        <v>6.82</v>
      </c>
      <c r="Q127" s="113"/>
      <c r="R127" s="109"/>
      <c r="T127" s="131"/>
    </row>
    <row r="128" spans="2:20" s="114" customFormat="1" x14ac:dyDescent="0.25">
      <c r="B128" s="202" t="s">
        <v>29</v>
      </c>
      <c r="C128" s="133"/>
      <c r="D128" s="132" t="s">
        <v>165</v>
      </c>
      <c r="E128" s="134" t="s">
        <v>326</v>
      </c>
      <c r="F128" s="135"/>
      <c r="G128" s="140"/>
      <c r="H128" s="135">
        <f t="shared" si="15"/>
        <v>16.899999999999999</v>
      </c>
      <c r="I128" s="135">
        <f t="shared" si="15"/>
        <v>1.3</v>
      </c>
      <c r="J128" s="135">
        <v>0.15</v>
      </c>
      <c r="K128" s="141"/>
      <c r="L128" s="146">
        <f t="shared" si="9"/>
        <v>3.29</v>
      </c>
      <c r="M128" s="206">
        <f>TRUNC((PRODUCT(G128:K128)),2)</f>
        <v>3.29</v>
      </c>
      <c r="N128" s="135">
        <f>IF('MEMORIA DE CAL.'!$M128&gt;'MEMORIA DE CAL.'!$L128,'MEMORIA DE CAL.'!$M128-'MEMORIA DE CAL.'!$L128,0)</f>
        <v>0</v>
      </c>
      <c r="O128" s="135">
        <f>IF('MEMORIA DE CAL.'!$M128&lt;'MEMORIA DE CAL.'!$L128,'MEMORIA DE CAL.'!$L128-'MEMORIA DE CAL.'!$M128,0)</f>
        <v>0</v>
      </c>
      <c r="P128" s="141">
        <f>'MEMORIA DE CAL.'!$L128+'MEMORIA DE CAL.'!$N128-'MEMORIA DE CAL.'!$O128</f>
        <v>3.29</v>
      </c>
      <c r="Q128" s="113"/>
      <c r="R128" s="109"/>
      <c r="T128" s="131"/>
    </row>
    <row r="129" spans="2:20" s="114" customFormat="1" x14ac:dyDescent="0.25">
      <c r="B129" s="202" t="s">
        <v>29</v>
      </c>
      <c r="C129" s="133"/>
      <c r="D129" s="132" t="s">
        <v>165</v>
      </c>
      <c r="E129" s="134" t="s">
        <v>327</v>
      </c>
      <c r="F129" s="135"/>
      <c r="G129" s="140"/>
      <c r="H129" s="135">
        <f t="shared" si="15"/>
        <v>4.4000000000000004</v>
      </c>
      <c r="I129" s="135">
        <f t="shared" si="15"/>
        <v>1.3</v>
      </c>
      <c r="J129" s="135">
        <v>0.15</v>
      </c>
      <c r="K129" s="141"/>
      <c r="L129" s="146">
        <f t="shared" si="9"/>
        <v>0.85</v>
      </c>
      <c r="M129" s="206">
        <f>TRUNC((PRODUCT(G129:K129)),2)</f>
        <v>0.85</v>
      </c>
      <c r="N129" s="135">
        <f>IF('MEMORIA DE CAL.'!$M129&gt;'MEMORIA DE CAL.'!$L129,'MEMORIA DE CAL.'!$M129-'MEMORIA DE CAL.'!$L129,0)</f>
        <v>0</v>
      </c>
      <c r="O129" s="135">
        <f>IF('MEMORIA DE CAL.'!$M129&lt;'MEMORIA DE CAL.'!$L129,'MEMORIA DE CAL.'!$L129-'MEMORIA DE CAL.'!$M129,0)</f>
        <v>0</v>
      </c>
      <c r="P129" s="141">
        <f>'MEMORIA DE CAL.'!$L129+'MEMORIA DE CAL.'!$N129-'MEMORIA DE CAL.'!$O129</f>
        <v>0.85</v>
      </c>
      <c r="Q129" s="113"/>
      <c r="R129" s="109"/>
      <c r="T129" s="131"/>
    </row>
    <row r="130" spans="2:20" s="114" customFormat="1" ht="53.25" customHeight="1" x14ac:dyDescent="0.25">
      <c r="B130" s="201" t="s">
        <v>201</v>
      </c>
      <c r="C130" s="148" t="s">
        <v>34</v>
      </c>
      <c r="D130" s="149">
        <v>104737</v>
      </c>
      <c r="E130" s="150" t="s">
        <v>79</v>
      </c>
      <c r="F130" s="151" t="s">
        <v>39</v>
      </c>
      <c r="G130" s="152"/>
      <c r="H130" s="151"/>
      <c r="I130" s="151"/>
      <c r="J130" s="151"/>
      <c r="K130" s="153"/>
      <c r="L130" s="154">
        <f>TRUNC((SUBTOTAL(9,'MEMORIA DE CAL.'!L131:L166)),2)</f>
        <v>241.93</v>
      </c>
      <c r="M130" s="205">
        <f>TRUNC((SUBTOTAL(9,'MEMORIA DE CAL.'!M131:M166)),2)</f>
        <v>241.93</v>
      </c>
      <c r="N130" s="233">
        <f>TRUNC((SUBTOTAL(9,'MEMORIA DE CAL.'!N131:N166)),2)</f>
        <v>0</v>
      </c>
      <c r="O130" s="233">
        <f>TRUNC((SUBTOTAL(9,'MEMORIA DE CAL.'!O131:O166)),2)</f>
        <v>0</v>
      </c>
      <c r="P130" s="205">
        <f>TRUNC((SUBTOTAL(9,'MEMORIA DE CAL.'!P131:P166)),2)</f>
        <v>241.93</v>
      </c>
      <c r="Q130" s="113"/>
      <c r="R130" s="109"/>
      <c r="T130" s="131"/>
    </row>
    <row r="131" spans="2:20" s="114" customFormat="1" ht="63" x14ac:dyDescent="0.25">
      <c r="B131" s="202" t="s">
        <v>201</v>
      </c>
      <c r="C131" s="133"/>
      <c r="D131" s="132"/>
      <c r="E131" s="278" t="s">
        <v>349</v>
      </c>
      <c r="F131" s="135"/>
      <c r="G131" s="140"/>
      <c r="H131" s="282" t="s">
        <v>314</v>
      </c>
      <c r="I131" s="282" t="s">
        <v>315</v>
      </c>
      <c r="J131" s="282" t="s">
        <v>6</v>
      </c>
      <c r="K131" s="283" t="s">
        <v>329</v>
      </c>
      <c r="L131" s="146"/>
      <c r="M131" s="206"/>
      <c r="N131" s="135"/>
      <c r="O131" s="135"/>
      <c r="P131" s="141"/>
      <c r="Q131" s="113"/>
      <c r="R131" s="109"/>
      <c r="T131" s="131"/>
    </row>
    <row r="132" spans="2:20" s="114" customFormat="1" x14ac:dyDescent="0.25">
      <c r="B132" s="202" t="s">
        <v>201</v>
      </c>
      <c r="C132" s="133"/>
      <c r="D132" s="132"/>
      <c r="E132" s="136" t="s">
        <v>231</v>
      </c>
      <c r="F132" s="135"/>
      <c r="G132" s="140"/>
      <c r="H132" s="137"/>
      <c r="I132" s="137"/>
      <c r="J132" s="137"/>
      <c r="K132" s="141"/>
      <c r="L132" s="146"/>
      <c r="M132" s="206"/>
      <c r="N132" s="135"/>
      <c r="O132" s="135"/>
      <c r="P132" s="141"/>
      <c r="Q132" s="113"/>
      <c r="R132" s="109"/>
      <c r="T132" s="131"/>
    </row>
    <row r="133" spans="2:20" s="114" customFormat="1" x14ac:dyDescent="0.25">
      <c r="B133" s="202" t="s">
        <v>201</v>
      </c>
      <c r="C133" s="133"/>
      <c r="D133" s="132" t="s">
        <v>165</v>
      </c>
      <c r="E133" s="134" t="s">
        <v>332</v>
      </c>
      <c r="F133" s="135"/>
      <c r="G133" s="140"/>
      <c r="H133" s="135">
        <f t="shared" ref="H133:I138" si="16">H96</f>
        <v>4</v>
      </c>
      <c r="I133" s="135">
        <f t="shared" si="16"/>
        <v>1</v>
      </c>
      <c r="J133" s="135">
        <v>0.62</v>
      </c>
      <c r="K133" s="141">
        <f>H133*0.1257*-1</f>
        <v>-0.50280000000000002</v>
      </c>
      <c r="L133" s="146">
        <f>M133</f>
        <v>1.97</v>
      </c>
      <c r="M133" s="206">
        <f>TRUNC((PRODUCT(G133:J133)+K133),2)</f>
        <v>1.97</v>
      </c>
      <c r="N133" s="135">
        <f>IF('MEMORIA DE CAL.'!$M133&gt;'MEMORIA DE CAL.'!$L133,'MEMORIA DE CAL.'!$M133-'MEMORIA DE CAL.'!$L133,0)</f>
        <v>0</v>
      </c>
      <c r="O133" s="135">
        <f>IF('MEMORIA DE CAL.'!$M133&lt;'MEMORIA DE CAL.'!$L133,'MEMORIA DE CAL.'!$L133-'MEMORIA DE CAL.'!$M133,0)</f>
        <v>0</v>
      </c>
      <c r="P133" s="141">
        <f>'MEMORIA DE CAL.'!$L133+'MEMORIA DE CAL.'!$N133-'MEMORIA DE CAL.'!$O133</f>
        <v>1.97</v>
      </c>
      <c r="Q133" s="113"/>
      <c r="R133" s="109"/>
      <c r="T133" s="131"/>
    </row>
    <row r="134" spans="2:20" s="114" customFormat="1" x14ac:dyDescent="0.25">
      <c r="B134" s="202" t="s">
        <v>201</v>
      </c>
      <c r="C134" s="133"/>
      <c r="D134" s="132" t="s">
        <v>165</v>
      </c>
      <c r="E134" s="134" t="s">
        <v>333</v>
      </c>
      <c r="F134" s="135"/>
      <c r="G134" s="140"/>
      <c r="H134" s="135">
        <f t="shared" si="16"/>
        <v>4</v>
      </c>
      <c r="I134" s="135">
        <f t="shared" si="16"/>
        <v>1</v>
      </c>
      <c r="J134" s="135">
        <v>0.62</v>
      </c>
      <c r="K134" s="141">
        <f t="shared" ref="K134:K150" si="17">H134*0.1257*-1</f>
        <v>-0.50280000000000002</v>
      </c>
      <c r="L134" s="146">
        <f t="shared" ref="L134:L166" si="18">M134</f>
        <v>1.97</v>
      </c>
      <c r="M134" s="206">
        <f t="shared" ref="M134:M150" si="19">TRUNC((PRODUCT(G134:J134)+K134),2)</f>
        <v>1.97</v>
      </c>
      <c r="N134" s="135">
        <f>IF('MEMORIA DE CAL.'!$M134&gt;'MEMORIA DE CAL.'!$L134,'MEMORIA DE CAL.'!$M134-'MEMORIA DE CAL.'!$L134,0)</f>
        <v>0</v>
      </c>
      <c r="O134" s="135">
        <f>IF('MEMORIA DE CAL.'!$M134&lt;'MEMORIA DE CAL.'!$L134,'MEMORIA DE CAL.'!$L134-'MEMORIA DE CAL.'!$M134,0)</f>
        <v>0</v>
      </c>
      <c r="P134" s="141">
        <f>'MEMORIA DE CAL.'!$L134+'MEMORIA DE CAL.'!$N134-'MEMORIA DE CAL.'!$O134</f>
        <v>1.97</v>
      </c>
      <c r="Q134" s="113"/>
      <c r="R134" s="109"/>
      <c r="T134" s="131"/>
    </row>
    <row r="135" spans="2:20" s="114" customFormat="1" x14ac:dyDescent="0.25">
      <c r="B135" s="202" t="s">
        <v>201</v>
      </c>
      <c r="C135" s="133"/>
      <c r="D135" s="132" t="s">
        <v>165</v>
      </c>
      <c r="E135" s="134" t="s">
        <v>334</v>
      </c>
      <c r="F135" s="135"/>
      <c r="G135" s="140"/>
      <c r="H135" s="135">
        <f t="shared" si="16"/>
        <v>3</v>
      </c>
      <c r="I135" s="135">
        <f t="shared" si="16"/>
        <v>1</v>
      </c>
      <c r="J135" s="135">
        <v>0.62</v>
      </c>
      <c r="K135" s="141">
        <f t="shared" si="17"/>
        <v>-0.37709999999999999</v>
      </c>
      <c r="L135" s="146">
        <f t="shared" si="18"/>
        <v>1.48</v>
      </c>
      <c r="M135" s="206">
        <f t="shared" si="19"/>
        <v>1.48</v>
      </c>
      <c r="N135" s="135">
        <f>IF('MEMORIA DE CAL.'!$M135&gt;'MEMORIA DE CAL.'!$L135,'MEMORIA DE CAL.'!$M135-'MEMORIA DE CAL.'!$L135,0)</f>
        <v>0</v>
      </c>
      <c r="O135" s="135">
        <f>IF('MEMORIA DE CAL.'!$M135&lt;'MEMORIA DE CAL.'!$L135,'MEMORIA DE CAL.'!$L135-'MEMORIA DE CAL.'!$M135,0)</f>
        <v>0</v>
      </c>
      <c r="P135" s="141">
        <f>'MEMORIA DE CAL.'!$L135+'MEMORIA DE CAL.'!$N135-'MEMORIA DE CAL.'!$O135</f>
        <v>1.48</v>
      </c>
      <c r="Q135" s="113"/>
      <c r="R135" s="109"/>
      <c r="T135" s="131"/>
    </row>
    <row r="136" spans="2:20" s="114" customFormat="1" x14ac:dyDescent="0.25">
      <c r="B136" s="202" t="s">
        <v>201</v>
      </c>
      <c r="C136" s="133"/>
      <c r="D136" s="132" t="s">
        <v>165</v>
      </c>
      <c r="E136" s="134" t="s">
        <v>335</v>
      </c>
      <c r="F136" s="135"/>
      <c r="G136" s="140"/>
      <c r="H136" s="135">
        <f t="shared" si="16"/>
        <v>3</v>
      </c>
      <c r="I136" s="135">
        <f t="shared" si="16"/>
        <v>1</v>
      </c>
      <c r="J136" s="135">
        <v>0.62</v>
      </c>
      <c r="K136" s="141">
        <f t="shared" si="17"/>
        <v>-0.37709999999999999</v>
      </c>
      <c r="L136" s="146">
        <f t="shared" si="18"/>
        <v>1.48</v>
      </c>
      <c r="M136" s="206">
        <f t="shared" si="19"/>
        <v>1.48</v>
      </c>
      <c r="N136" s="135">
        <f>IF('MEMORIA DE CAL.'!$M136&gt;'MEMORIA DE CAL.'!$L136,'MEMORIA DE CAL.'!$M136-'MEMORIA DE CAL.'!$L136,0)</f>
        <v>0</v>
      </c>
      <c r="O136" s="135">
        <f>IF('MEMORIA DE CAL.'!$M136&lt;'MEMORIA DE CAL.'!$L136,'MEMORIA DE CAL.'!$L136-'MEMORIA DE CAL.'!$M136,0)</f>
        <v>0</v>
      </c>
      <c r="P136" s="141">
        <f>'MEMORIA DE CAL.'!$L136+'MEMORIA DE CAL.'!$N136-'MEMORIA DE CAL.'!$O136</f>
        <v>1.48</v>
      </c>
      <c r="Q136" s="113"/>
      <c r="R136" s="109"/>
      <c r="T136" s="131"/>
    </row>
    <row r="137" spans="2:20" s="114" customFormat="1" x14ac:dyDescent="0.25">
      <c r="B137" s="202" t="s">
        <v>201</v>
      </c>
      <c r="C137" s="133"/>
      <c r="D137" s="132" t="s">
        <v>165</v>
      </c>
      <c r="E137" s="134" t="s">
        <v>336</v>
      </c>
      <c r="F137" s="135"/>
      <c r="G137" s="140"/>
      <c r="H137" s="135">
        <f t="shared" si="16"/>
        <v>4</v>
      </c>
      <c r="I137" s="135">
        <f t="shared" si="16"/>
        <v>1</v>
      </c>
      <c r="J137" s="135">
        <v>0.62</v>
      </c>
      <c r="K137" s="141">
        <f t="shared" si="17"/>
        <v>-0.50280000000000002</v>
      </c>
      <c r="L137" s="146">
        <f t="shared" si="18"/>
        <v>1.97</v>
      </c>
      <c r="M137" s="206">
        <f t="shared" si="19"/>
        <v>1.97</v>
      </c>
      <c r="N137" s="135">
        <f>IF('MEMORIA DE CAL.'!$M137&gt;'MEMORIA DE CAL.'!$L137,'MEMORIA DE CAL.'!$M137-'MEMORIA DE CAL.'!$L137,0)</f>
        <v>0</v>
      </c>
      <c r="O137" s="135">
        <f>IF('MEMORIA DE CAL.'!$M137&lt;'MEMORIA DE CAL.'!$L137,'MEMORIA DE CAL.'!$L137-'MEMORIA DE CAL.'!$M137,0)</f>
        <v>0</v>
      </c>
      <c r="P137" s="141">
        <f>'MEMORIA DE CAL.'!$L137+'MEMORIA DE CAL.'!$N137-'MEMORIA DE CAL.'!$O137</f>
        <v>1.97</v>
      </c>
      <c r="Q137" s="113"/>
      <c r="R137" s="109"/>
      <c r="T137" s="131"/>
    </row>
    <row r="138" spans="2:20" s="114" customFormat="1" x14ac:dyDescent="0.25">
      <c r="B138" s="202" t="s">
        <v>201</v>
      </c>
      <c r="C138" s="133"/>
      <c r="D138" s="132" t="s">
        <v>165</v>
      </c>
      <c r="E138" s="134" t="s">
        <v>337</v>
      </c>
      <c r="F138" s="135"/>
      <c r="G138" s="140"/>
      <c r="H138" s="135">
        <f t="shared" si="16"/>
        <v>3</v>
      </c>
      <c r="I138" s="135">
        <f t="shared" si="16"/>
        <v>1</v>
      </c>
      <c r="J138" s="135">
        <v>0.62</v>
      </c>
      <c r="K138" s="141">
        <f t="shared" si="17"/>
        <v>-0.37709999999999999</v>
      </c>
      <c r="L138" s="146">
        <f t="shared" si="18"/>
        <v>1.48</v>
      </c>
      <c r="M138" s="206">
        <f t="shared" si="19"/>
        <v>1.48</v>
      </c>
      <c r="N138" s="135">
        <f>IF('MEMORIA DE CAL.'!$M138&gt;'MEMORIA DE CAL.'!$L138,'MEMORIA DE CAL.'!$M138-'MEMORIA DE CAL.'!$L138,0)</f>
        <v>0</v>
      </c>
      <c r="O138" s="135">
        <f>IF('MEMORIA DE CAL.'!$M138&lt;'MEMORIA DE CAL.'!$L138,'MEMORIA DE CAL.'!$L138-'MEMORIA DE CAL.'!$M138,0)</f>
        <v>0</v>
      </c>
      <c r="P138" s="141">
        <f>'MEMORIA DE CAL.'!$L138+'MEMORIA DE CAL.'!$N138-'MEMORIA DE CAL.'!$O138</f>
        <v>1.48</v>
      </c>
      <c r="Q138" s="113"/>
      <c r="R138" s="109"/>
      <c r="T138" s="131"/>
    </row>
    <row r="139" spans="2:20" s="114" customFormat="1" x14ac:dyDescent="0.25">
      <c r="B139" s="202" t="s">
        <v>201</v>
      </c>
      <c r="C139" s="133"/>
      <c r="D139" s="132"/>
      <c r="E139" s="136" t="s">
        <v>229</v>
      </c>
      <c r="F139" s="135"/>
      <c r="G139" s="140"/>
      <c r="H139" s="135"/>
      <c r="I139" s="135"/>
      <c r="J139" s="135"/>
      <c r="K139" s="141"/>
      <c r="L139" s="146"/>
      <c r="M139" s="206"/>
      <c r="N139" s="135"/>
      <c r="O139" s="135"/>
      <c r="P139" s="141"/>
      <c r="Q139" s="113"/>
      <c r="R139" s="109"/>
      <c r="T139" s="131"/>
    </row>
    <row r="140" spans="2:20" s="114" customFormat="1" x14ac:dyDescent="0.25">
      <c r="B140" s="202" t="s">
        <v>201</v>
      </c>
      <c r="C140" s="133"/>
      <c r="D140" s="132" t="s">
        <v>165</v>
      </c>
      <c r="E140" s="134" t="s">
        <v>338</v>
      </c>
      <c r="F140" s="135"/>
      <c r="G140" s="140"/>
      <c r="H140" s="135">
        <f t="shared" ref="H140:I145" si="20">H103</f>
        <v>4</v>
      </c>
      <c r="I140" s="135">
        <f t="shared" si="20"/>
        <v>1</v>
      </c>
      <c r="J140" s="135">
        <v>0.62</v>
      </c>
      <c r="K140" s="141">
        <f t="shared" si="17"/>
        <v>-0.50280000000000002</v>
      </c>
      <c r="L140" s="146">
        <f t="shared" si="18"/>
        <v>1.97</v>
      </c>
      <c r="M140" s="206">
        <f t="shared" si="19"/>
        <v>1.97</v>
      </c>
      <c r="N140" s="135">
        <f>IF('MEMORIA DE CAL.'!$M140&gt;'MEMORIA DE CAL.'!$L140,'MEMORIA DE CAL.'!$M140-'MEMORIA DE CAL.'!$L140,0)</f>
        <v>0</v>
      </c>
      <c r="O140" s="135">
        <f>IF('MEMORIA DE CAL.'!$M140&lt;'MEMORIA DE CAL.'!$L140,'MEMORIA DE CAL.'!$L140-'MEMORIA DE CAL.'!$M140,0)</f>
        <v>0</v>
      </c>
      <c r="P140" s="141">
        <f>'MEMORIA DE CAL.'!$L140+'MEMORIA DE CAL.'!$N140-'MEMORIA DE CAL.'!$O140</f>
        <v>1.97</v>
      </c>
      <c r="Q140" s="113"/>
      <c r="R140" s="109"/>
      <c r="T140" s="131"/>
    </row>
    <row r="141" spans="2:20" s="114" customFormat="1" x14ac:dyDescent="0.25">
      <c r="B141" s="202" t="s">
        <v>201</v>
      </c>
      <c r="C141" s="133"/>
      <c r="D141" s="132" t="s">
        <v>165</v>
      </c>
      <c r="E141" s="134" t="s">
        <v>339</v>
      </c>
      <c r="F141" s="135"/>
      <c r="G141" s="140"/>
      <c r="H141" s="135">
        <f t="shared" si="20"/>
        <v>5</v>
      </c>
      <c r="I141" s="135">
        <f t="shared" si="20"/>
        <v>1</v>
      </c>
      <c r="J141" s="135">
        <v>0.62</v>
      </c>
      <c r="K141" s="141">
        <f t="shared" si="17"/>
        <v>-0.62850000000000006</v>
      </c>
      <c r="L141" s="146">
        <f t="shared" si="18"/>
        <v>2.4700000000000002</v>
      </c>
      <c r="M141" s="206">
        <f t="shared" si="19"/>
        <v>2.4700000000000002</v>
      </c>
      <c r="N141" s="135">
        <f>IF('MEMORIA DE CAL.'!$M141&gt;'MEMORIA DE CAL.'!$L141,'MEMORIA DE CAL.'!$M141-'MEMORIA DE CAL.'!$L141,0)</f>
        <v>0</v>
      </c>
      <c r="O141" s="135">
        <f>IF('MEMORIA DE CAL.'!$M141&lt;'MEMORIA DE CAL.'!$L141,'MEMORIA DE CAL.'!$L141-'MEMORIA DE CAL.'!$M141,0)</f>
        <v>0</v>
      </c>
      <c r="P141" s="141">
        <f>'MEMORIA DE CAL.'!$L141+'MEMORIA DE CAL.'!$N141-'MEMORIA DE CAL.'!$O141</f>
        <v>2.4700000000000002</v>
      </c>
      <c r="Q141" s="113"/>
      <c r="R141" s="109"/>
      <c r="T141" s="131"/>
    </row>
    <row r="142" spans="2:20" s="114" customFormat="1" x14ac:dyDescent="0.25">
      <c r="B142" s="202" t="s">
        <v>201</v>
      </c>
      <c r="C142" s="133"/>
      <c r="D142" s="132" t="s">
        <v>165</v>
      </c>
      <c r="E142" s="134" t="s">
        <v>340</v>
      </c>
      <c r="F142" s="135"/>
      <c r="G142" s="140"/>
      <c r="H142" s="135">
        <f t="shared" si="20"/>
        <v>5</v>
      </c>
      <c r="I142" s="135">
        <f t="shared" si="20"/>
        <v>1</v>
      </c>
      <c r="J142" s="135">
        <v>0.62</v>
      </c>
      <c r="K142" s="141">
        <f t="shared" si="17"/>
        <v>-0.62850000000000006</v>
      </c>
      <c r="L142" s="146">
        <f t="shared" si="18"/>
        <v>2.4700000000000002</v>
      </c>
      <c r="M142" s="206">
        <f t="shared" si="19"/>
        <v>2.4700000000000002</v>
      </c>
      <c r="N142" s="135">
        <f>IF('MEMORIA DE CAL.'!$M142&gt;'MEMORIA DE CAL.'!$L142,'MEMORIA DE CAL.'!$M142-'MEMORIA DE CAL.'!$L142,0)</f>
        <v>0</v>
      </c>
      <c r="O142" s="135">
        <f>IF('MEMORIA DE CAL.'!$M142&lt;'MEMORIA DE CAL.'!$L142,'MEMORIA DE CAL.'!$L142-'MEMORIA DE CAL.'!$M142,0)</f>
        <v>0</v>
      </c>
      <c r="P142" s="141">
        <f>'MEMORIA DE CAL.'!$L142+'MEMORIA DE CAL.'!$N142-'MEMORIA DE CAL.'!$O142</f>
        <v>2.4700000000000002</v>
      </c>
      <c r="Q142" s="113"/>
      <c r="R142" s="109"/>
      <c r="T142" s="131"/>
    </row>
    <row r="143" spans="2:20" s="114" customFormat="1" x14ac:dyDescent="0.25">
      <c r="B143" s="202" t="s">
        <v>201</v>
      </c>
      <c r="C143" s="133"/>
      <c r="D143" s="132" t="s">
        <v>165</v>
      </c>
      <c r="E143" s="134" t="s">
        <v>341</v>
      </c>
      <c r="F143" s="135"/>
      <c r="G143" s="140"/>
      <c r="H143" s="135">
        <f t="shared" si="20"/>
        <v>3</v>
      </c>
      <c r="I143" s="135">
        <f t="shared" si="20"/>
        <v>1</v>
      </c>
      <c r="J143" s="135">
        <v>0.62</v>
      </c>
      <c r="K143" s="141">
        <f t="shared" si="17"/>
        <v>-0.37709999999999999</v>
      </c>
      <c r="L143" s="146">
        <f t="shared" si="18"/>
        <v>1.48</v>
      </c>
      <c r="M143" s="206">
        <f t="shared" si="19"/>
        <v>1.48</v>
      </c>
      <c r="N143" s="135">
        <f>IF('MEMORIA DE CAL.'!$M143&gt;'MEMORIA DE CAL.'!$L143,'MEMORIA DE CAL.'!$M143-'MEMORIA DE CAL.'!$L143,0)</f>
        <v>0</v>
      </c>
      <c r="O143" s="135">
        <f>IF('MEMORIA DE CAL.'!$M143&lt;'MEMORIA DE CAL.'!$L143,'MEMORIA DE CAL.'!$L143-'MEMORIA DE CAL.'!$M143,0)</f>
        <v>0</v>
      </c>
      <c r="P143" s="141">
        <f>'MEMORIA DE CAL.'!$L143+'MEMORIA DE CAL.'!$N143-'MEMORIA DE CAL.'!$O143</f>
        <v>1.48</v>
      </c>
      <c r="Q143" s="113"/>
      <c r="R143" s="109"/>
      <c r="T143" s="131"/>
    </row>
    <row r="144" spans="2:20" s="114" customFormat="1" x14ac:dyDescent="0.25">
      <c r="B144" s="202" t="s">
        <v>201</v>
      </c>
      <c r="C144" s="133"/>
      <c r="D144" s="132" t="s">
        <v>165</v>
      </c>
      <c r="E144" s="134" t="s">
        <v>342</v>
      </c>
      <c r="F144" s="135"/>
      <c r="G144" s="140"/>
      <c r="H144" s="135">
        <f t="shared" si="20"/>
        <v>5</v>
      </c>
      <c r="I144" s="135">
        <f t="shared" si="20"/>
        <v>1</v>
      </c>
      <c r="J144" s="135">
        <v>0.62</v>
      </c>
      <c r="K144" s="141">
        <f t="shared" si="17"/>
        <v>-0.62850000000000006</v>
      </c>
      <c r="L144" s="146">
        <f t="shared" si="18"/>
        <v>2.4700000000000002</v>
      </c>
      <c r="M144" s="206">
        <f t="shared" si="19"/>
        <v>2.4700000000000002</v>
      </c>
      <c r="N144" s="135">
        <f>IF('MEMORIA DE CAL.'!$M144&gt;'MEMORIA DE CAL.'!$L144,'MEMORIA DE CAL.'!$M144-'MEMORIA DE CAL.'!$L144,0)</f>
        <v>0</v>
      </c>
      <c r="O144" s="135">
        <f>IF('MEMORIA DE CAL.'!$M144&lt;'MEMORIA DE CAL.'!$L144,'MEMORIA DE CAL.'!$L144-'MEMORIA DE CAL.'!$M144,0)</f>
        <v>0</v>
      </c>
      <c r="P144" s="141">
        <f>'MEMORIA DE CAL.'!$L144+'MEMORIA DE CAL.'!$N144-'MEMORIA DE CAL.'!$O144</f>
        <v>2.4700000000000002</v>
      </c>
      <c r="Q144" s="113"/>
      <c r="R144" s="109"/>
      <c r="T144" s="131"/>
    </row>
    <row r="145" spans="2:20" s="114" customFormat="1" x14ac:dyDescent="0.25">
      <c r="B145" s="202" t="s">
        <v>201</v>
      </c>
      <c r="C145" s="133"/>
      <c r="D145" s="132" t="s">
        <v>165</v>
      </c>
      <c r="E145" s="134" t="s">
        <v>343</v>
      </c>
      <c r="F145" s="135"/>
      <c r="G145" s="140"/>
      <c r="H145" s="135">
        <f t="shared" si="20"/>
        <v>7</v>
      </c>
      <c r="I145" s="135">
        <f t="shared" si="20"/>
        <v>1</v>
      </c>
      <c r="J145" s="135">
        <v>0.62</v>
      </c>
      <c r="K145" s="141">
        <f t="shared" si="17"/>
        <v>-0.87990000000000002</v>
      </c>
      <c r="L145" s="146">
        <f t="shared" si="18"/>
        <v>3.46</v>
      </c>
      <c r="M145" s="206">
        <f t="shared" si="19"/>
        <v>3.46</v>
      </c>
      <c r="N145" s="135">
        <f>IF('MEMORIA DE CAL.'!$M145&gt;'MEMORIA DE CAL.'!$L145,'MEMORIA DE CAL.'!$M145-'MEMORIA DE CAL.'!$L145,0)</f>
        <v>0</v>
      </c>
      <c r="O145" s="135">
        <f>IF('MEMORIA DE CAL.'!$M145&lt;'MEMORIA DE CAL.'!$L145,'MEMORIA DE CAL.'!$L145-'MEMORIA DE CAL.'!$M145,0)</f>
        <v>0</v>
      </c>
      <c r="P145" s="141">
        <f>'MEMORIA DE CAL.'!$L145+'MEMORIA DE CAL.'!$N145-'MEMORIA DE CAL.'!$O145</f>
        <v>3.46</v>
      </c>
      <c r="Q145" s="113"/>
      <c r="R145" s="109"/>
      <c r="T145" s="131"/>
    </row>
    <row r="146" spans="2:20" s="114" customFormat="1" x14ac:dyDescent="0.25">
      <c r="B146" s="202" t="s">
        <v>201</v>
      </c>
      <c r="C146" s="133"/>
      <c r="D146" s="132"/>
      <c r="E146" s="136" t="s">
        <v>230</v>
      </c>
      <c r="F146" s="135"/>
      <c r="G146" s="140"/>
      <c r="H146" s="135"/>
      <c r="I146" s="135"/>
      <c r="J146" s="135"/>
      <c r="K146" s="141"/>
      <c r="L146" s="146"/>
      <c r="M146" s="206"/>
      <c r="N146" s="135"/>
      <c r="O146" s="135"/>
      <c r="P146" s="141"/>
      <c r="Q146" s="113"/>
      <c r="R146" s="109"/>
      <c r="T146" s="131"/>
    </row>
    <row r="147" spans="2:20" s="114" customFormat="1" x14ac:dyDescent="0.25">
      <c r="B147" s="202" t="s">
        <v>201</v>
      </c>
      <c r="C147" s="133"/>
      <c r="D147" s="132" t="s">
        <v>165</v>
      </c>
      <c r="E147" s="134" t="s">
        <v>344</v>
      </c>
      <c r="F147" s="135"/>
      <c r="G147" s="140"/>
      <c r="H147" s="135">
        <f t="shared" ref="H147:I150" si="21">H110</f>
        <v>4</v>
      </c>
      <c r="I147" s="135">
        <f t="shared" si="21"/>
        <v>1</v>
      </c>
      <c r="J147" s="135">
        <v>0.62</v>
      </c>
      <c r="K147" s="141">
        <f t="shared" si="17"/>
        <v>-0.50280000000000002</v>
      </c>
      <c r="L147" s="146">
        <f t="shared" si="18"/>
        <v>1.97</v>
      </c>
      <c r="M147" s="206">
        <f t="shared" si="19"/>
        <v>1.97</v>
      </c>
      <c r="N147" s="135">
        <f>IF('MEMORIA DE CAL.'!$M147&gt;'MEMORIA DE CAL.'!$L147,'MEMORIA DE CAL.'!$M147-'MEMORIA DE CAL.'!$L147,0)</f>
        <v>0</v>
      </c>
      <c r="O147" s="135">
        <f>IF('MEMORIA DE CAL.'!$M147&lt;'MEMORIA DE CAL.'!$L147,'MEMORIA DE CAL.'!$L147-'MEMORIA DE CAL.'!$M147,0)</f>
        <v>0</v>
      </c>
      <c r="P147" s="141">
        <f>'MEMORIA DE CAL.'!$L147+'MEMORIA DE CAL.'!$N147-'MEMORIA DE CAL.'!$O147</f>
        <v>1.97</v>
      </c>
      <c r="Q147" s="113"/>
      <c r="R147" s="109"/>
      <c r="T147" s="131"/>
    </row>
    <row r="148" spans="2:20" s="114" customFormat="1" x14ac:dyDescent="0.25">
      <c r="B148" s="202" t="s">
        <v>201</v>
      </c>
      <c r="C148" s="133"/>
      <c r="D148" s="132" t="s">
        <v>165</v>
      </c>
      <c r="E148" s="134" t="s">
        <v>346</v>
      </c>
      <c r="F148" s="135"/>
      <c r="G148" s="140"/>
      <c r="H148" s="135">
        <f t="shared" si="21"/>
        <v>3</v>
      </c>
      <c r="I148" s="135">
        <f t="shared" si="21"/>
        <v>1</v>
      </c>
      <c r="J148" s="135">
        <v>0.62</v>
      </c>
      <c r="K148" s="141">
        <f t="shared" si="17"/>
        <v>-0.37709999999999999</v>
      </c>
      <c r="L148" s="146">
        <f t="shared" si="18"/>
        <v>1.48</v>
      </c>
      <c r="M148" s="206">
        <f t="shared" si="19"/>
        <v>1.48</v>
      </c>
      <c r="N148" s="135">
        <f>IF('MEMORIA DE CAL.'!$M148&gt;'MEMORIA DE CAL.'!$L148,'MEMORIA DE CAL.'!$M148-'MEMORIA DE CAL.'!$L148,0)</f>
        <v>0</v>
      </c>
      <c r="O148" s="135">
        <f>IF('MEMORIA DE CAL.'!$M148&lt;'MEMORIA DE CAL.'!$L148,'MEMORIA DE CAL.'!$L148-'MEMORIA DE CAL.'!$M148,0)</f>
        <v>0</v>
      </c>
      <c r="P148" s="141">
        <f>'MEMORIA DE CAL.'!$L148+'MEMORIA DE CAL.'!$N148-'MEMORIA DE CAL.'!$O148</f>
        <v>1.48</v>
      </c>
      <c r="Q148" s="113"/>
      <c r="R148" s="109"/>
      <c r="T148" s="131"/>
    </row>
    <row r="149" spans="2:20" s="114" customFormat="1" x14ac:dyDescent="0.25">
      <c r="B149" s="202" t="s">
        <v>201</v>
      </c>
      <c r="C149" s="133"/>
      <c r="D149" s="132" t="s">
        <v>165</v>
      </c>
      <c r="E149" s="134" t="s">
        <v>347</v>
      </c>
      <c r="F149" s="135"/>
      <c r="G149" s="140"/>
      <c r="H149" s="135">
        <f t="shared" si="21"/>
        <v>4</v>
      </c>
      <c r="I149" s="135">
        <f t="shared" si="21"/>
        <v>1</v>
      </c>
      <c r="J149" s="135">
        <v>0.62</v>
      </c>
      <c r="K149" s="141">
        <f t="shared" si="17"/>
        <v>-0.50280000000000002</v>
      </c>
      <c r="L149" s="146">
        <f t="shared" si="18"/>
        <v>1.97</v>
      </c>
      <c r="M149" s="206">
        <f t="shared" si="19"/>
        <v>1.97</v>
      </c>
      <c r="N149" s="135">
        <f>IF('MEMORIA DE CAL.'!$M149&gt;'MEMORIA DE CAL.'!$L149,'MEMORIA DE CAL.'!$M149-'MEMORIA DE CAL.'!$L149,0)</f>
        <v>0</v>
      </c>
      <c r="O149" s="135">
        <f>IF('MEMORIA DE CAL.'!$M149&lt;'MEMORIA DE CAL.'!$L149,'MEMORIA DE CAL.'!$L149-'MEMORIA DE CAL.'!$M149,0)</f>
        <v>0</v>
      </c>
      <c r="P149" s="141">
        <f>'MEMORIA DE CAL.'!$L149+'MEMORIA DE CAL.'!$N149-'MEMORIA DE CAL.'!$O149</f>
        <v>1.97</v>
      </c>
      <c r="Q149" s="113"/>
      <c r="R149" s="109"/>
      <c r="T149" s="131"/>
    </row>
    <row r="150" spans="2:20" s="114" customFormat="1" x14ac:dyDescent="0.25">
      <c r="B150" s="202" t="s">
        <v>201</v>
      </c>
      <c r="C150" s="133"/>
      <c r="D150" s="132" t="s">
        <v>165</v>
      </c>
      <c r="E150" s="134" t="s">
        <v>348</v>
      </c>
      <c r="F150" s="135"/>
      <c r="G150" s="140"/>
      <c r="H150" s="135">
        <f t="shared" si="21"/>
        <v>4</v>
      </c>
      <c r="I150" s="135">
        <f t="shared" si="21"/>
        <v>1</v>
      </c>
      <c r="J150" s="135">
        <v>0.62</v>
      </c>
      <c r="K150" s="141">
        <f t="shared" si="17"/>
        <v>-0.50280000000000002</v>
      </c>
      <c r="L150" s="146">
        <f t="shared" si="18"/>
        <v>1.97</v>
      </c>
      <c r="M150" s="206">
        <f t="shared" si="19"/>
        <v>1.97</v>
      </c>
      <c r="N150" s="135">
        <f>IF('MEMORIA DE CAL.'!$M150&gt;'MEMORIA DE CAL.'!$L150,'MEMORIA DE CAL.'!$M150-'MEMORIA DE CAL.'!$L150,0)</f>
        <v>0</v>
      </c>
      <c r="O150" s="135">
        <f>IF('MEMORIA DE CAL.'!$M150&lt;'MEMORIA DE CAL.'!$L150,'MEMORIA DE CAL.'!$L150-'MEMORIA DE CAL.'!$M150,0)</f>
        <v>0</v>
      </c>
      <c r="P150" s="141">
        <f>'MEMORIA DE CAL.'!$L150+'MEMORIA DE CAL.'!$N150-'MEMORIA DE CAL.'!$O150</f>
        <v>1.97</v>
      </c>
      <c r="Q150" s="113"/>
      <c r="R150" s="109"/>
      <c r="T150" s="131"/>
    </row>
    <row r="151" spans="2:20" s="114" customFormat="1" ht="63" x14ac:dyDescent="0.25">
      <c r="B151" s="202" t="s">
        <v>201</v>
      </c>
      <c r="C151" s="133"/>
      <c r="D151" s="132"/>
      <c r="E151" s="278" t="s">
        <v>330</v>
      </c>
      <c r="F151" s="135"/>
      <c r="G151" s="140"/>
      <c r="H151" s="282" t="s">
        <v>314</v>
      </c>
      <c r="I151" s="282" t="s">
        <v>315</v>
      </c>
      <c r="J151" s="282" t="s">
        <v>6</v>
      </c>
      <c r="K151" s="283" t="s">
        <v>329</v>
      </c>
      <c r="L151" s="146"/>
      <c r="M151" s="206"/>
      <c r="N151" s="135"/>
      <c r="O151" s="135"/>
      <c r="P151" s="141"/>
      <c r="Q151" s="113"/>
      <c r="R151" s="109"/>
      <c r="T151" s="131"/>
    </row>
    <row r="152" spans="2:20" s="114" customFormat="1" x14ac:dyDescent="0.25">
      <c r="B152" s="202" t="s">
        <v>201</v>
      </c>
      <c r="C152" s="133"/>
      <c r="D152" s="132"/>
      <c r="E152" s="136" t="s">
        <v>231</v>
      </c>
      <c r="F152" s="135"/>
      <c r="G152" s="140"/>
      <c r="H152" s="137"/>
      <c r="I152" s="137"/>
      <c r="J152" s="137"/>
      <c r="K152" s="206"/>
      <c r="L152" s="146">
        <f t="shared" si="18"/>
        <v>0</v>
      </c>
      <c r="M152" s="206"/>
      <c r="N152" s="135"/>
      <c r="O152" s="135"/>
      <c r="P152" s="141"/>
      <c r="Q152" s="113"/>
      <c r="R152" s="109"/>
      <c r="T152" s="131"/>
    </row>
    <row r="153" spans="2:20" s="114" customFormat="1" x14ac:dyDescent="0.25">
      <c r="B153" s="202" t="s">
        <v>201</v>
      </c>
      <c r="C153" s="133"/>
      <c r="D153" s="132" t="s">
        <v>164</v>
      </c>
      <c r="E153" s="134" t="s">
        <v>312</v>
      </c>
      <c r="F153" s="135"/>
      <c r="G153" s="140"/>
      <c r="H153" s="135">
        <f t="shared" ref="H153:I156" si="22">H79</f>
        <v>9.1999999999999993</v>
      </c>
      <c r="I153" s="135">
        <f t="shared" si="22"/>
        <v>1.3</v>
      </c>
      <c r="J153" s="135">
        <v>0.9</v>
      </c>
      <c r="K153" s="141">
        <f>H153*0.2827*-1</f>
        <v>-2.6008399999999998</v>
      </c>
      <c r="L153" s="146">
        <f t="shared" si="18"/>
        <v>8.16</v>
      </c>
      <c r="M153" s="206">
        <f>TRUNC((PRODUCT(G153:J153)+K153),2)</f>
        <v>8.16</v>
      </c>
      <c r="N153" s="135">
        <f>IF('MEMORIA DE CAL.'!$M153&gt;'MEMORIA DE CAL.'!$L153,'MEMORIA DE CAL.'!$M153-'MEMORIA DE CAL.'!$L153,0)</f>
        <v>0</v>
      </c>
      <c r="O153" s="135">
        <f>IF('MEMORIA DE CAL.'!$M153&lt;'MEMORIA DE CAL.'!$L153,'MEMORIA DE CAL.'!$L153-'MEMORIA DE CAL.'!$M153,0)</f>
        <v>0</v>
      </c>
      <c r="P153" s="141">
        <f>'MEMORIA DE CAL.'!$L153+'MEMORIA DE CAL.'!$N153-'MEMORIA DE CAL.'!$O153</f>
        <v>8.16</v>
      </c>
      <c r="Q153" s="113"/>
      <c r="R153" s="109"/>
      <c r="T153" s="131"/>
    </row>
    <row r="154" spans="2:20" s="114" customFormat="1" x14ac:dyDescent="0.25">
      <c r="B154" s="202" t="s">
        <v>201</v>
      </c>
      <c r="C154" s="133"/>
      <c r="D154" s="132" t="s">
        <v>164</v>
      </c>
      <c r="E154" s="134" t="s">
        <v>318</v>
      </c>
      <c r="F154" s="135"/>
      <c r="G154" s="140"/>
      <c r="H154" s="135">
        <f t="shared" si="22"/>
        <v>43.5</v>
      </c>
      <c r="I154" s="135">
        <f t="shared" si="22"/>
        <v>1.3</v>
      </c>
      <c r="J154" s="135">
        <v>0.9</v>
      </c>
      <c r="K154" s="141">
        <f t="shared" ref="K154:K166" si="23">H154*0.2827*-1</f>
        <v>-12.29745</v>
      </c>
      <c r="L154" s="146">
        <f t="shared" si="18"/>
        <v>38.590000000000003</v>
      </c>
      <c r="M154" s="206">
        <f t="shared" ref="M154:M166" si="24">TRUNC((PRODUCT(G154:J154)+K154),2)</f>
        <v>38.590000000000003</v>
      </c>
      <c r="N154" s="135">
        <f>IF('MEMORIA DE CAL.'!$M154&gt;'MEMORIA DE CAL.'!$L154,'MEMORIA DE CAL.'!$M154-'MEMORIA DE CAL.'!$L154,0)</f>
        <v>0</v>
      </c>
      <c r="O154" s="135">
        <f>IF('MEMORIA DE CAL.'!$M154&lt;'MEMORIA DE CAL.'!$L154,'MEMORIA DE CAL.'!$L154-'MEMORIA DE CAL.'!$M154,0)</f>
        <v>0</v>
      </c>
      <c r="P154" s="141">
        <f>'MEMORIA DE CAL.'!$L154+'MEMORIA DE CAL.'!$N154-'MEMORIA DE CAL.'!$O154</f>
        <v>38.590000000000003</v>
      </c>
      <c r="Q154" s="113"/>
      <c r="R154" s="109"/>
      <c r="T154" s="131"/>
    </row>
    <row r="155" spans="2:20" s="114" customFormat="1" x14ac:dyDescent="0.25">
      <c r="B155" s="202" t="s">
        <v>201</v>
      </c>
      <c r="C155" s="133"/>
      <c r="D155" s="132" t="s">
        <v>164</v>
      </c>
      <c r="E155" s="134" t="s">
        <v>317</v>
      </c>
      <c r="F155" s="135"/>
      <c r="G155" s="140"/>
      <c r="H155" s="135">
        <f t="shared" si="22"/>
        <v>33.5</v>
      </c>
      <c r="I155" s="135">
        <f t="shared" si="22"/>
        <v>1.3</v>
      </c>
      <c r="J155" s="135">
        <v>0.9</v>
      </c>
      <c r="K155" s="141">
        <f t="shared" si="23"/>
        <v>-9.4704499999999996</v>
      </c>
      <c r="L155" s="146">
        <f t="shared" si="18"/>
        <v>29.72</v>
      </c>
      <c r="M155" s="206">
        <f t="shared" si="24"/>
        <v>29.72</v>
      </c>
      <c r="N155" s="135">
        <f>IF('MEMORIA DE CAL.'!$M155&gt;'MEMORIA DE CAL.'!$L155,'MEMORIA DE CAL.'!$M155-'MEMORIA DE CAL.'!$L155,0)</f>
        <v>0</v>
      </c>
      <c r="O155" s="135">
        <f>IF('MEMORIA DE CAL.'!$M155&lt;'MEMORIA DE CAL.'!$L155,'MEMORIA DE CAL.'!$L155-'MEMORIA DE CAL.'!$M155,0)</f>
        <v>0</v>
      </c>
      <c r="P155" s="141">
        <f>'MEMORIA DE CAL.'!$L155+'MEMORIA DE CAL.'!$N155-'MEMORIA DE CAL.'!$O155</f>
        <v>29.72</v>
      </c>
      <c r="Q155" s="113"/>
      <c r="R155" s="109"/>
      <c r="T155" s="131"/>
    </row>
    <row r="156" spans="2:20" s="114" customFormat="1" x14ac:dyDescent="0.25">
      <c r="B156" s="202" t="s">
        <v>201</v>
      </c>
      <c r="C156" s="133"/>
      <c r="D156" s="132" t="s">
        <v>164</v>
      </c>
      <c r="E156" s="134" t="s">
        <v>319</v>
      </c>
      <c r="F156" s="135"/>
      <c r="G156" s="140"/>
      <c r="H156" s="135">
        <f t="shared" si="22"/>
        <v>9.1</v>
      </c>
      <c r="I156" s="135">
        <f t="shared" si="22"/>
        <v>1.3</v>
      </c>
      <c r="J156" s="135">
        <v>0.9</v>
      </c>
      <c r="K156" s="141">
        <f t="shared" si="23"/>
        <v>-2.5725699999999998</v>
      </c>
      <c r="L156" s="146">
        <f t="shared" si="18"/>
        <v>8.07</v>
      </c>
      <c r="M156" s="206">
        <f t="shared" si="24"/>
        <v>8.07</v>
      </c>
      <c r="N156" s="135">
        <f>IF('MEMORIA DE CAL.'!$M156&gt;'MEMORIA DE CAL.'!$L156,'MEMORIA DE CAL.'!$M156-'MEMORIA DE CAL.'!$L156,0)</f>
        <v>0</v>
      </c>
      <c r="O156" s="135">
        <f>IF('MEMORIA DE CAL.'!$M156&lt;'MEMORIA DE CAL.'!$L156,'MEMORIA DE CAL.'!$L156-'MEMORIA DE CAL.'!$M156,0)</f>
        <v>0</v>
      </c>
      <c r="P156" s="141">
        <f>'MEMORIA DE CAL.'!$L156+'MEMORIA DE CAL.'!$N156-'MEMORIA DE CAL.'!$O156</f>
        <v>8.07</v>
      </c>
      <c r="Q156" s="113"/>
      <c r="R156" s="109"/>
      <c r="T156" s="131"/>
    </row>
    <row r="157" spans="2:20" s="114" customFormat="1" x14ac:dyDescent="0.25">
      <c r="B157" s="202" t="s">
        <v>201</v>
      </c>
      <c r="C157" s="133"/>
      <c r="D157" s="132"/>
      <c r="E157" s="136" t="s">
        <v>229</v>
      </c>
      <c r="F157" s="135"/>
      <c r="G157" s="140"/>
      <c r="H157" s="135"/>
      <c r="I157" s="135"/>
      <c r="J157" s="135"/>
      <c r="K157" s="141"/>
      <c r="L157" s="146">
        <f t="shared" si="18"/>
        <v>0</v>
      </c>
      <c r="M157" s="206"/>
      <c r="N157" s="135"/>
      <c r="O157" s="135"/>
      <c r="P157" s="141"/>
      <c r="Q157" s="113"/>
      <c r="R157" s="109"/>
      <c r="T157" s="131"/>
    </row>
    <row r="158" spans="2:20" s="114" customFormat="1" x14ac:dyDescent="0.25">
      <c r="B158" s="202" t="s">
        <v>201</v>
      </c>
      <c r="C158" s="133"/>
      <c r="D158" s="132" t="s">
        <v>164</v>
      </c>
      <c r="E158" s="134" t="s">
        <v>320</v>
      </c>
      <c r="F158" s="135"/>
      <c r="G158" s="140"/>
      <c r="H158" s="135">
        <f t="shared" ref="H158:I161" si="25">H84</f>
        <v>9</v>
      </c>
      <c r="I158" s="135">
        <f t="shared" si="25"/>
        <v>1.3</v>
      </c>
      <c r="J158" s="135">
        <v>0.9</v>
      </c>
      <c r="K158" s="141">
        <f t="shared" si="23"/>
        <v>-2.5443000000000002</v>
      </c>
      <c r="L158" s="146">
        <f t="shared" si="18"/>
        <v>7.98</v>
      </c>
      <c r="M158" s="206">
        <f t="shared" si="24"/>
        <v>7.98</v>
      </c>
      <c r="N158" s="135">
        <f>IF('MEMORIA DE CAL.'!$M158&gt;'MEMORIA DE CAL.'!$L158,'MEMORIA DE CAL.'!$M158-'MEMORIA DE CAL.'!$L158,0)</f>
        <v>0</v>
      </c>
      <c r="O158" s="135">
        <f>IF('MEMORIA DE CAL.'!$M158&lt;'MEMORIA DE CAL.'!$L158,'MEMORIA DE CAL.'!$L158-'MEMORIA DE CAL.'!$M158,0)</f>
        <v>0</v>
      </c>
      <c r="P158" s="141">
        <f>'MEMORIA DE CAL.'!$L158+'MEMORIA DE CAL.'!$N158-'MEMORIA DE CAL.'!$O158</f>
        <v>7.98</v>
      </c>
      <c r="Q158" s="113"/>
      <c r="R158" s="109"/>
      <c r="T158" s="131"/>
    </row>
    <row r="159" spans="2:20" s="114" customFormat="1" x14ac:dyDescent="0.25">
      <c r="B159" s="202" t="s">
        <v>201</v>
      </c>
      <c r="C159" s="133"/>
      <c r="D159" s="132" t="s">
        <v>164</v>
      </c>
      <c r="E159" s="134" t="s">
        <v>321</v>
      </c>
      <c r="F159" s="135"/>
      <c r="G159" s="140"/>
      <c r="H159" s="135">
        <f t="shared" si="25"/>
        <v>18.899999999999999</v>
      </c>
      <c r="I159" s="135">
        <f t="shared" si="25"/>
        <v>1.3</v>
      </c>
      <c r="J159" s="135">
        <v>0.9</v>
      </c>
      <c r="K159" s="141">
        <f t="shared" si="23"/>
        <v>-5.3430299999999997</v>
      </c>
      <c r="L159" s="146">
        <f t="shared" si="18"/>
        <v>16.760000000000002</v>
      </c>
      <c r="M159" s="206">
        <f t="shared" si="24"/>
        <v>16.760000000000002</v>
      </c>
      <c r="N159" s="135">
        <f>IF('MEMORIA DE CAL.'!$M159&gt;'MEMORIA DE CAL.'!$L159,'MEMORIA DE CAL.'!$M159-'MEMORIA DE CAL.'!$L159,0)</f>
        <v>0</v>
      </c>
      <c r="O159" s="135">
        <f>IF('MEMORIA DE CAL.'!$M159&lt;'MEMORIA DE CAL.'!$L159,'MEMORIA DE CAL.'!$L159-'MEMORIA DE CAL.'!$M159,0)</f>
        <v>0</v>
      </c>
      <c r="P159" s="141">
        <f>'MEMORIA DE CAL.'!$L159+'MEMORIA DE CAL.'!$N159-'MEMORIA DE CAL.'!$O159</f>
        <v>16.760000000000002</v>
      </c>
      <c r="Q159" s="113"/>
      <c r="R159" s="109"/>
      <c r="T159" s="131"/>
    </row>
    <row r="160" spans="2:20" s="114" customFormat="1" x14ac:dyDescent="0.25">
      <c r="B160" s="202" t="s">
        <v>201</v>
      </c>
      <c r="C160" s="133"/>
      <c r="D160" s="132" t="s">
        <v>164</v>
      </c>
      <c r="E160" s="134" t="s">
        <v>322</v>
      </c>
      <c r="F160" s="135"/>
      <c r="G160" s="140"/>
      <c r="H160" s="135">
        <f t="shared" si="25"/>
        <v>14.9</v>
      </c>
      <c r="I160" s="135">
        <f t="shared" si="25"/>
        <v>1.3</v>
      </c>
      <c r="J160" s="135">
        <v>0.9</v>
      </c>
      <c r="K160" s="141">
        <f t="shared" si="23"/>
        <v>-4.2122299999999999</v>
      </c>
      <c r="L160" s="146">
        <f t="shared" si="18"/>
        <v>13.22</v>
      </c>
      <c r="M160" s="206">
        <f t="shared" si="24"/>
        <v>13.22</v>
      </c>
      <c r="N160" s="135">
        <f>IF('MEMORIA DE CAL.'!$M160&gt;'MEMORIA DE CAL.'!$L160,'MEMORIA DE CAL.'!$M160-'MEMORIA DE CAL.'!$L160,0)</f>
        <v>0</v>
      </c>
      <c r="O160" s="135">
        <f>IF('MEMORIA DE CAL.'!$M160&lt;'MEMORIA DE CAL.'!$L160,'MEMORIA DE CAL.'!$L160-'MEMORIA DE CAL.'!$M160,0)</f>
        <v>0</v>
      </c>
      <c r="P160" s="141">
        <f>'MEMORIA DE CAL.'!$L160+'MEMORIA DE CAL.'!$N160-'MEMORIA DE CAL.'!$O160</f>
        <v>13.22</v>
      </c>
      <c r="Q160" s="113"/>
      <c r="R160" s="109"/>
      <c r="T160" s="131"/>
    </row>
    <row r="161" spans="2:20" s="114" customFormat="1" x14ac:dyDescent="0.25">
      <c r="B161" s="202" t="s">
        <v>201</v>
      </c>
      <c r="C161" s="133"/>
      <c r="D161" s="132" t="s">
        <v>165</v>
      </c>
      <c r="E161" s="134" t="s">
        <v>323</v>
      </c>
      <c r="F161" s="135"/>
      <c r="G161" s="140"/>
      <c r="H161" s="135">
        <f t="shared" si="25"/>
        <v>7.2</v>
      </c>
      <c r="I161" s="135">
        <f t="shared" si="25"/>
        <v>1.3</v>
      </c>
      <c r="J161" s="135">
        <v>0.9</v>
      </c>
      <c r="K161" s="141">
        <f t="shared" si="23"/>
        <v>-2.0354399999999999</v>
      </c>
      <c r="L161" s="146">
        <f t="shared" si="18"/>
        <v>6.38</v>
      </c>
      <c r="M161" s="206">
        <f t="shared" si="24"/>
        <v>6.38</v>
      </c>
      <c r="N161" s="135">
        <f>IF('MEMORIA DE CAL.'!$M161&gt;'MEMORIA DE CAL.'!$L161,'MEMORIA DE CAL.'!$M161-'MEMORIA DE CAL.'!$L161,0)</f>
        <v>0</v>
      </c>
      <c r="O161" s="135">
        <f>IF('MEMORIA DE CAL.'!$M161&lt;'MEMORIA DE CAL.'!$L161,'MEMORIA DE CAL.'!$L161-'MEMORIA DE CAL.'!$M161,0)</f>
        <v>0</v>
      </c>
      <c r="P161" s="141">
        <f>'MEMORIA DE CAL.'!$L161+'MEMORIA DE CAL.'!$N161-'MEMORIA DE CAL.'!$O161</f>
        <v>6.38</v>
      </c>
      <c r="Q161" s="113"/>
      <c r="R161" s="109"/>
      <c r="T161" s="131"/>
    </row>
    <row r="162" spans="2:20" s="114" customFormat="1" x14ac:dyDescent="0.25">
      <c r="B162" s="202" t="s">
        <v>201</v>
      </c>
      <c r="C162" s="133"/>
      <c r="D162" s="132"/>
      <c r="E162" s="136" t="s">
        <v>230</v>
      </c>
      <c r="F162" s="135"/>
      <c r="G162" s="140"/>
      <c r="H162" s="135"/>
      <c r="I162" s="135"/>
      <c r="J162" s="135"/>
      <c r="K162" s="141"/>
      <c r="L162" s="146"/>
      <c r="M162" s="206"/>
      <c r="N162" s="135"/>
      <c r="O162" s="135"/>
      <c r="P162" s="141"/>
      <c r="Q162" s="113"/>
      <c r="R162" s="109"/>
      <c r="T162" s="131"/>
    </row>
    <row r="163" spans="2:20" s="114" customFormat="1" x14ac:dyDescent="0.25">
      <c r="B163" s="202" t="s">
        <v>201</v>
      </c>
      <c r="C163" s="133"/>
      <c r="D163" s="132" t="s">
        <v>165</v>
      </c>
      <c r="E163" s="134" t="s">
        <v>324</v>
      </c>
      <c r="F163" s="135"/>
      <c r="G163" s="140"/>
      <c r="H163" s="135">
        <f t="shared" ref="H163:I166" si="26">H89</f>
        <v>35</v>
      </c>
      <c r="I163" s="135">
        <f t="shared" si="26"/>
        <v>1.3</v>
      </c>
      <c r="J163" s="135">
        <v>0.9</v>
      </c>
      <c r="K163" s="141">
        <f t="shared" si="23"/>
        <v>-9.8945000000000007</v>
      </c>
      <c r="L163" s="146">
        <f t="shared" si="18"/>
        <v>31.05</v>
      </c>
      <c r="M163" s="206">
        <f t="shared" si="24"/>
        <v>31.05</v>
      </c>
      <c r="N163" s="135">
        <f>IF('MEMORIA DE CAL.'!$M163&gt;'MEMORIA DE CAL.'!$L163,'MEMORIA DE CAL.'!$M163-'MEMORIA DE CAL.'!$L163,0)</f>
        <v>0</v>
      </c>
      <c r="O163" s="135">
        <f>IF('MEMORIA DE CAL.'!$M163&lt;'MEMORIA DE CAL.'!$L163,'MEMORIA DE CAL.'!$L163-'MEMORIA DE CAL.'!$M163,0)</f>
        <v>0</v>
      </c>
      <c r="P163" s="141">
        <f>'MEMORIA DE CAL.'!$L163+'MEMORIA DE CAL.'!$N163-'MEMORIA DE CAL.'!$O163</f>
        <v>31.05</v>
      </c>
      <c r="Q163" s="113"/>
      <c r="R163" s="109"/>
      <c r="T163" s="131"/>
    </row>
    <row r="164" spans="2:20" s="114" customFormat="1" x14ac:dyDescent="0.25">
      <c r="B164" s="202" t="s">
        <v>201</v>
      </c>
      <c r="C164" s="133"/>
      <c r="D164" s="132" t="s">
        <v>165</v>
      </c>
      <c r="E164" s="134" t="s">
        <v>325</v>
      </c>
      <c r="F164" s="135"/>
      <c r="G164" s="140"/>
      <c r="H164" s="135">
        <f t="shared" si="26"/>
        <v>35</v>
      </c>
      <c r="I164" s="135">
        <f t="shared" si="26"/>
        <v>1.3</v>
      </c>
      <c r="J164" s="135">
        <v>0.9</v>
      </c>
      <c r="K164" s="141">
        <f t="shared" si="23"/>
        <v>-9.8945000000000007</v>
      </c>
      <c r="L164" s="146">
        <f t="shared" si="18"/>
        <v>31.05</v>
      </c>
      <c r="M164" s="206">
        <f t="shared" si="24"/>
        <v>31.05</v>
      </c>
      <c r="N164" s="135">
        <f>IF('MEMORIA DE CAL.'!$M164&gt;'MEMORIA DE CAL.'!$L164,'MEMORIA DE CAL.'!$M164-'MEMORIA DE CAL.'!$L164,0)</f>
        <v>0</v>
      </c>
      <c r="O164" s="135">
        <f>IF('MEMORIA DE CAL.'!$M164&lt;'MEMORIA DE CAL.'!$L164,'MEMORIA DE CAL.'!$L164-'MEMORIA DE CAL.'!$M164,0)</f>
        <v>0</v>
      </c>
      <c r="P164" s="141">
        <f>'MEMORIA DE CAL.'!$L164+'MEMORIA DE CAL.'!$N164-'MEMORIA DE CAL.'!$O164</f>
        <v>31.05</v>
      </c>
      <c r="Q164" s="113"/>
      <c r="R164" s="109"/>
      <c r="T164" s="131"/>
    </row>
    <row r="165" spans="2:20" s="114" customFormat="1" x14ac:dyDescent="0.25">
      <c r="B165" s="202" t="s">
        <v>201</v>
      </c>
      <c r="C165" s="133"/>
      <c r="D165" s="132" t="s">
        <v>165</v>
      </c>
      <c r="E165" s="134" t="s">
        <v>326</v>
      </c>
      <c r="F165" s="135"/>
      <c r="G165" s="140"/>
      <c r="H165" s="135">
        <f t="shared" si="26"/>
        <v>16.899999999999999</v>
      </c>
      <c r="I165" s="135">
        <f t="shared" si="26"/>
        <v>1.3</v>
      </c>
      <c r="J165" s="135">
        <v>0.9</v>
      </c>
      <c r="K165" s="141">
        <f t="shared" si="23"/>
        <v>-4.7776299999999994</v>
      </c>
      <c r="L165" s="146">
        <f t="shared" si="18"/>
        <v>14.99</v>
      </c>
      <c r="M165" s="206">
        <f t="shared" si="24"/>
        <v>14.99</v>
      </c>
      <c r="N165" s="135">
        <f>IF('MEMORIA DE CAL.'!$M165&gt;'MEMORIA DE CAL.'!$L165,'MEMORIA DE CAL.'!$M165-'MEMORIA DE CAL.'!$L165,0)</f>
        <v>0</v>
      </c>
      <c r="O165" s="135">
        <f>IF('MEMORIA DE CAL.'!$M165&lt;'MEMORIA DE CAL.'!$L165,'MEMORIA DE CAL.'!$L165-'MEMORIA DE CAL.'!$M165,0)</f>
        <v>0</v>
      </c>
      <c r="P165" s="141">
        <f>'MEMORIA DE CAL.'!$L165+'MEMORIA DE CAL.'!$N165-'MEMORIA DE CAL.'!$O165</f>
        <v>14.99</v>
      </c>
      <c r="Q165" s="113"/>
      <c r="R165" s="109"/>
      <c r="T165" s="131"/>
    </row>
    <row r="166" spans="2:20" s="114" customFormat="1" x14ac:dyDescent="0.25">
      <c r="B166" s="202" t="s">
        <v>201</v>
      </c>
      <c r="C166" s="133"/>
      <c r="D166" s="132" t="s">
        <v>165</v>
      </c>
      <c r="E166" s="134" t="s">
        <v>327</v>
      </c>
      <c r="F166" s="135"/>
      <c r="G166" s="140"/>
      <c r="H166" s="135">
        <f t="shared" si="26"/>
        <v>4.4000000000000004</v>
      </c>
      <c r="I166" s="135">
        <f t="shared" si="26"/>
        <v>1.3</v>
      </c>
      <c r="J166" s="135">
        <v>0.9</v>
      </c>
      <c r="K166" s="141">
        <f t="shared" si="23"/>
        <v>-1.2438800000000001</v>
      </c>
      <c r="L166" s="146">
        <f t="shared" si="18"/>
        <v>3.9</v>
      </c>
      <c r="M166" s="206">
        <f t="shared" si="24"/>
        <v>3.9</v>
      </c>
      <c r="N166" s="135">
        <f>IF('MEMORIA DE CAL.'!$M166&gt;'MEMORIA DE CAL.'!$L166,'MEMORIA DE CAL.'!$M166-'MEMORIA DE CAL.'!$L166,0)</f>
        <v>0</v>
      </c>
      <c r="O166" s="135">
        <f>IF('MEMORIA DE CAL.'!$M166&lt;'MEMORIA DE CAL.'!$L166,'MEMORIA DE CAL.'!$L166-'MEMORIA DE CAL.'!$M166,0)</f>
        <v>0</v>
      </c>
      <c r="P166" s="141">
        <f>'MEMORIA DE CAL.'!$L166+'MEMORIA DE CAL.'!$N166-'MEMORIA DE CAL.'!$O166</f>
        <v>3.9</v>
      </c>
      <c r="Q166" s="113"/>
      <c r="R166" s="109"/>
      <c r="T166" s="131"/>
    </row>
    <row r="167" spans="2:20" s="114" customFormat="1" ht="63" x14ac:dyDescent="0.25">
      <c r="B167" s="201" t="s">
        <v>202</v>
      </c>
      <c r="C167" s="148" t="s">
        <v>34</v>
      </c>
      <c r="D167" s="149">
        <v>104730</v>
      </c>
      <c r="E167" s="150" t="s">
        <v>80</v>
      </c>
      <c r="F167" s="151" t="s">
        <v>39</v>
      </c>
      <c r="G167" s="152"/>
      <c r="H167" s="151"/>
      <c r="I167" s="151"/>
      <c r="J167" s="151"/>
      <c r="K167" s="153"/>
      <c r="L167" s="154">
        <f>TRUNC((SUBTOTAL(9,'MEMORIA DE CAL.'!L168:L203)),2)</f>
        <v>323.01</v>
      </c>
      <c r="M167" s="205">
        <f>TRUNC((SUBTOTAL(9,'MEMORIA DE CAL.'!M168:M203)),2)</f>
        <v>323.01</v>
      </c>
      <c r="N167" s="233">
        <f>TRUNC((SUBTOTAL(9,'MEMORIA DE CAL.'!N168:N203)),2)</f>
        <v>0</v>
      </c>
      <c r="O167" s="233">
        <f>TRUNC((SUBTOTAL(9,'MEMORIA DE CAL.'!O168:O203)),2)</f>
        <v>0</v>
      </c>
      <c r="P167" s="205">
        <f>TRUNC((SUBTOTAL(9,'MEMORIA DE CAL.'!P168:P203)),2)</f>
        <v>323.01</v>
      </c>
      <c r="Q167" s="113"/>
      <c r="R167" s="109"/>
      <c r="T167" s="131"/>
    </row>
    <row r="168" spans="2:20" s="114" customFormat="1" x14ac:dyDescent="0.25">
      <c r="B168" s="202" t="s">
        <v>202</v>
      </c>
      <c r="C168" s="133"/>
      <c r="D168" s="132"/>
      <c r="E168" s="278" t="s">
        <v>331</v>
      </c>
      <c r="F168" s="135"/>
      <c r="G168" s="140"/>
      <c r="H168" s="282" t="s">
        <v>314</v>
      </c>
      <c r="I168" s="282" t="s">
        <v>315</v>
      </c>
      <c r="J168" s="282" t="s">
        <v>316</v>
      </c>
      <c r="K168" s="141"/>
      <c r="L168" s="146"/>
      <c r="M168" s="206"/>
      <c r="N168" s="135"/>
      <c r="O168" s="135"/>
      <c r="P168" s="141"/>
      <c r="Q168" s="113"/>
      <c r="R168" s="109"/>
      <c r="T168" s="131"/>
    </row>
    <row r="169" spans="2:20" s="114" customFormat="1" x14ac:dyDescent="0.25">
      <c r="B169" s="202" t="s">
        <v>202</v>
      </c>
      <c r="C169" s="133"/>
      <c r="D169" s="132"/>
      <c r="E169" s="136" t="s">
        <v>231</v>
      </c>
      <c r="F169" s="135"/>
      <c r="G169" s="140"/>
      <c r="H169" s="282"/>
      <c r="I169" s="282"/>
      <c r="J169" s="282"/>
      <c r="K169" s="141"/>
      <c r="L169" s="146"/>
      <c r="M169" s="206"/>
      <c r="N169" s="135"/>
      <c r="O169" s="135"/>
      <c r="P169" s="141"/>
      <c r="Q169" s="113"/>
      <c r="R169" s="109"/>
      <c r="T169" s="131"/>
    </row>
    <row r="170" spans="2:20" s="114" customFormat="1" x14ac:dyDescent="0.25">
      <c r="B170" s="202" t="s">
        <v>202</v>
      </c>
      <c r="C170" s="133"/>
      <c r="D170" s="132" t="s">
        <v>165</v>
      </c>
      <c r="E170" s="134" t="s">
        <v>332</v>
      </c>
      <c r="F170" s="135"/>
      <c r="G170" s="140"/>
      <c r="H170" s="135">
        <f t="shared" ref="H170:I175" si="27">H96</f>
        <v>4</v>
      </c>
      <c r="I170" s="135">
        <f t="shared" si="27"/>
        <v>1</v>
      </c>
      <c r="J170" s="135">
        <f>J65-J96-J133</f>
        <v>0.84499999999999986</v>
      </c>
      <c r="K170" s="141"/>
      <c r="L170" s="146">
        <f>M170</f>
        <v>3.38</v>
      </c>
      <c r="M170" s="206">
        <f>TRUNC((PRODUCT(G170:K170)),2)</f>
        <v>3.38</v>
      </c>
      <c r="N170" s="135">
        <f>IF('MEMORIA DE CAL.'!$M170&gt;'MEMORIA DE CAL.'!$L170,'MEMORIA DE CAL.'!$M170-'MEMORIA DE CAL.'!$L170,0)</f>
        <v>0</v>
      </c>
      <c r="O170" s="135">
        <f>IF('MEMORIA DE CAL.'!$M170&lt;'MEMORIA DE CAL.'!$L170,'MEMORIA DE CAL.'!$L170-'MEMORIA DE CAL.'!$M170,0)</f>
        <v>0</v>
      </c>
      <c r="P170" s="141">
        <f>'MEMORIA DE CAL.'!$L170+'MEMORIA DE CAL.'!$N170-'MEMORIA DE CAL.'!$O170</f>
        <v>3.38</v>
      </c>
      <c r="Q170" s="113"/>
      <c r="R170" s="109"/>
      <c r="T170" s="131"/>
    </row>
    <row r="171" spans="2:20" s="114" customFormat="1" x14ac:dyDescent="0.25">
      <c r="B171" s="202" t="s">
        <v>202</v>
      </c>
      <c r="C171" s="133"/>
      <c r="D171" s="132" t="s">
        <v>165</v>
      </c>
      <c r="E171" s="134" t="s">
        <v>333</v>
      </c>
      <c r="F171" s="135"/>
      <c r="G171" s="140"/>
      <c r="H171" s="135">
        <f t="shared" si="27"/>
        <v>4</v>
      </c>
      <c r="I171" s="135">
        <f t="shared" si="27"/>
        <v>1</v>
      </c>
      <c r="J171" s="135">
        <f>J66-J97-J134</f>
        <v>0.84499999999999986</v>
      </c>
      <c r="K171" s="141"/>
      <c r="L171" s="146">
        <f t="shared" ref="L171:L203" si="28">M171</f>
        <v>3.38</v>
      </c>
      <c r="M171" s="206">
        <f t="shared" ref="M171:M175" si="29">TRUNC((PRODUCT(G171:K171)),2)</f>
        <v>3.38</v>
      </c>
      <c r="N171" s="135">
        <f>IF('MEMORIA DE CAL.'!$M171&gt;'MEMORIA DE CAL.'!$L171,'MEMORIA DE CAL.'!$M171-'MEMORIA DE CAL.'!$L171,0)</f>
        <v>0</v>
      </c>
      <c r="O171" s="135">
        <f>IF('MEMORIA DE CAL.'!$M171&lt;'MEMORIA DE CAL.'!$L171,'MEMORIA DE CAL.'!$L171-'MEMORIA DE CAL.'!$M171,0)</f>
        <v>0</v>
      </c>
      <c r="P171" s="141">
        <f>'MEMORIA DE CAL.'!$L171+'MEMORIA DE CAL.'!$N171-'MEMORIA DE CAL.'!$O171</f>
        <v>3.38</v>
      </c>
      <c r="Q171" s="113"/>
      <c r="R171" s="109"/>
      <c r="T171" s="131"/>
    </row>
    <row r="172" spans="2:20" s="114" customFormat="1" x14ac:dyDescent="0.25">
      <c r="B172" s="202" t="s">
        <v>202</v>
      </c>
      <c r="C172" s="133"/>
      <c r="D172" s="132" t="s">
        <v>165</v>
      </c>
      <c r="E172" s="134" t="s">
        <v>334</v>
      </c>
      <c r="F172" s="135"/>
      <c r="G172" s="140"/>
      <c r="H172" s="135">
        <f t="shared" si="27"/>
        <v>3</v>
      </c>
      <c r="I172" s="135">
        <f t="shared" si="27"/>
        <v>1</v>
      </c>
      <c r="J172" s="135">
        <f>J54-J98-J135</f>
        <v>0.63</v>
      </c>
      <c r="K172" s="141"/>
      <c r="L172" s="146">
        <f t="shared" si="28"/>
        <v>1.89</v>
      </c>
      <c r="M172" s="206">
        <f t="shared" si="29"/>
        <v>1.89</v>
      </c>
      <c r="N172" s="135">
        <f>IF('MEMORIA DE CAL.'!$M172&gt;'MEMORIA DE CAL.'!$L172,'MEMORIA DE CAL.'!$M172-'MEMORIA DE CAL.'!$L172,0)</f>
        <v>0</v>
      </c>
      <c r="O172" s="135">
        <f>IF('MEMORIA DE CAL.'!$M172&lt;'MEMORIA DE CAL.'!$L172,'MEMORIA DE CAL.'!$L172-'MEMORIA DE CAL.'!$M172,0)</f>
        <v>0</v>
      </c>
      <c r="P172" s="141">
        <f>'MEMORIA DE CAL.'!$L172+'MEMORIA DE CAL.'!$N172-'MEMORIA DE CAL.'!$O172</f>
        <v>1.89</v>
      </c>
      <c r="Q172" s="113"/>
      <c r="R172" s="109"/>
      <c r="T172" s="131"/>
    </row>
    <row r="173" spans="2:20" s="114" customFormat="1" x14ac:dyDescent="0.25">
      <c r="B173" s="202" t="s">
        <v>202</v>
      </c>
      <c r="C173" s="133"/>
      <c r="D173" s="132" t="s">
        <v>165</v>
      </c>
      <c r="E173" s="134" t="s">
        <v>335</v>
      </c>
      <c r="F173" s="135"/>
      <c r="G173" s="140"/>
      <c r="H173" s="135">
        <f t="shared" si="27"/>
        <v>3</v>
      </c>
      <c r="I173" s="135">
        <f t="shared" si="27"/>
        <v>1</v>
      </c>
      <c r="J173" s="135">
        <f>J55-J99-J136</f>
        <v>0.6349999999999999</v>
      </c>
      <c r="K173" s="141"/>
      <c r="L173" s="146">
        <f t="shared" si="28"/>
        <v>1.9</v>
      </c>
      <c r="M173" s="206">
        <f t="shared" si="29"/>
        <v>1.9</v>
      </c>
      <c r="N173" s="135">
        <f>IF('MEMORIA DE CAL.'!$M173&gt;'MEMORIA DE CAL.'!$L173,'MEMORIA DE CAL.'!$M173-'MEMORIA DE CAL.'!$L173,0)</f>
        <v>0</v>
      </c>
      <c r="O173" s="135">
        <f>IF('MEMORIA DE CAL.'!$M173&lt;'MEMORIA DE CAL.'!$L173,'MEMORIA DE CAL.'!$L173-'MEMORIA DE CAL.'!$M173,0)</f>
        <v>0</v>
      </c>
      <c r="P173" s="141">
        <f>'MEMORIA DE CAL.'!$L173+'MEMORIA DE CAL.'!$N173-'MEMORIA DE CAL.'!$O173</f>
        <v>1.9</v>
      </c>
      <c r="Q173" s="113"/>
      <c r="R173" s="109"/>
      <c r="T173" s="131"/>
    </row>
    <row r="174" spans="2:20" s="114" customFormat="1" x14ac:dyDescent="0.25">
      <c r="B174" s="202" t="s">
        <v>202</v>
      </c>
      <c r="C174" s="133"/>
      <c r="D174" s="132" t="s">
        <v>165</v>
      </c>
      <c r="E174" s="134" t="s">
        <v>336</v>
      </c>
      <c r="F174" s="135"/>
      <c r="G174" s="140"/>
      <c r="H174" s="135">
        <f t="shared" si="27"/>
        <v>4</v>
      </c>
      <c r="I174" s="135">
        <f t="shared" si="27"/>
        <v>1</v>
      </c>
      <c r="J174" s="135">
        <f>J56-J100-J137</f>
        <v>0.72499999999999976</v>
      </c>
      <c r="K174" s="141"/>
      <c r="L174" s="146">
        <f t="shared" si="28"/>
        <v>2.9</v>
      </c>
      <c r="M174" s="206">
        <f t="shared" si="29"/>
        <v>2.9</v>
      </c>
      <c r="N174" s="135">
        <f>IF('MEMORIA DE CAL.'!$M174&gt;'MEMORIA DE CAL.'!$L174,'MEMORIA DE CAL.'!$M174-'MEMORIA DE CAL.'!$L174,0)</f>
        <v>0</v>
      </c>
      <c r="O174" s="135">
        <f>IF('MEMORIA DE CAL.'!$M174&lt;'MEMORIA DE CAL.'!$L174,'MEMORIA DE CAL.'!$L174-'MEMORIA DE CAL.'!$M174,0)</f>
        <v>0</v>
      </c>
      <c r="P174" s="141">
        <f>'MEMORIA DE CAL.'!$L174+'MEMORIA DE CAL.'!$N174-'MEMORIA DE CAL.'!$O174</f>
        <v>2.9</v>
      </c>
      <c r="Q174" s="113"/>
      <c r="R174" s="109"/>
      <c r="T174" s="131"/>
    </row>
    <row r="175" spans="2:20" s="114" customFormat="1" x14ac:dyDescent="0.25">
      <c r="B175" s="202" t="s">
        <v>202</v>
      </c>
      <c r="C175" s="133"/>
      <c r="D175" s="132" t="s">
        <v>165</v>
      </c>
      <c r="E175" s="134" t="s">
        <v>337</v>
      </c>
      <c r="F175" s="135"/>
      <c r="G175" s="140"/>
      <c r="H175" s="135">
        <f t="shared" si="27"/>
        <v>3</v>
      </c>
      <c r="I175" s="135">
        <f t="shared" si="27"/>
        <v>1</v>
      </c>
      <c r="J175" s="135">
        <f>J57-J101-J138</f>
        <v>0.72499999999999976</v>
      </c>
      <c r="K175" s="141"/>
      <c r="L175" s="146">
        <f t="shared" si="28"/>
        <v>2.17</v>
      </c>
      <c r="M175" s="206">
        <f t="shared" si="29"/>
        <v>2.17</v>
      </c>
      <c r="N175" s="135">
        <f>IF('MEMORIA DE CAL.'!$M175&gt;'MEMORIA DE CAL.'!$L175,'MEMORIA DE CAL.'!$M175-'MEMORIA DE CAL.'!$L175,0)</f>
        <v>0</v>
      </c>
      <c r="O175" s="135">
        <f>IF('MEMORIA DE CAL.'!$M175&lt;'MEMORIA DE CAL.'!$L175,'MEMORIA DE CAL.'!$L175-'MEMORIA DE CAL.'!$M175,0)</f>
        <v>0</v>
      </c>
      <c r="P175" s="141">
        <f>'MEMORIA DE CAL.'!$L175+'MEMORIA DE CAL.'!$N175-'MEMORIA DE CAL.'!$O175</f>
        <v>2.17</v>
      </c>
      <c r="Q175" s="113"/>
      <c r="R175" s="109"/>
      <c r="T175" s="131"/>
    </row>
    <row r="176" spans="2:20" s="114" customFormat="1" x14ac:dyDescent="0.25">
      <c r="B176" s="202" t="s">
        <v>202</v>
      </c>
      <c r="C176" s="133"/>
      <c r="D176" s="132"/>
      <c r="E176" s="136" t="s">
        <v>229</v>
      </c>
      <c r="F176" s="135"/>
      <c r="G176" s="140"/>
      <c r="H176" s="135"/>
      <c r="I176" s="135"/>
      <c r="J176" s="135"/>
      <c r="K176" s="141"/>
      <c r="L176" s="146"/>
      <c r="M176" s="206"/>
      <c r="N176" s="135"/>
      <c r="O176" s="135"/>
      <c r="P176" s="141"/>
      <c r="Q176" s="113"/>
      <c r="R176" s="109"/>
      <c r="T176" s="131"/>
    </row>
    <row r="177" spans="2:20" s="114" customFormat="1" x14ac:dyDescent="0.25">
      <c r="B177" s="202" t="s">
        <v>202</v>
      </c>
      <c r="C177" s="133"/>
      <c r="D177" s="132" t="s">
        <v>165</v>
      </c>
      <c r="E177" s="134" t="s">
        <v>338</v>
      </c>
      <c r="F177" s="135"/>
      <c r="G177" s="140"/>
      <c r="H177" s="135">
        <f t="shared" ref="H177:I182" si="30">H103</f>
        <v>4</v>
      </c>
      <c r="I177" s="135">
        <f t="shared" si="30"/>
        <v>1</v>
      </c>
      <c r="J177" s="135">
        <f t="shared" ref="J177:J182" si="31">J68-J103-J140</f>
        <v>0.88</v>
      </c>
      <c r="K177" s="141"/>
      <c r="L177" s="146">
        <f t="shared" si="28"/>
        <v>3.52</v>
      </c>
      <c r="M177" s="206">
        <f t="shared" ref="M177:M182" si="32">TRUNC((PRODUCT(G177:K177)),2)</f>
        <v>3.52</v>
      </c>
      <c r="N177" s="135">
        <f>IF('MEMORIA DE CAL.'!$M177&gt;'MEMORIA DE CAL.'!$L177,'MEMORIA DE CAL.'!$M177-'MEMORIA DE CAL.'!$L177,0)</f>
        <v>0</v>
      </c>
      <c r="O177" s="135">
        <f>IF('MEMORIA DE CAL.'!$M177&lt;'MEMORIA DE CAL.'!$L177,'MEMORIA DE CAL.'!$L177-'MEMORIA DE CAL.'!$M177,0)</f>
        <v>0</v>
      </c>
      <c r="P177" s="141">
        <f>'MEMORIA DE CAL.'!$L177+'MEMORIA DE CAL.'!$N177-'MEMORIA DE CAL.'!$O177</f>
        <v>3.52</v>
      </c>
      <c r="Q177" s="113"/>
      <c r="R177" s="109"/>
      <c r="T177" s="131"/>
    </row>
    <row r="178" spans="2:20" s="114" customFormat="1" x14ac:dyDescent="0.25">
      <c r="B178" s="202" t="s">
        <v>202</v>
      </c>
      <c r="C178" s="133"/>
      <c r="D178" s="132" t="s">
        <v>165</v>
      </c>
      <c r="E178" s="134" t="s">
        <v>339</v>
      </c>
      <c r="F178" s="135"/>
      <c r="G178" s="140"/>
      <c r="H178" s="135">
        <f t="shared" si="30"/>
        <v>5</v>
      </c>
      <c r="I178" s="135">
        <f t="shared" si="30"/>
        <v>1</v>
      </c>
      <c r="J178" s="135">
        <f t="shared" si="31"/>
        <v>0.88999999999999979</v>
      </c>
      <c r="K178" s="141"/>
      <c r="L178" s="146">
        <f t="shared" si="28"/>
        <v>4.45</v>
      </c>
      <c r="M178" s="206">
        <f t="shared" si="32"/>
        <v>4.45</v>
      </c>
      <c r="N178" s="135">
        <f>IF('MEMORIA DE CAL.'!$M178&gt;'MEMORIA DE CAL.'!$L178,'MEMORIA DE CAL.'!$M178-'MEMORIA DE CAL.'!$L178,0)</f>
        <v>0</v>
      </c>
      <c r="O178" s="135">
        <f>IF('MEMORIA DE CAL.'!$M178&lt;'MEMORIA DE CAL.'!$L178,'MEMORIA DE CAL.'!$L178-'MEMORIA DE CAL.'!$M178,0)</f>
        <v>0</v>
      </c>
      <c r="P178" s="141">
        <f>'MEMORIA DE CAL.'!$L178+'MEMORIA DE CAL.'!$N178-'MEMORIA DE CAL.'!$O178</f>
        <v>4.45</v>
      </c>
      <c r="Q178" s="113"/>
      <c r="R178" s="109"/>
      <c r="T178" s="131"/>
    </row>
    <row r="179" spans="2:20" s="114" customFormat="1" x14ac:dyDescent="0.25">
      <c r="B179" s="202" t="s">
        <v>202</v>
      </c>
      <c r="C179" s="133"/>
      <c r="D179" s="132" t="s">
        <v>165</v>
      </c>
      <c r="E179" s="134" t="s">
        <v>340</v>
      </c>
      <c r="F179" s="135"/>
      <c r="G179" s="140"/>
      <c r="H179" s="135">
        <f t="shared" si="30"/>
        <v>5</v>
      </c>
      <c r="I179" s="135">
        <f t="shared" si="30"/>
        <v>1</v>
      </c>
      <c r="J179" s="135">
        <f t="shared" si="31"/>
        <v>0.9</v>
      </c>
      <c r="K179" s="141"/>
      <c r="L179" s="146">
        <f t="shared" si="28"/>
        <v>4.5</v>
      </c>
      <c r="M179" s="206">
        <f t="shared" si="32"/>
        <v>4.5</v>
      </c>
      <c r="N179" s="135">
        <f>IF('MEMORIA DE CAL.'!$M179&gt;'MEMORIA DE CAL.'!$L179,'MEMORIA DE CAL.'!$M179-'MEMORIA DE CAL.'!$L179,0)</f>
        <v>0</v>
      </c>
      <c r="O179" s="135">
        <f>IF('MEMORIA DE CAL.'!$M179&lt;'MEMORIA DE CAL.'!$L179,'MEMORIA DE CAL.'!$L179-'MEMORIA DE CAL.'!$M179,0)</f>
        <v>0</v>
      </c>
      <c r="P179" s="141">
        <f>'MEMORIA DE CAL.'!$L179+'MEMORIA DE CAL.'!$N179-'MEMORIA DE CAL.'!$O179</f>
        <v>4.5</v>
      </c>
      <c r="Q179" s="113"/>
      <c r="R179" s="109"/>
      <c r="T179" s="131"/>
    </row>
    <row r="180" spans="2:20" s="114" customFormat="1" x14ac:dyDescent="0.25">
      <c r="B180" s="202" t="s">
        <v>202</v>
      </c>
      <c r="C180" s="133"/>
      <c r="D180" s="132" t="s">
        <v>165</v>
      </c>
      <c r="E180" s="134" t="s">
        <v>341</v>
      </c>
      <c r="F180" s="135"/>
      <c r="G180" s="140"/>
      <c r="H180" s="135">
        <f t="shared" si="30"/>
        <v>3</v>
      </c>
      <c r="I180" s="135">
        <f t="shared" si="30"/>
        <v>1</v>
      </c>
      <c r="J180" s="135">
        <f t="shared" si="31"/>
        <v>0.86</v>
      </c>
      <c r="K180" s="141"/>
      <c r="L180" s="146">
        <f t="shared" si="28"/>
        <v>2.58</v>
      </c>
      <c r="M180" s="206">
        <f t="shared" si="32"/>
        <v>2.58</v>
      </c>
      <c r="N180" s="135">
        <f>IF('MEMORIA DE CAL.'!$M180&gt;'MEMORIA DE CAL.'!$L180,'MEMORIA DE CAL.'!$M180-'MEMORIA DE CAL.'!$L180,0)</f>
        <v>0</v>
      </c>
      <c r="O180" s="135">
        <f>IF('MEMORIA DE CAL.'!$M180&lt;'MEMORIA DE CAL.'!$L180,'MEMORIA DE CAL.'!$L180-'MEMORIA DE CAL.'!$M180,0)</f>
        <v>0</v>
      </c>
      <c r="P180" s="141">
        <f>'MEMORIA DE CAL.'!$L180+'MEMORIA DE CAL.'!$N180-'MEMORIA DE CAL.'!$O180</f>
        <v>2.58</v>
      </c>
      <c r="Q180" s="113"/>
      <c r="R180" s="109"/>
      <c r="T180" s="131"/>
    </row>
    <row r="181" spans="2:20" s="114" customFormat="1" x14ac:dyDescent="0.25">
      <c r="B181" s="202" t="s">
        <v>202</v>
      </c>
      <c r="C181" s="133"/>
      <c r="D181" s="132" t="s">
        <v>165</v>
      </c>
      <c r="E181" s="134" t="s">
        <v>342</v>
      </c>
      <c r="F181" s="135"/>
      <c r="G181" s="140"/>
      <c r="H181" s="135">
        <f t="shared" si="30"/>
        <v>5</v>
      </c>
      <c r="I181" s="135">
        <f t="shared" si="30"/>
        <v>1</v>
      </c>
      <c r="J181" s="135">
        <f t="shared" si="31"/>
        <v>0.85499999999999987</v>
      </c>
      <c r="K181" s="141"/>
      <c r="L181" s="146">
        <f t="shared" si="28"/>
        <v>4.2699999999999996</v>
      </c>
      <c r="M181" s="206">
        <f t="shared" si="32"/>
        <v>4.2699999999999996</v>
      </c>
      <c r="N181" s="135">
        <f>IF('MEMORIA DE CAL.'!$M181&gt;'MEMORIA DE CAL.'!$L181,'MEMORIA DE CAL.'!$M181-'MEMORIA DE CAL.'!$L181,0)</f>
        <v>0</v>
      </c>
      <c r="O181" s="135">
        <f>IF('MEMORIA DE CAL.'!$M181&lt;'MEMORIA DE CAL.'!$L181,'MEMORIA DE CAL.'!$L181-'MEMORIA DE CAL.'!$M181,0)</f>
        <v>0</v>
      </c>
      <c r="P181" s="141">
        <f>'MEMORIA DE CAL.'!$L181+'MEMORIA DE CAL.'!$N181-'MEMORIA DE CAL.'!$O181</f>
        <v>4.2699999999999996</v>
      </c>
      <c r="Q181" s="113"/>
      <c r="R181" s="109"/>
      <c r="T181" s="131"/>
    </row>
    <row r="182" spans="2:20" s="114" customFormat="1" x14ac:dyDescent="0.25">
      <c r="B182" s="202" t="s">
        <v>202</v>
      </c>
      <c r="C182" s="133"/>
      <c r="D182" s="132" t="s">
        <v>165</v>
      </c>
      <c r="E182" s="134" t="s">
        <v>343</v>
      </c>
      <c r="F182" s="135"/>
      <c r="G182" s="140"/>
      <c r="H182" s="135">
        <f t="shared" si="30"/>
        <v>7</v>
      </c>
      <c r="I182" s="135">
        <f t="shared" si="30"/>
        <v>1</v>
      </c>
      <c r="J182" s="135">
        <f t="shared" si="31"/>
        <v>0.88999999999999979</v>
      </c>
      <c r="K182" s="141"/>
      <c r="L182" s="146">
        <f t="shared" si="28"/>
        <v>6.23</v>
      </c>
      <c r="M182" s="206">
        <f t="shared" si="32"/>
        <v>6.23</v>
      </c>
      <c r="N182" s="135">
        <f>IF('MEMORIA DE CAL.'!$M182&gt;'MEMORIA DE CAL.'!$L182,'MEMORIA DE CAL.'!$M182-'MEMORIA DE CAL.'!$L182,0)</f>
        <v>0</v>
      </c>
      <c r="O182" s="135">
        <f>IF('MEMORIA DE CAL.'!$M182&lt;'MEMORIA DE CAL.'!$L182,'MEMORIA DE CAL.'!$L182-'MEMORIA DE CAL.'!$M182,0)</f>
        <v>0</v>
      </c>
      <c r="P182" s="141">
        <f>'MEMORIA DE CAL.'!$L182+'MEMORIA DE CAL.'!$N182-'MEMORIA DE CAL.'!$O182</f>
        <v>6.23</v>
      </c>
      <c r="Q182" s="113"/>
      <c r="R182" s="109"/>
      <c r="T182" s="131"/>
    </row>
    <row r="183" spans="2:20" s="114" customFormat="1" x14ac:dyDescent="0.25">
      <c r="B183" s="202" t="s">
        <v>202</v>
      </c>
      <c r="C183" s="133"/>
      <c r="D183" s="132"/>
      <c r="E183" s="136" t="s">
        <v>230</v>
      </c>
      <c r="F183" s="135"/>
      <c r="G183" s="140"/>
      <c r="H183" s="135"/>
      <c r="I183" s="135"/>
      <c r="J183" s="135"/>
      <c r="K183" s="141"/>
      <c r="L183" s="146"/>
      <c r="M183" s="206"/>
      <c r="N183" s="135"/>
      <c r="O183" s="135"/>
      <c r="P183" s="141"/>
      <c r="Q183" s="113"/>
      <c r="R183" s="109"/>
      <c r="T183" s="131"/>
    </row>
    <row r="184" spans="2:20" s="114" customFormat="1" x14ac:dyDescent="0.25">
      <c r="B184" s="202" t="s">
        <v>202</v>
      </c>
      <c r="C184" s="133"/>
      <c r="D184" s="132" t="s">
        <v>165</v>
      </c>
      <c r="E184" s="134" t="s">
        <v>344</v>
      </c>
      <c r="F184" s="135"/>
      <c r="G184" s="140"/>
      <c r="H184" s="135">
        <f t="shared" ref="H184:I187" si="33">H110</f>
        <v>4</v>
      </c>
      <c r="I184" s="135">
        <f t="shared" si="33"/>
        <v>1</v>
      </c>
      <c r="J184" s="135">
        <f>J60-J110-J147</f>
        <v>0.6</v>
      </c>
      <c r="K184" s="141"/>
      <c r="L184" s="146">
        <f t="shared" si="28"/>
        <v>2.4</v>
      </c>
      <c r="M184" s="206">
        <f>TRUNC((PRODUCT(G184:K184)),2)</f>
        <v>2.4</v>
      </c>
      <c r="N184" s="135">
        <f>IF('MEMORIA DE CAL.'!$M184&gt;'MEMORIA DE CAL.'!$L184,'MEMORIA DE CAL.'!$M184-'MEMORIA DE CAL.'!$L184,0)</f>
        <v>0</v>
      </c>
      <c r="O184" s="135">
        <f>IF('MEMORIA DE CAL.'!$M184&lt;'MEMORIA DE CAL.'!$L184,'MEMORIA DE CAL.'!$L184-'MEMORIA DE CAL.'!$M184,0)</f>
        <v>0</v>
      </c>
      <c r="P184" s="141">
        <f>'MEMORIA DE CAL.'!$L184+'MEMORIA DE CAL.'!$N184-'MEMORIA DE CAL.'!$O184</f>
        <v>2.4</v>
      </c>
      <c r="Q184" s="113"/>
      <c r="R184" s="109"/>
      <c r="T184" s="131"/>
    </row>
    <row r="185" spans="2:20" s="114" customFormat="1" x14ac:dyDescent="0.25">
      <c r="B185" s="202" t="s">
        <v>202</v>
      </c>
      <c r="C185" s="133"/>
      <c r="D185" s="132" t="s">
        <v>165</v>
      </c>
      <c r="E185" s="134" t="s">
        <v>346</v>
      </c>
      <c r="F185" s="135"/>
      <c r="G185" s="140"/>
      <c r="H185" s="135">
        <f t="shared" si="33"/>
        <v>3</v>
      </c>
      <c r="I185" s="135">
        <f t="shared" si="33"/>
        <v>1</v>
      </c>
      <c r="J185" s="135">
        <f>J61-J111-J148</f>
        <v>0.61499999999999988</v>
      </c>
      <c r="K185" s="141"/>
      <c r="L185" s="146">
        <f t="shared" si="28"/>
        <v>1.84</v>
      </c>
      <c r="M185" s="206">
        <f>TRUNC((PRODUCT(G185:K185)),2)</f>
        <v>1.84</v>
      </c>
      <c r="N185" s="135">
        <f>IF('MEMORIA DE CAL.'!$M185&gt;'MEMORIA DE CAL.'!$L185,'MEMORIA DE CAL.'!$M185-'MEMORIA DE CAL.'!$L185,0)</f>
        <v>0</v>
      </c>
      <c r="O185" s="135">
        <f>IF('MEMORIA DE CAL.'!$M185&lt;'MEMORIA DE CAL.'!$L185,'MEMORIA DE CAL.'!$L185-'MEMORIA DE CAL.'!$M185,0)</f>
        <v>0</v>
      </c>
      <c r="P185" s="141">
        <f>'MEMORIA DE CAL.'!$L185+'MEMORIA DE CAL.'!$N185-'MEMORIA DE CAL.'!$O185</f>
        <v>1.84</v>
      </c>
      <c r="Q185" s="113"/>
      <c r="R185" s="109"/>
      <c r="T185" s="131"/>
    </row>
    <row r="186" spans="2:20" s="114" customFormat="1" x14ac:dyDescent="0.25">
      <c r="B186" s="202" t="s">
        <v>202</v>
      </c>
      <c r="C186" s="133"/>
      <c r="D186" s="132" t="s">
        <v>165</v>
      </c>
      <c r="E186" s="134" t="s">
        <v>347</v>
      </c>
      <c r="F186" s="135"/>
      <c r="G186" s="140"/>
      <c r="H186" s="135">
        <f t="shared" si="33"/>
        <v>4</v>
      </c>
      <c r="I186" s="135">
        <f t="shared" si="33"/>
        <v>1</v>
      </c>
      <c r="J186" s="135">
        <f>J75-J112-J149</f>
        <v>0.78499999999999981</v>
      </c>
      <c r="K186" s="141"/>
      <c r="L186" s="146">
        <f t="shared" si="28"/>
        <v>3.14</v>
      </c>
      <c r="M186" s="206">
        <f>TRUNC((PRODUCT(G186:K186)),2)</f>
        <v>3.14</v>
      </c>
      <c r="N186" s="135">
        <f>IF('MEMORIA DE CAL.'!$M186&gt;'MEMORIA DE CAL.'!$L186,'MEMORIA DE CAL.'!$M186-'MEMORIA DE CAL.'!$L186,0)</f>
        <v>0</v>
      </c>
      <c r="O186" s="135">
        <f>IF('MEMORIA DE CAL.'!$M186&lt;'MEMORIA DE CAL.'!$L186,'MEMORIA DE CAL.'!$L186-'MEMORIA DE CAL.'!$M186,0)</f>
        <v>0</v>
      </c>
      <c r="P186" s="141">
        <f>'MEMORIA DE CAL.'!$L186+'MEMORIA DE CAL.'!$N186-'MEMORIA DE CAL.'!$O186</f>
        <v>3.14</v>
      </c>
      <c r="Q186" s="113"/>
      <c r="R186" s="109"/>
      <c r="T186" s="131"/>
    </row>
    <row r="187" spans="2:20" s="114" customFormat="1" x14ac:dyDescent="0.25">
      <c r="B187" s="202" t="s">
        <v>202</v>
      </c>
      <c r="C187" s="133"/>
      <c r="D187" s="132" t="s">
        <v>165</v>
      </c>
      <c r="E187" s="134" t="s">
        <v>348</v>
      </c>
      <c r="F187" s="135"/>
      <c r="G187" s="140"/>
      <c r="H187" s="135">
        <f t="shared" si="33"/>
        <v>4</v>
      </c>
      <c r="I187" s="135">
        <f t="shared" si="33"/>
        <v>1</v>
      </c>
      <c r="J187" s="135">
        <f>J76-J113-J150</f>
        <v>0.78499999999999981</v>
      </c>
      <c r="K187" s="141"/>
      <c r="L187" s="146">
        <f t="shared" si="28"/>
        <v>3.14</v>
      </c>
      <c r="M187" s="206">
        <f>TRUNC((PRODUCT(G187:K187)),2)</f>
        <v>3.14</v>
      </c>
      <c r="N187" s="135">
        <f>IF('MEMORIA DE CAL.'!$M187&gt;'MEMORIA DE CAL.'!$L187,'MEMORIA DE CAL.'!$M187-'MEMORIA DE CAL.'!$L187,0)</f>
        <v>0</v>
      </c>
      <c r="O187" s="135">
        <f>IF('MEMORIA DE CAL.'!$M187&lt;'MEMORIA DE CAL.'!$L187,'MEMORIA DE CAL.'!$L187-'MEMORIA DE CAL.'!$M187,0)</f>
        <v>0</v>
      </c>
      <c r="P187" s="141">
        <f>'MEMORIA DE CAL.'!$L187+'MEMORIA DE CAL.'!$N187-'MEMORIA DE CAL.'!$O187</f>
        <v>3.14</v>
      </c>
      <c r="Q187" s="113"/>
      <c r="R187" s="109"/>
      <c r="T187" s="131"/>
    </row>
    <row r="188" spans="2:20" s="114" customFormat="1" x14ac:dyDescent="0.25">
      <c r="B188" s="202" t="s">
        <v>202</v>
      </c>
      <c r="C188" s="133"/>
      <c r="D188" s="132"/>
      <c r="E188" s="278" t="s">
        <v>313</v>
      </c>
      <c r="F188" s="135"/>
      <c r="G188" s="140"/>
      <c r="H188" s="282" t="s">
        <v>314</v>
      </c>
      <c r="I188" s="282" t="s">
        <v>315</v>
      </c>
      <c r="J188" s="282" t="s">
        <v>316</v>
      </c>
      <c r="K188" s="141"/>
      <c r="L188" s="146"/>
      <c r="M188" s="206"/>
      <c r="N188" s="135"/>
      <c r="O188" s="135"/>
      <c r="P188" s="141"/>
      <c r="Q188" s="113"/>
      <c r="R188" s="109"/>
      <c r="T188" s="131"/>
    </row>
    <row r="189" spans="2:20" s="114" customFormat="1" x14ac:dyDescent="0.25">
      <c r="B189" s="202" t="s">
        <v>202</v>
      </c>
      <c r="C189" s="133"/>
      <c r="D189" s="132"/>
      <c r="E189" s="136" t="s">
        <v>231</v>
      </c>
      <c r="F189" s="135"/>
      <c r="G189" s="140"/>
      <c r="H189" s="137"/>
      <c r="I189" s="137"/>
      <c r="J189" s="137"/>
      <c r="K189" s="141"/>
      <c r="L189" s="146"/>
      <c r="M189" s="206"/>
      <c r="N189" s="135"/>
      <c r="O189" s="135"/>
      <c r="P189" s="141"/>
      <c r="Q189" s="113"/>
      <c r="R189" s="109"/>
      <c r="T189" s="131"/>
    </row>
    <row r="190" spans="2:20" s="114" customFormat="1" x14ac:dyDescent="0.25">
      <c r="B190" s="202" t="s">
        <v>202</v>
      </c>
      <c r="C190" s="133"/>
      <c r="D190" s="132" t="s">
        <v>164</v>
      </c>
      <c r="E190" s="134" t="s">
        <v>312</v>
      </c>
      <c r="F190" s="135"/>
      <c r="G190" s="140"/>
      <c r="H190" s="135">
        <f t="shared" ref="H190:I193" si="34">H79</f>
        <v>9.1999999999999993</v>
      </c>
      <c r="I190" s="135">
        <f t="shared" si="34"/>
        <v>1.3</v>
      </c>
      <c r="J190" s="135">
        <f>J79-J116-J153</f>
        <v>0.95000000000000007</v>
      </c>
      <c r="K190" s="141"/>
      <c r="L190" s="146">
        <f t="shared" si="28"/>
        <v>11.36</v>
      </c>
      <c r="M190" s="206">
        <f>TRUNC((PRODUCT(G190:K190)),2)</f>
        <v>11.36</v>
      </c>
      <c r="N190" s="135">
        <f>IF('MEMORIA DE CAL.'!$M190&gt;'MEMORIA DE CAL.'!$L190,'MEMORIA DE CAL.'!$M190-'MEMORIA DE CAL.'!$L190,0)</f>
        <v>0</v>
      </c>
      <c r="O190" s="135">
        <f>IF('MEMORIA DE CAL.'!$M190&lt;'MEMORIA DE CAL.'!$L190,'MEMORIA DE CAL.'!$L190-'MEMORIA DE CAL.'!$M190,0)</f>
        <v>0</v>
      </c>
      <c r="P190" s="141">
        <f>'MEMORIA DE CAL.'!$L190+'MEMORIA DE CAL.'!$N190-'MEMORIA DE CAL.'!$O190</f>
        <v>11.36</v>
      </c>
      <c r="Q190" s="113"/>
      <c r="R190" s="109"/>
      <c r="T190" s="131"/>
    </row>
    <row r="191" spans="2:20" s="114" customFormat="1" x14ac:dyDescent="0.25">
      <c r="B191" s="202" t="s">
        <v>202</v>
      </c>
      <c r="C191" s="133"/>
      <c r="D191" s="132" t="s">
        <v>164</v>
      </c>
      <c r="E191" s="134" t="s">
        <v>318</v>
      </c>
      <c r="F191" s="135"/>
      <c r="G191" s="140"/>
      <c r="H191" s="135">
        <f t="shared" si="34"/>
        <v>43.5</v>
      </c>
      <c r="I191" s="135">
        <f t="shared" si="34"/>
        <v>1.3</v>
      </c>
      <c r="J191" s="135">
        <f>J80-J117-J154</f>
        <v>0.81500000000000006</v>
      </c>
      <c r="K191" s="141"/>
      <c r="L191" s="146">
        <f t="shared" si="28"/>
        <v>46.08</v>
      </c>
      <c r="M191" s="206">
        <f>TRUNC((PRODUCT(G191:K191)),2)</f>
        <v>46.08</v>
      </c>
      <c r="N191" s="135">
        <f>IF('MEMORIA DE CAL.'!$M191&gt;'MEMORIA DE CAL.'!$L191,'MEMORIA DE CAL.'!$M191-'MEMORIA DE CAL.'!$L191,0)</f>
        <v>0</v>
      </c>
      <c r="O191" s="135">
        <f>IF('MEMORIA DE CAL.'!$M191&lt;'MEMORIA DE CAL.'!$L191,'MEMORIA DE CAL.'!$L191-'MEMORIA DE CAL.'!$M191,0)</f>
        <v>0</v>
      </c>
      <c r="P191" s="141">
        <f>'MEMORIA DE CAL.'!$L191+'MEMORIA DE CAL.'!$N191-'MEMORIA DE CAL.'!$O191</f>
        <v>46.08</v>
      </c>
      <c r="Q191" s="113"/>
      <c r="R191" s="109"/>
      <c r="T191" s="131"/>
    </row>
    <row r="192" spans="2:20" s="114" customFormat="1" x14ac:dyDescent="0.25">
      <c r="B192" s="202" t="s">
        <v>202</v>
      </c>
      <c r="C192" s="133"/>
      <c r="D192" s="132" t="s">
        <v>164</v>
      </c>
      <c r="E192" s="134" t="s">
        <v>317</v>
      </c>
      <c r="F192" s="135"/>
      <c r="G192" s="140"/>
      <c r="H192" s="135">
        <f t="shared" si="34"/>
        <v>33.5</v>
      </c>
      <c r="I192" s="135">
        <f t="shared" si="34"/>
        <v>1.3</v>
      </c>
      <c r="J192" s="135">
        <f>J81-J118-J155</f>
        <v>0.81500000000000006</v>
      </c>
      <c r="K192" s="141"/>
      <c r="L192" s="146">
        <f t="shared" si="28"/>
        <v>35.49</v>
      </c>
      <c r="M192" s="206">
        <f>TRUNC((PRODUCT(G192:K192)),2)</f>
        <v>35.49</v>
      </c>
      <c r="N192" s="135">
        <f>IF('MEMORIA DE CAL.'!$M192&gt;'MEMORIA DE CAL.'!$L192,'MEMORIA DE CAL.'!$M192-'MEMORIA DE CAL.'!$L192,0)</f>
        <v>0</v>
      </c>
      <c r="O192" s="135">
        <f>IF('MEMORIA DE CAL.'!$M192&lt;'MEMORIA DE CAL.'!$L192,'MEMORIA DE CAL.'!$L192-'MEMORIA DE CAL.'!$M192,0)</f>
        <v>0</v>
      </c>
      <c r="P192" s="141">
        <f>'MEMORIA DE CAL.'!$L192+'MEMORIA DE CAL.'!$N192-'MEMORIA DE CAL.'!$O192</f>
        <v>35.49</v>
      </c>
      <c r="Q192" s="113"/>
      <c r="R192" s="109"/>
      <c r="T192" s="131"/>
    </row>
    <row r="193" spans="2:20" s="114" customFormat="1" x14ac:dyDescent="0.25">
      <c r="B193" s="202" t="s">
        <v>202</v>
      </c>
      <c r="C193" s="133"/>
      <c r="D193" s="132" t="s">
        <v>164</v>
      </c>
      <c r="E193" s="134" t="s">
        <v>319</v>
      </c>
      <c r="F193" s="135"/>
      <c r="G193" s="140"/>
      <c r="H193" s="135">
        <f t="shared" si="34"/>
        <v>9.1</v>
      </c>
      <c r="I193" s="135">
        <f t="shared" si="34"/>
        <v>1.3</v>
      </c>
      <c r="J193" s="135">
        <f>J82-J119-J156</f>
        <v>0.65</v>
      </c>
      <c r="K193" s="141"/>
      <c r="L193" s="146">
        <f t="shared" si="28"/>
        <v>7.68</v>
      </c>
      <c r="M193" s="206">
        <f>TRUNC((PRODUCT(G193:K193)),2)</f>
        <v>7.68</v>
      </c>
      <c r="N193" s="135">
        <f>IF('MEMORIA DE CAL.'!$M193&gt;'MEMORIA DE CAL.'!$L193,'MEMORIA DE CAL.'!$M193-'MEMORIA DE CAL.'!$L193,0)</f>
        <v>0</v>
      </c>
      <c r="O193" s="135">
        <f>IF('MEMORIA DE CAL.'!$M193&lt;'MEMORIA DE CAL.'!$L193,'MEMORIA DE CAL.'!$L193-'MEMORIA DE CAL.'!$M193,0)</f>
        <v>0</v>
      </c>
      <c r="P193" s="141">
        <f>'MEMORIA DE CAL.'!$L193+'MEMORIA DE CAL.'!$N193-'MEMORIA DE CAL.'!$O193</f>
        <v>7.68</v>
      </c>
      <c r="Q193" s="113"/>
      <c r="R193" s="109"/>
      <c r="T193" s="131"/>
    </row>
    <row r="194" spans="2:20" s="114" customFormat="1" x14ac:dyDescent="0.25">
      <c r="B194" s="202" t="s">
        <v>202</v>
      </c>
      <c r="C194" s="133"/>
      <c r="D194" s="132"/>
      <c r="E194" s="136" t="s">
        <v>229</v>
      </c>
      <c r="F194" s="135"/>
      <c r="G194" s="140"/>
      <c r="H194" s="135"/>
      <c r="I194" s="135"/>
      <c r="J194" s="135"/>
      <c r="K194" s="141"/>
      <c r="L194" s="146"/>
      <c r="M194" s="206"/>
      <c r="N194" s="135"/>
      <c r="O194" s="135"/>
      <c r="P194" s="141"/>
      <c r="Q194" s="113"/>
      <c r="R194" s="109"/>
      <c r="T194" s="131"/>
    </row>
    <row r="195" spans="2:20" s="114" customFormat="1" x14ac:dyDescent="0.25">
      <c r="B195" s="202" t="s">
        <v>202</v>
      </c>
      <c r="C195" s="133"/>
      <c r="D195" s="132" t="s">
        <v>164</v>
      </c>
      <c r="E195" s="134" t="s">
        <v>320</v>
      </c>
      <c r="F195" s="135"/>
      <c r="G195" s="140"/>
      <c r="H195" s="135">
        <f t="shared" ref="H195:I198" si="35">H84</f>
        <v>9</v>
      </c>
      <c r="I195" s="135">
        <f t="shared" si="35"/>
        <v>1.3</v>
      </c>
      <c r="J195" s="135">
        <f>J84-J121-J158</f>
        <v>0.95000000000000007</v>
      </c>
      <c r="K195" s="141"/>
      <c r="L195" s="146">
        <f t="shared" si="28"/>
        <v>11.11</v>
      </c>
      <c r="M195" s="206">
        <f>TRUNC((PRODUCT(G195:K195)),2)</f>
        <v>11.11</v>
      </c>
      <c r="N195" s="135">
        <f>IF('MEMORIA DE CAL.'!$M195&gt;'MEMORIA DE CAL.'!$L195,'MEMORIA DE CAL.'!$M195-'MEMORIA DE CAL.'!$L195,0)</f>
        <v>0</v>
      </c>
      <c r="O195" s="135">
        <f>IF('MEMORIA DE CAL.'!$M195&lt;'MEMORIA DE CAL.'!$L195,'MEMORIA DE CAL.'!$L195-'MEMORIA DE CAL.'!$M195,0)</f>
        <v>0</v>
      </c>
      <c r="P195" s="141">
        <f>'MEMORIA DE CAL.'!$L195+'MEMORIA DE CAL.'!$N195-'MEMORIA DE CAL.'!$O195</f>
        <v>11.11</v>
      </c>
      <c r="Q195" s="113"/>
      <c r="R195" s="109"/>
      <c r="T195" s="131"/>
    </row>
    <row r="196" spans="2:20" s="114" customFormat="1" x14ac:dyDescent="0.25">
      <c r="B196" s="202" t="s">
        <v>202</v>
      </c>
      <c r="C196" s="133"/>
      <c r="D196" s="132" t="s">
        <v>164</v>
      </c>
      <c r="E196" s="134" t="s">
        <v>321</v>
      </c>
      <c r="F196" s="135"/>
      <c r="G196" s="140"/>
      <c r="H196" s="135">
        <f t="shared" si="35"/>
        <v>18.899999999999999</v>
      </c>
      <c r="I196" s="135">
        <f t="shared" si="35"/>
        <v>1.3</v>
      </c>
      <c r="J196" s="135">
        <f>J85-J122-J159</f>
        <v>0.95000000000000007</v>
      </c>
      <c r="K196" s="141"/>
      <c r="L196" s="146">
        <f t="shared" si="28"/>
        <v>23.34</v>
      </c>
      <c r="M196" s="206">
        <f>TRUNC((PRODUCT(G196:K196)),2)</f>
        <v>23.34</v>
      </c>
      <c r="N196" s="135">
        <f>IF('MEMORIA DE CAL.'!$M196&gt;'MEMORIA DE CAL.'!$L196,'MEMORIA DE CAL.'!$M196-'MEMORIA DE CAL.'!$L196,0)</f>
        <v>0</v>
      </c>
      <c r="O196" s="135">
        <f>IF('MEMORIA DE CAL.'!$M196&lt;'MEMORIA DE CAL.'!$L196,'MEMORIA DE CAL.'!$L196-'MEMORIA DE CAL.'!$M196,0)</f>
        <v>0</v>
      </c>
      <c r="P196" s="141">
        <f>'MEMORIA DE CAL.'!$L196+'MEMORIA DE CAL.'!$N196-'MEMORIA DE CAL.'!$O196</f>
        <v>23.34</v>
      </c>
      <c r="Q196" s="113"/>
      <c r="R196" s="109"/>
      <c r="T196" s="131"/>
    </row>
    <row r="197" spans="2:20" s="114" customFormat="1" x14ac:dyDescent="0.25">
      <c r="B197" s="202" t="s">
        <v>202</v>
      </c>
      <c r="C197" s="133"/>
      <c r="D197" s="132" t="s">
        <v>164</v>
      </c>
      <c r="E197" s="134" t="s">
        <v>322</v>
      </c>
      <c r="F197" s="135"/>
      <c r="G197" s="140"/>
      <c r="H197" s="135">
        <f t="shared" si="35"/>
        <v>14.9</v>
      </c>
      <c r="I197" s="135">
        <f t="shared" si="35"/>
        <v>1.3</v>
      </c>
      <c r="J197" s="135">
        <f>J86-J123-J160</f>
        <v>0.82500000000000007</v>
      </c>
      <c r="K197" s="141"/>
      <c r="L197" s="146">
        <f t="shared" si="28"/>
        <v>15.98</v>
      </c>
      <c r="M197" s="206">
        <f>TRUNC((PRODUCT(G197:K197)),2)</f>
        <v>15.98</v>
      </c>
      <c r="N197" s="135">
        <f>IF('MEMORIA DE CAL.'!$M197&gt;'MEMORIA DE CAL.'!$L197,'MEMORIA DE CAL.'!$M197-'MEMORIA DE CAL.'!$L197,0)</f>
        <v>0</v>
      </c>
      <c r="O197" s="135">
        <f>IF('MEMORIA DE CAL.'!$M197&lt;'MEMORIA DE CAL.'!$L197,'MEMORIA DE CAL.'!$L197-'MEMORIA DE CAL.'!$M197,0)</f>
        <v>0</v>
      </c>
      <c r="P197" s="141">
        <f>'MEMORIA DE CAL.'!$L197+'MEMORIA DE CAL.'!$N197-'MEMORIA DE CAL.'!$O197</f>
        <v>15.98</v>
      </c>
      <c r="Q197" s="113"/>
      <c r="R197" s="109"/>
      <c r="T197" s="131"/>
    </row>
    <row r="198" spans="2:20" s="114" customFormat="1" x14ac:dyDescent="0.25">
      <c r="B198" s="202" t="s">
        <v>202</v>
      </c>
      <c r="C198" s="133"/>
      <c r="D198" s="132" t="s">
        <v>165</v>
      </c>
      <c r="E198" s="134" t="s">
        <v>323</v>
      </c>
      <c r="F198" s="135"/>
      <c r="G198" s="140"/>
      <c r="H198" s="135">
        <f t="shared" si="35"/>
        <v>7.2</v>
      </c>
      <c r="I198" s="135">
        <f t="shared" si="35"/>
        <v>1.3</v>
      </c>
      <c r="J198" s="135">
        <f>J87-J124-J161</f>
        <v>1.0250000000000004</v>
      </c>
      <c r="K198" s="141"/>
      <c r="L198" s="146">
        <f t="shared" si="28"/>
        <v>9.59</v>
      </c>
      <c r="M198" s="206">
        <f>TRUNC((PRODUCT(G198:K198)),2)</f>
        <v>9.59</v>
      </c>
      <c r="N198" s="135">
        <f>IF('MEMORIA DE CAL.'!$M198&gt;'MEMORIA DE CAL.'!$L198,'MEMORIA DE CAL.'!$M198-'MEMORIA DE CAL.'!$L198,0)</f>
        <v>0</v>
      </c>
      <c r="O198" s="135">
        <f>IF('MEMORIA DE CAL.'!$M198&lt;'MEMORIA DE CAL.'!$L198,'MEMORIA DE CAL.'!$L198-'MEMORIA DE CAL.'!$M198,0)</f>
        <v>0</v>
      </c>
      <c r="P198" s="141">
        <f>'MEMORIA DE CAL.'!$L198+'MEMORIA DE CAL.'!$N198-'MEMORIA DE CAL.'!$O198</f>
        <v>9.59</v>
      </c>
      <c r="Q198" s="113"/>
      <c r="R198" s="109"/>
      <c r="T198" s="131"/>
    </row>
    <row r="199" spans="2:20" s="114" customFormat="1" x14ac:dyDescent="0.25">
      <c r="B199" s="202" t="s">
        <v>202</v>
      </c>
      <c r="C199" s="133"/>
      <c r="D199" s="132"/>
      <c r="E199" s="136" t="s">
        <v>230</v>
      </c>
      <c r="F199" s="135"/>
      <c r="G199" s="140"/>
      <c r="H199" s="135"/>
      <c r="I199" s="135"/>
      <c r="J199" s="135"/>
      <c r="K199" s="141"/>
      <c r="L199" s="146"/>
      <c r="M199" s="206"/>
      <c r="N199" s="135"/>
      <c r="O199" s="135"/>
      <c r="P199" s="141"/>
      <c r="Q199" s="113"/>
      <c r="R199" s="109"/>
      <c r="T199" s="131"/>
    </row>
    <row r="200" spans="2:20" s="114" customFormat="1" x14ac:dyDescent="0.25">
      <c r="B200" s="202" t="s">
        <v>202</v>
      </c>
      <c r="C200" s="133"/>
      <c r="D200" s="132" t="s">
        <v>165</v>
      </c>
      <c r="E200" s="134" t="s">
        <v>324</v>
      </c>
      <c r="F200" s="135"/>
      <c r="G200" s="140"/>
      <c r="H200" s="135">
        <f t="shared" ref="H200:I203" si="36">H89</f>
        <v>35</v>
      </c>
      <c r="I200" s="135">
        <f t="shared" si="36"/>
        <v>1.3</v>
      </c>
      <c r="J200" s="135">
        <f>J89-J126-J163</f>
        <v>0.96499999999999975</v>
      </c>
      <c r="K200" s="141"/>
      <c r="L200" s="146">
        <f t="shared" si="28"/>
        <v>43.9</v>
      </c>
      <c r="M200" s="206">
        <f>TRUNC((PRODUCT(G200:K200)),2)</f>
        <v>43.9</v>
      </c>
      <c r="N200" s="135">
        <f>IF('MEMORIA DE CAL.'!$M200&gt;'MEMORIA DE CAL.'!$L200,'MEMORIA DE CAL.'!$M200-'MEMORIA DE CAL.'!$L200,0)</f>
        <v>0</v>
      </c>
      <c r="O200" s="135">
        <f>IF('MEMORIA DE CAL.'!$M200&lt;'MEMORIA DE CAL.'!$L200,'MEMORIA DE CAL.'!$L200-'MEMORIA DE CAL.'!$M200,0)</f>
        <v>0</v>
      </c>
      <c r="P200" s="141">
        <f>'MEMORIA DE CAL.'!$L200+'MEMORIA DE CAL.'!$N200-'MEMORIA DE CAL.'!$O200</f>
        <v>43.9</v>
      </c>
      <c r="Q200" s="113"/>
      <c r="R200" s="109"/>
      <c r="T200" s="131"/>
    </row>
    <row r="201" spans="2:20" s="114" customFormat="1" x14ac:dyDescent="0.25">
      <c r="B201" s="202" t="s">
        <v>202</v>
      </c>
      <c r="C201" s="133"/>
      <c r="D201" s="132" t="s">
        <v>165</v>
      </c>
      <c r="E201" s="134" t="s">
        <v>325</v>
      </c>
      <c r="F201" s="135"/>
      <c r="G201" s="140"/>
      <c r="H201" s="135">
        <f t="shared" si="36"/>
        <v>35</v>
      </c>
      <c r="I201" s="135">
        <f t="shared" si="36"/>
        <v>1.3</v>
      </c>
      <c r="J201" s="135">
        <f>J90-J127-J164</f>
        <v>0.89</v>
      </c>
      <c r="K201" s="141"/>
      <c r="L201" s="146">
        <f t="shared" si="28"/>
        <v>40.49</v>
      </c>
      <c r="M201" s="206">
        <f>TRUNC((PRODUCT(G201:K201)),2)</f>
        <v>40.49</v>
      </c>
      <c r="N201" s="135">
        <f>IF('MEMORIA DE CAL.'!$M201&gt;'MEMORIA DE CAL.'!$L201,'MEMORIA DE CAL.'!$M201-'MEMORIA DE CAL.'!$L201,0)</f>
        <v>0</v>
      </c>
      <c r="O201" s="135">
        <f>IF('MEMORIA DE CAL.'!$M201&lt;'MEMORIA DE CAL.'!$L201,'MEMORIA DE CAL.'!$L201-'MEMORIA DE CAL.'!$M201,0)</f>
        <v>0</v>
      </c>
      <c r="P201" s="141">
        <f>'MEMORIA DE CAL.'!$L201+'MEMORIA DE CAL.'!$N201-'MEMORIA DE CAL.'!$O201</f>
        <v>40.49</v>
      </c>
      <c r="Q201" s="113"/>
      <c r="R201" s="109"/>
      <c r="T201" s="131"/>
    </row>
    <row r="202" spans="2:20" s="114" customFormat="1" x14ac:dyDescent="0.25">
      <c r="B202" s="202" t="s">
        <v>202</v>
      </c>
      <c r="C202" s="133"/>
      <c r="D202" s="132" t="s">
        <v>165</v>
      </c>
      <c r="E202" s="134" t="s">
        <v>326</v>
      </c>
      <c r="F202" s="135"/>
      <c r="G202" s="140"/>
      <c r="H202" s="135">
        <f t="shared" si="36"/>
        <v>16.899999999999999</v>
      </c>
      <c r="I202" s="135">
        <f t="shared" si="36"/>
        <v>1.3</v>
      </c>
      <c r="J202" s="135">
        <f>J91-J128-J165</f>
        <v>0.95000000000000007</v>
      </c>
      <c r="K202" s="141"/>
      <c r="L202" s="146">
        <f t="shared" si="28"/>
        <v>20.87</v>
      </c>
      <c r="M202" s="206">
        <f>TRUNC((PRODUCT(G202:K202)),2)</f>
        <v>20.87</v>
      </c>
      <c r="N202" s="135">
        <f>IF('MEMORIA DE CAL.'!$M202&gt;'MEMORIA DE CAL.'!$L202,'MEMORIA DE CAL.'!$M202-'MEMORIA DE CAL.'!$L202,0)</f>
        <v>0</v>
      </c>
      <c r="O202" s="135">
        <f>IF('MEMORIA DE CAL.'!$M202&lt;'MEMORIA DE CAL.'!$L202,'MEMORIA DE CAL.'!$L202-'MEMORIA DE CAL.'!$M202,0)</f>
        <v>0</v>
      </c>
      <c r="P202" s="141">
        <f>'MEMORIA DE CAL.'!$L202+'MEMORIA DE CAL.'!$N202-'MEMORIA DE CAL.'!$O202</f>
        <v>20.87</v>
      </c>
      <c r="Q202" s="113"/>
      <c r="R202" s="109"/>
      <c r="T202" s="131"/>
    </row>
    <row r="203" spans="2:20" s="114" customFormat="1" x14ac:dyDescent="0.25">
      <c r="B203" s="202" t="s">
        <v>202</v>
      </c>
      <c r="C203" s="133"/>
      <c r="D203" s="132" t="s">
        <v>165</v>
      </c>
      <c r="E203" s="134" t="s">
        <v>327</v>
      </c>
      <c r="F203" s="135"/>
      <c r="G203" s="140"/>
      <c r="H203" s="135">
        <f t="shared" si="36"/>
        <v>4.4000000000000004</v>
      </c>
      <c r="I203" s="135">
        <f t="shared" si="36"/>
        <v>1.3</v>
      </c>
      <c r="J203" s="135">
        <f>J92-J129-J166</f>
        <v>0.95000000000000007</v>
      </c>
      <c r="K203" s="141"/>
      <c r="L203" s="146">
        <f t="shared" si="28"/>
        <v>5.43</v>
      </c>
      <c r="M203" s="206">
        <f>TRUNC((PRODUCT(G203:K203)),2)</f>
        <v>5.43</v>
      </c>
      <c r="N203" s="135">
        <f>IF('MEMORIA DE CAL.'!$M203&gt;'MEMORIA DE CAL.'!$L203,'MEMORIA DE CAL.'!$M203-'MEMORIA DE CAL.'!$L203,0)</f>
        <v>0</v>
      </c>
      <c r="O203" s="135">
        <f>IF('MEMORIA DE CAL.'!$M203&lt;'MEMORIA DE CAL.'!$L203,'MEMORIA DE CAL.'!$L203-'MEMORIA DE CAL.'!$M203,0)</f>
        <v>0</v>
      </c>
      <c r="P203" s="141">
        <f>'MEMORIA DE CAL.'!$L203+'MEMORIA DE CAL.'!$N203-'MEMORIA DE CAL.'!$O203</f>
        <v>5.43</v>
      </c>
      <c r="Q203" s="113"/>
      <c r="R203" s="109"/>
      <c r="T203" s="131"/>
    </row>
    <row r="204" spans="2:20" s="114" customFormat="1" ht="73.5" customHeight="1" x14ac:dyDescent="0.25">
      <c r="B204" s="201" t="s">
        <v>203</v>
      </c>
      <c r="C204" s="148" t="s">
        <v>34</v>
      </c>
      <c r="D204" s="149">
        <v>100978</v>
      </c>
      <c r="E204" s="150" t="s">
        <v>225</v>
      </c>
      <c r="F204" s="151" t="s">
        <v>39</v>
      </c>
      <c r="G204" s="152"/>
      <c r="H204" s="151"/>
      <c r="I204" s="151"/>
      <c r="J204" s="151"/>
      <c r="K204" s="153"/>
      <c r="L204" s="154">
        <f>TRUNC((SUBTOTAL(9,'MEMORIA DE CAL.'!L205:L240)),2)</f>
        <v>517.49</v>
      </c>
      <c r="M204" s="205">
        <f>TRUNC((SUBTOTAL(9,'MEMORIA DE CAL.'!M205:M240)),2)</f>
        <v>517.49</v>
      </c>
      <c r="N204" s="233">
        <f>TRUNC((SUBTOTAL(9,'MEMORIA DE CAL.'!N205:N240)),2)</f>
        <v>0</v>
      </c>
      <c r="O204" s="233">
        <f>TRUNC((SUBTOTAL(9,'MEMORIA DE CAL.'!O205:O240)),2)</f>
        <v>0</v>
      </c>
      <c r="P204" s="205">
        <f>TRUNC((SUBTOTAL(9,'MEMORIA DE CAL.'!P205:P240)),2)</f>
        <v>517.49</v>
      </c>
      <c r="Q204" s="113"/>
      <c r="R204" s="109"/>
      <c r="T204" s="131"/>
    </row>
    <row r="205" spans="2:20" s="114" customFormat="1" ht="63" x14ac:dyDescent="0.25">
      <c r="B205" s="202" t="s">
        <v>203</v>
      </c>
      <c r="C205" s="133"/>
      <c r="D205" s="132"/>
      <c r="E205" s="278" t="s">
        <v>331</v>
      </c>
      <c r="F205" s="135"/>
      <c r="G205" s="140"/>
      <c r="H205" s="282" t="s">
        <v>350</v>
      </c>
      <c r="I205" s="282" t="s">
        <v>351</v>
      </c>
      <c r="J205" s="282" t="s">
        <v>352</v>
      </c>
      <c r="K205" s="283" t="s">
        <v>240</v>
      </c>
      <c r="L205" s="146"/>
      <c r="M205" s="206"/>
      <c r="N205" s="135"/>
      <c r="O205" s="135"/>
      <c r="P205" s="141"/>
      <c r="Q205" s="113"/>
      <c r="R205" s="109"/>
      <c r="T205" s="131"/>
    </row>
    <row r="206" spans="2:20" s="114" customFormat="1" x14ac:dyDescent="0.25">
      <c r="B206" s="202" t="s">
        <v>203</v>
      </c>
      <c r="C206" s="133"/>
      <c r="D206" s="132"/>
      <c r="E206" s="136" t="s">
        <v>231</v>
      </c>
      <c r="F206" s="135"/>
      <c r="G206" s="140"/>
      <c r="H206" s="137"/>
      <c r="I206" s="137"/>
      <c r="J206" s="137"/>
      <c r="K206" s="141"/>
      <c r="L206" s="146"/>
      <c r="M206" s="206"/>
      <c r="N206" s="135"/>
      <c r="O206" s="135"/>
      <c r="P206" s="141"/>
      <c r="Q206" s="113"/>
      <c r="R206" s="109"/>
      <c r="T206" s="131"/>
    </row>
    <row r="207" spans="2:20" s="114" customFormat="1" x14ac:dyDescent="0.25">
      <c r="B207" s="202" t="s">
        <v>203</v>
      </c>
      <c r="C207" s="133"/>
      <c r="D207" s="132" t="s">
        <v>165</v>
      </c>
      <c r="E207" s="134" t="s">
        <v>332</v>
      </c>
      <c r="F207" s="135"/>
      <c r="G207" s="140"/>
      <c r="H207" s="135">
        <f>M65</f>
        <v>6.26</v>
      </c>
      <c r="I207" s="280">
        <f t="shared" ref="I207:I212" si="37">M133</f>
        <v>1.97</v>
      </c>
      <c r="J207" s="280">
        <f>M170</f>
        <v>3.38</v>
      </c>
      <c r="K207" s="141">
        <v>1.3</v>
      </c>
      <c r="L207" s="146">
        <f>M207</f>
        <v>9.9700000000000006</v>
      </c>
      <c r="M207" s="206">
        <f>TRUNC((H207-I207+J207)*K207,2)</f>
        <v>9.9700000000000006</v>
      </c>
      <c r="N207" s="135">
        <f>IF('MEMORIA DE CAL.'!$M207&gt;'MEMORIA DE CAL.'!$L207,'MEMORIA DE CAL.'!$M207-'MEMORIA DE CAL.'!$L207,0)</f>
        <v>0</v>
      </c>
      <c r="O207" s="135">
        <f>IF('MEMORIA DE CAL.'!$M207&lt;'MEMORIA DE CAL.'!$L207,'MEMORIA DE CAL.'!$L207-'MEMORIA DE CAL.'!$M207,0)</f>
        <v>0</v>
      </c>
      <c r="P207" s="141">
        <f>'MEMORIA DE CAL.'!$L207+'MEMORIA DE CAL.'!$N207-'MEMORIA DE CAL.'!$O207</f>
        <v>9.9700000000000006</v>
      </c>
      <c r="Q207" s="113"/>
      <c r="R207" s="109"/>
      <c r="T207" s="131"/>
    </row>
    <row r="208" spans="2:20" s="114" customFormat="1" x14ac:dyDescent="0.25">
      <c r="B208" s="202" t="s">
        <v>203</v>
      </c>
      <c r="C208" s="133"/>
      <c r="D208" s="132" t="s">
        <v>165</v>
      </c>
      <c r="E208" s="134" t="s">
        <v>333</v>
      </c>
      <c r="F208" s="135"/>
      <c r="G208" s="140"/>
      <c r="H208" s="135">
        <f>M66</f>
        <v>6.26</v>
      </c>
      <c r="I208" s="280">
        <f t="shared" si="37"/>
        <v>1.97</v>
      </c>
      <c r="J208" s="280">
        <f t="shared" ref="J208:J240" si="38">M171</f>
        <v>3.38</v>
      </c>
      <c r="K208" s="141">
        <v>1.3</v>
      </c>
      <c r="L208" s="146">
        <f t="shared" ref="L208:L240" si="39">M208</f>
        <v>9.9700000000000006</v>
      </c>
      <c r="M208" s="206">
        <f t="shared" ref="M208:M240" si="40">TRUNC((H208-I208+J208)*K208,2)</f>
        <v>9.9700000000000006</v>
      </c>
      <c r="N208" s="135">
        <f>IF('MEMORIA DE CAL.'!$M208&gt;'MEMORIA DE CAL.'!$L208,'MEMORIA DE CAL.'!$M208-'MEMORIA DE CAL.'!$L208,0)</f>
        <v>0</v>
      </c>
      <c r="O208" s="135">
        <f>IF('MEMORIA DE CAL.'!$M208&lt;'MEMORIA DE CAL.'!$L208,'MEMORIA DE CAL.'!$L208-'MEMORIA DE CAL.'!$M208,0)</f>
        <v>0</v>
      </c>
      <c r="P208" s="141">
        <f>'MEMORIA DE CAL.'!$L208+'MEMORIA DE CAL.'!$N208-'MEMORIA DE CAL.'!$O208</f>
        <v>9.9700000000000006</v>
      </c>
      <c r="Q208" s="113"/>
      <c r="R208" s="109"/>
      <c r="T208" s="131"/>
    </row>
    <row r="209" spans="2:20" s="114" customFormat="1" x14ac:dyDescent="0.25">
      <c r="B209" s="202" t="s">
        <v>203</v>
      </c>
      <c r="C209" s="133"/>
      <c r="D209" s="132" t="s">
        <v>165</v>
      </c>
      <c r="E209" s="134" t="s">
        <v>334</v>
      </c>
      <c r="F209" s="135"/>
      <c r="G209" s="140"/>
      <c r="H209" s="135">
        <f>M54</f>
        <v>4.05</v>
      </c>
      <c r="I209" s="280">
        <f t="shared" si="37"/>
        <v>1.48</v>
      </c>
      <c r="J209" s="280">
        <f t="shared" si="38"/>
        <v>1.89</v>
      </c>
      <c r="K209" s="141">
        <v>1.3</v>
      </c>
      <c r="L209" s="146">
        <f t="shared" si="39"/>
        <v>5.79</v>
      </c>
      <c r="M209" s="206">
        <f t="shared" si="40"/>
        <v>5.79</v>
      </c>
      <c r="N209" s="135">
        <f>IF('MEMORIA DE CAL.'!$M209&gt;'MEMORIA DE CAL.'!$L209,'MEMORIA DE CAL.'!$M209-'MEMORIA DE CAL.'!$L209,0)</f>
        <v>0</v>
      </c>
      <c r="O209" s="135">
        <f>IF('MEMORIA DE CAL.'!$M209&lt;'MEMORIA DE CAL.'!$L209,'MEMORIA DE CAL.'!$L209-'MEMORIA DE CAL.'!$M209,0)</f>
        <v>0</v>
      </c>
      <c r="P209" s="141">
        <f>'MEMORIA DE CAL.'!$L209+'MEMORIA DE CAL.'!$N209-'MEMORIA DE CAL.'!$O209</f>
        <v>5.79</v>
      </c>
      <c r="Q209" s="113"/>
      <c r="R209" s="109"/>
      <c r="T209" s="131"/>
    </row>
    <row r="210" spans="2:20" s="114" customFormat="1" x14ac:dyDescent="0.25">
      <c r="B210" s="202" t="s">
        <v>203</v>
      </c>
      <c r="C210" s="133"/>
      <c r="D210" s="132" t="s">
        <v>165</v>
      </c>
      <c r="E210" s="134" t="s">
        <v>335</v>
      </c>
      <c r="F210" s="135"/>
      <c r="G210" s="140"/>
      <c r="H210" s="135">
        <f>M55</f>
        <v>4.0599999999999996</v>
      </c>
      <c r="I210" s="280">
        <f t="shared" si="37"/>
        <v>1.48</v>
      </c>
      <c r="J210" s="280">
        <f t="shared" si="38"/>
        <v>1.9</v>
      </c>
      <c r="K210" s="141">
        <v>1.3</v>
      </c>
      <c r="L210" s="146">
        <f t="shared" si="39"/>
        <v>5.82</v>
      </c>
      <c r="M210" s="206">
        <f t="shared" si="40"/>
        <v>5.82</v>
      </c>
      <c r="N210" s="135">
        <f>IF('MEMORIA DE CAL.'!$M210&gt;'MEMORIA DE CAL.'!$L210,'MEMORIA DE CAL.'!$M210-'MEMORIA DE CAL.'!$L210,0)</f>
        <v>0</v>
      </c>
      <c r="O210" s="135">
        <f>IF('MEMORIA DE CAL.'!$M210&lt;'MEMORIA DE CAL.'!$L210,'MEMORIA DE CAL.'!$L210-'MEMORIA DE CAL.'!$M210,0)</f>
        <v>0</v>
      </c>
      <c r="P210" s="141">
        <f>'MEMORIA DE CAL.'!$L210+'MEMORIA DE CAL.'!$N210-'MEMORIA DE CAL.'!$O210</f>
        <v>5.82</v>
      </c>
      <c r="Q210" s="113"/>
      <c r="R210" s="109"/>
      <c r="T210" s="131"/>
    </row>
    <row r="211" spans="2:20" s="114" customFormat="1" x14ac:dyDescent="0.25">
      <c r="B211" s="202" t="s">
        <v>203</v>
      </c>
      <c r="C211" s="133"/>
      <c r="D211" s="132" t="s">
        <v>165</v>
      </c>
      <c r="E211" s="134" t="s">
        <v>336</v>
      </c>
      <c r="F211" s="135"/>
      <c r="G211" s="140"/>
      <c r="H211" s="135">
        <f>M100</f>
        <v>0.4</v>
      </c>
      <c r="I211" s="280">
        <f t="shared" si="37"/>
        <v>1.97</v>
      </c>
      <c r="J211" s="280">
        <f t="shared" si="38"/>
        <v>2.9</v>
      </c>
      <c r="K211" s="141">
        <v>1.3</v>
      </c>
      <c r="L211" s="146">
        <f t="shared" si="39"/>
        <v>1.72</v>
      </c>
      <c r="M211" s="206">
        <f t="shared" si="40"/>
        <v>1.72</v>
      </c>
      <c r="N211" s="135">
        <f>IF('MEMORIA DE CAL.'!$M211&gt;'MEMORIA DE CAL.'!$L211,'MEMORIA DE CAL.'!$M211-'MEMORIA DE CAL.'!$L211,0)</f>
        <v>0</v>
      </c>
      <c r="O211" s="135">
        <f>IF('MEMORIA DE CAL.'!$M211&lt;'MEMORIA DE CAL.'!$L211,'MEMORIA DE CAL.'!$L211-'MEMORIA DE CAL.'!$M211,0)</f>
        <v>0</v>
      </c>
      <c r="P211" s="141">
        <f>'MEMORIA DE CAL.'!$L211+'MEMORIA DE CAL.'!$N211-'MEMORIA DE CAL.'!$O211</f>
        <v>1.72</v>
      </c>
      <c r="Q211" s="113"/>
      <c r="R211" s="109"/>
      <c r="T211" s="131"/>
    </row>
    <row r="212" spans="2:20" s="114" customFormat="1" x14ac:dyDescent="0.25">
      <c r="B212" s="202" t="s">
        <v>203</v>
      </c>
      <c r="C212" s="133"/>
      <c r="D212" s="132" t="s">
        <v>165</v>
      </c>
      <c r="E212" s="134" t="s">
        <v>337</v>
      </c>
      <c r="F212" s="135"/>
      <c r="G212" s="140"/>
      <c r="H212" s="135">
        <f>M101</f>
        <v>0.3</v>
      </c>
      <c r="I212" s="280">
        <f t="shared" si="37"/>
        <v>1.48</v>
      </c>
      <c r="J212" s="280">
        <f t="shared" si="38"/>
        <v>2.17</v>
      </c>
      <c r="K212" s="141">
        <v>1.3</v>
      </c>
      <c r="L212" s="146">
        <f t="shared" si="39"/>
        <v>1.28</v>
      </c>
      <c r="M212" s="206">
        <f t="shared" si="40"/>
        <v>1.28</v>
      </c>
      <c r="N212" s="135">
        <f>IF('MEMORIA DE CAL.'!$M212&gt;'MEMORIA DE CAL.'!$L212,'MEMORIA DE CAL.'!$M212-'MEMORIA DE CAL.'!$L212,0)</f>
        <v>0</v>
      </c>
      <c r="O212" s="135">
        <f>IF('MEMORIA DE CAL.'!$M212&lt;'MEMORIA DE CAL.'!$L212,'MEMORIA DE CAL.'!$L212-'MEMORIA DE CAL.'!$M212,0)</f>
        <v>0</v>
      </c>
      <c r="P212" s="141">
        <f>'MEMORIA DE CAL.'!$L212+'MEMORIA DE CAL.'!$N212-'MEMORIA DE CAL.'!$O212</f>
        <v>1.28</v>
      </c>
      <c r="Q212" s="113"/>
      <c r="R212" s="109"/>
      <c r="T212" s="131"/>
    </row>
    <row r="213" spans="2:20" s="114" customFormat="1" x14ac:dyDescent="0.25">
      <c r="B213" s="202" t="s">
        <v>203</v>
      </c>
      <c r="C213" s="133"/>
      <c r="D213" s="132"/>
      <c r="E213" s="136" t="s">
        <v>229</v>
      </c>
      <c r="F213" s="135"/>
      <c r="G213" s="140"/>
      <c r="H213" s="135"/>
      <c r="I213" s="280"/>
      <c r="J213" s="280"/>
      <c r="K213" s="141"/>
      <c r="L213" s="146"/>
      <c r="M213" s="206"/>
      <c r="N213" s="135"/>
      <c r="O213" s="135"/>
      <c r="P213" s="141"/>
      <c r="Q213" s="113"/>
      <c r="R213" s="109"/>
      <c r="T213" s="131"/>
    </row>
    <row r="214" spans="2:20" s="114" customFormat="1" x14ac:dyDescent="0.25">
      <c r="B214" s="202" t="s">
        <v>203</v>
      </c>
      <c r="C214" s="133"/>
      <c r="D214" s="132" t="s">
        <v>165</v>
      </c>
      <c r="E214" s="134" t="s">
        <v>338</v>
      </c>
      <c r="F214" s="135"/>
      <c r="G214" s="140"/>
      <c r="H214" s="135">
        <f t="shared" ref="H214:H219" si="41">M68</f>
        <v>6.4</v>
      </c>
      <c r="I214" s="280">
        <f t="shared" ref="I214:I219" si="42">M140</f>
        <v>1.97</v>
      </c>
      <c r="J214" s="280">
        <f t="shared" si="38"/>
        <v>3.52</v>
      </c>
      <c r="K214" s="141">
        <v>1.3</v>
      </c>
      <c r="L214" s="146">
        <f t="shared" si="39"/>
        <v>10.33</v>
      </c>
      <c r="M214" s="206">
        <f t="shared" si="40"/>
        <v>10.33</v>
      </c>
      <c r="N214" s="135">
        <f>IF('MEMORIA DE CAL.'!$M214&gt;'MEMORIA DE CAL.'!$L214,'MEMORIA DE CAL.'!$M214-'MEMORIA DE CAL.'!$L214,0)</f>
        <v>0</v>
      </c>
      <c r="O214" s="135">
        <f>IF('MEMORIA DE CAL.'!$M214&lt;'MEMORIA DE CAL.'!$L214,'MEMORIA DE CAL.'!$L214-'MEMORIA DE CAL.'!$M214,0)</f>
        <v>0</v>
      </c>
      <c r="P214" s="141">
        <f>'MEMORIA DE CAL.'!$L214+'MEMORIA DE CAL.'!$N214-'MEMORIA DE CAL.'!$O214</f>
        <v>10.33</v>
      </c>
      <c r="Q214" s="113"/>
      <c r="R214" s="109"/>
      <c r="T214" s="131"/>
    </row>
    <row r="215" spans="2:20" s="114" customFormat="1" x14ac:dyDescent="0.25">
      <c r="B215" s="202" t="s">
        <v>203</v>
      </c>
      <c r="C215" s="133"/>
      <c r="D215" s="132" t="s">
        <v>165</v>
      </c>
      <c r="E215" s="134" t="s">
        <v>339</v>
      </c>
      <c r="F215" s="135"/>
      <c r="G215" s="140"/>
      <c r="H215" s="135">
        <f t="shared" si="41"/>
        <v>8.0500000000000007</v>
      </c>
      <c r="I215" s="280">
        <f t="shared" si="42"/>
        <v>2.4700000000000002</v>
      </c>
      <c r="J215" s="280">
        <f t="shared" si="38"/>
        <v>4.45</v>
      </c>
      <c r="K215" s="141">
        <v>1.3</v>
      </c>
      <c r="L215" s="146">
        <f t="shared" si="39"/>
        <v>13.03</v>
      </c>
      <c r="M215" s="206">
        <f t="shared" si="40"/>
        <v>13.03</v>
      </c>
      <c r="N215" s="135">
        <f>IF('MEMORIA DE CAL.'!$M215&gt;'MEMORIA DE CAL.'!$L215,'MEMORIA DE CAL.'!$M215-'MEMORIA DE CAL.'!$L215,0)</f>
        <v>0</v>
      </c>
      <c r="O215" s="135">
        <f>IF('MEMORIA DE CAL.'!$M215&lt;'MEMORIA DE CAL.'!$L215,'MEMORIA DE CAL.'!$L215-'MEMORIA DE CAL.'!$M215,0)</f>
        <v>0</v>
      </c>
      <c r="P215" s="141">
        <f>'MEMORIA DE CAL.'!$L215+'MEMORIA DE CAL.'!$N215-'MEMORIA DE CAL.'!$O215</f>
        <v>13.03</v>
      </c>
      <c r="Q215" s="113"/>
      <c r="R215" s="109"/>
      <c r="T215" s="131"/>
    </row>
    <row r="216" spans="2:20" s="114" customFormat="1" x14ac:dyDescent="0.25">
      <c r="B216" s="202" t="s">
        <v>203</v>
      </c>
      <c r="C216" s="133"/>
      <c r="D216" s="132" t="s">
        <v>165</v>
      </c>
      <c r="E216" s="134" t="s">
        <v>340</v>
      </c>
      <c r="F216" s="135"/>
      <c r="G216" s="140"/>
      <c r="H216" s="135">
        <f t="shared" si="41"/>
        <v>8.1</v>
      </c>
      <c r="I216" s="280">
        <f t="shared" si="42"/>
        <v>2.4700000000000002</v>
      </c>
      <c r="J216" s="280">
        <f t="shared" si="38"/>
        <v>4.5</v>
      </c>
      <c r="K216" s="141">
        <v>1.3</v>
      </c>
      <c r="L216" s="146">
        <f t="shared" si="39"/>
        <v>13.16</v>
      </c>
      <c r="M216" s="206">
        <f t="shared" si="40"/>
        <v>13.16</v>
      </c>
      <c r="N216" s="135">
        <f>IF('MEMORIA DE CAL.'!$M216&gt;'MEMORIA DE CAL.'!$L216,'MEMORIA DE CAL.'!$M216-'MEMORIA DE CAL.'!$L216,0)</f>
        <v>0</v>
      </c>
      <c r="O216" s="135">
        <f>IF('MEMORIA DE CAL.'!$M216&lt;'MEMORIA DE CAL.'!$L216,'MEMORIA DE CAL.'!$L216-'MEMORIA DE CAL.'!$M216,0)</f>
        <v>0</v>
      </c>
      <c r="P216" s="141">
        <f>'MEMORIA DE CAL.'!$L216+'MEMORIA DE CAL.'!$N216-'MEMORIA DE CAL.'!$O216</f>
        <v>13.16</v>
      </c>
      <c r="Q216" s="113"/>
      <c r="R216" s="109"/>
      <c r="T216" s="131"/>
    </row>
    <row r="217" spans="2:20" s="114" customFormat="1" x14ac:dyDescent="0.25">
      <c r="B217" s="202" t="s">
        <v>203</v>
      </c>
      <c r="C217" s="133"/>
      <c r="D217" s="132" t="s">
        <v>165</v>
      </c>
      <c r="E217" s="134" t="s">
        <v>341</v>
      </c>
      <c r="F217" s="135"/>
      <c r="G217" s="140"/>
      <c r="H217" s="135">
        <f t="shared" si="41"/>
        <v>4.74</v>
      </c>
      <c r="I217" s="280">
        <f t="shared" si="42"/>
        <v>1.48</v>
      </c>
      <c r="J217" s="280">
        <f t="shared" si="38"/>
        <v>2.58</v>
      </c>
      <c r="K217" s="141">
        <v>1.3</v>
      </c>
      <c r="L217" s="146">
        <f t="shared" si="39"/>
        <v>7.59</v>
      </c>
      <c r="M217" s="206">
        <f t="shared" si="40"/>
        <v>7.59</v>
      </c>
      <c r="N217" s="135">
        <f>IF('MEMORIA DE CAL.'!$M217&gt;'MEMORIA DE CAL.'!$L217,'MEMORIA DE CAL.'!$M217-'MEMORIA DE CAL.'!$L217,0)</f>
        <v>0</v>
      </c>
      <c r="O217" s="135">
        <f>IF('MEMORIA DE CAL.'!$M217&lt;'MEMORIA DE CAL.'!$L217,'MEMORIA DE CAL.'!$L217-'MEMORIA DE CAL.'!$M217,0)</f>
        <v>0</v>
      </c>
      <c r="P217" s="141">
        <f>'MEMORIA DE CAL.'!$L217+'MEMORIA DE CAL.'!$N217-'MEMORIA DE CAL.'!$O217</f>
        <v>7.59</v>
      </c>
      <c r="Q217" s="113"/>
      <c r="R217" s="109"/>
      <c r="T217" s="131"/>
    </row>
    <row r="218" spans="2:20" s="114" customFormat="1" x14ac:dyDescent="0.25">
      <c r="B218" s="202" t="s">
        <v>203</v>
      </c>
      <c r="C218" s="133"/>
      <c r="D218" s="132" t="s">
        <v>165</v>
      </c>
      <c r="E218" s="134" t="s">
        <v>342</v>
      </c>
      <c r="F218" s="135"/>
      <c r="G218" s="140"/>
      <c r="H218" s="135">
        <f t="shared" si="41"/>
        <v>7.87</v>
      </c>
      <c r="I218" s="280">
        <f t="shared" si="42"/>
        <v>2.4700000000000002</v>
      </c>
      <c r="J218" s="280">
        <f t="shared" si="38"/>
        <v>4.2699999999999996</v>
      </c>
      <c r="K218" s="141">
        <v>1.3</v>
      </c>
      <c r="L218" s="146">
        <f t="shared" si="39"/>
        <v>12.57</v>
      </c>
      <c r="M218" s="206">
        <f t="shared" si="40"/>
        <v>12.57</v>
      </c>
      <c r="N218" s="135">
        <f>IF('MEMORIA DE CAL.'!$M218&gt;'MEMORIA DE CAL.'!$L218,'MEMORIA DE CAL.'!$M218-'MEMORIA DE CAL.'!$L218,0)</f>
        <v>0</v>
      </c>
      <c r="O218" s="135">
        <f>IF('MEMORIA DE CAL.'!$M218&lt;'MEMORIA DE CAL.'!$L218,'MEMORIA DE CAL.'!$L218-'MEMORIA DE CAL.'!$M218,0)</f>
        <v>0</v>
      </c>
      <c r="P218" s="141">
        <f>'MEMORIA DE CAL.'!$L218+'MEMORIA DE CAL.'!$N218-'MEMORIA DE CAL.'!$O218</f>
        <v>12.57</v>
      </c>
      <c r="Q218" s="113"/>
      <c r="R218" s="109"/>
      <c r="T218" s="131"/>
    </row>
    <row r="219" spans="2:20" s="114" customFormat="1" x14ac:dyDescent="0.25">
      <c r="B219" s="202" t="s">
        <v>203</v>
      </c>
      <c r="C219" s="133"/>
      <c r="D219" s="132" t="s">
        <v>165</v>
      </c>
      <c r="E219" s="134" t="s">
        <v>343</v>
      </c>
      <c r="F219" s="135"/>
      <c r="G219" s="140"/>
      <c r="H219" s="135">
        <f t="shared" si="41"/>
        <v>11.27</v>
      </c>
      <c r="I219" s="280">
        <f t="shared" si="42"/>
        <v>3.46</v>
      </c>
      <c r="J219" s="280">
        <f t="shared" si="38"/>
        <v>6.23</v>
      </c>
      <c r="K219" s="141">
        <v>1.3</v>
      </c>
      <c r="L219" s="146">
        <f t="shared" si="39"/>
        <v>18.25</v>
      </c>
      <c r="M219" s="206">
        <f t="shared" si="40"/>
        <v>18.25</v>
      </c>
      <c r="N219" s="135">
        <f>IF('MEMORIA DE CAL.'!$M219&gt;'MEMORIA DE CAL.'!$L219,'MEMORIA DE CAL.'!$M219-'MEMORIA DE CAL.'!$L219,0)</f>
        <v>0</v>
      </c>
      <c r="O219" s="135">
        <f>IF('MEMORIA DE CAL.'!$M219&lt;'MEMORIA DE CAL.'!$L219,'MEMORIA DE CAL.'!$L219-'MEMORIA DE CAL.'!$M219,0)</f>
        <v>0</v>
      </c>
      <c r="P219" s="141">
        <f>'MEMORIA DE CAL.'!$L219+'MEMORIA DE CAL.'!$N219-'MEMORIA DE CAL.'!$O219</f>
        <v>18.25</v>
      </c>
      <c r="Q219" s="113"/>
      <c r="R219" s="109"/>
      <c r="T219" s="131"/>
    </row>
    <row r="220" spans="2:20" s="114" customFormat="1" x14ac:dyDescent="0.25">
      <c r="B220" s="202" t="s">
        <v>203</v>
      </c>
      <c r="C220" s="133"/>
      <c r="D220" s="132"/>
      <c r="E220" s="136" t="s">
        <v>230</v>
      </c>
      <c r="F220" s="135"/>
      <c r="G220" s="140"/>
      <c r="H220" s="135"/>
      <c r="I220" s="280"/>
      <c r="J220" s="280"/>
      <c r="K220" s="141"/>
      <c r="L220" s="146"/>
      <c r="M220" s="206"/>
      <c r="N220" s="135"/>
      <c r="O220" s="135"/>
      <c r="P220" s="141"/>
      <c r="Q220" s="113"/>
      <c r="R220" s="109"/>
      <c r="T220" s="131"/>
    </row>
    <row r="221" spans="2:20" s="114" customFormat="1" x14ac:dyDescent="0.25">
      <c r="B221" s="202" t="s">
        <v>203</v>
      </c>
      <c r="C221" s="133"/>
      <c r="D221" s="132" t="s">
        <v>165</v>
      </c>
      <c r="E221" s="134" t="s">
        <v>344</v>
      </c>
      <c r="F221" s="135"/>
      <c r="G221" s="140"/>
      <c r="H221" s="135">
        <f>M110</f>
        <v>0.4</v>
      </c>
      <c r="I221" s="280">
        <f>M147</f>
        <v>1.97</v>
      </c>
      <c r="J221" s="280">
        <f t="shared" si="38"/>
        <v>2.4</v>
      </c>
      <c r="K221" s="141">
        <v>1.3</v>
      </c>
      <c r="L221" s="146">
        <f t="shared" si="39"/>
        <v>1.07</v>
      </c>
      <c r="M221" s="206">
        <f t="shared" si="40"/>
        <v>1.07</v>
      </c>
      <c r="N221" s="135">
        <f>IF('MEMORIA DE CAL.'!$M221&gt;'MEMORIA DE CAL.'!$L221,'MEMORIA DE CAL.'!$M221-'MEMORIA DE CAL.'!$L221,0)</f>
        <v>0</v>
      </c>
      <c r="O221" s="135">
        <f>IF('MEMORIA DE CAL.'!$M221&lt;'MEMORIA DE CAL.'!$L221,'MEMORIA DE CAL.'!$L221-'MEMORIA DE CAL.'!$M221,0)</f>
        <v>0</v>
      </c>
      <c r="P221" s="141">
        <f>'MEMORIA DE CAL.'!$L221+'MEMORIA DE CAL.'!$N221-'MEMORIA DE CAL.'!$O221</f>
        <v>1.07</v>
      </c>
      <c r="Q221" s="113"/>
      <c r="R221" s="109"/>
      <c r="T221" s="131"/>
    </row>
    <row r="222" spans="2:20" s="114" customFormat="1" x14ac:dyDescent="0.25">
      <c r="B222" s="202" t="s">
        <v>203</v>
      </c>
      <c r="C222" s="133"/>
      <c r="D222" s="132" t="s">
        <v>165</v>
      </c>
      <c r="E222" s="134" t="s">
        <v>346</v>
      </c>
      <c r="F222" s="135"/>
      <c r="G222" s="140"/>
      <c r="H222" s="135">
        <f>M111</f>
        <v>0.3</v>
      </c>
      <c r="I222" s="280">
        <f>M148</f>
        <v>1.48</v>
      </c>
      <c r="J222" s="280">
        <f t="shared" si="38"/>
        <v>1.84</v>
      </c>
      <c r="K222" s="141">
        <v>1.3</v>
      </c>
      <c r="L222" s="146">
        <f t="shared" si="39"/>
        <v>0.85</v>
      </c>
      <c r="M222" s="206">
        <f t="shared" si="40"/>
        <v>0.85</v>
      </c>
      <c r="N222" s="135">
        <f>IF('MEMORIA DE CAL.'!$M222&gt;'MEMORIA DE CAL.'!$L222,'MEMORIA DE CAL.'!$M222-'MEMORIA DE CAL.'!$L222,0)</f>
        <v>0</v>
      </c>
      <c r="O222" s="135">
        <f>IF('MEMORIA DE CAL.'!$M222&lt;'MEMORIA DE CAL.'!$L222,'MEMORIA DE CAL.'!$L222-'MEMORIA DE CAL.'!$M222,0)</f>
        <v>0</v>
      </c>
      <c r="P222" s="141">
        <f>'MEMORIA DE CAL.'!$L222+'MEMORIA DE CAL.'!$N222-'MEMORIA DE CAL.'!$O222</f>
        <v>0.85</v>
      </c>
      <c r="Q222" s="113"/>
      <c r="R222" s="109"/>
      <c r="T222" s="131"/>
    </row>
    <row r="223" spans="2:20" s="114" customFormat="1" x14ac:dyDescent="0.25">
      <c r="B223" s="202" t="s">
        <v>203</v>
      </c>
      <c r="C223" s="133"/>
      <c r="D223" s="132" t="s">
        <v>165</v>
      </c>
      <c r="E223" s="279" t="s">
        <v>347</v>
      </c>
      <c r="F223" s="280"/>
      <c r="G223" s="281"/>
      <c r="H223" s="280">
        <f>M75</f>
        <v>6.02</v>
      </c>
      <c r="I223" s="280">
        <f>M149</f>
        <v>1.97</v>
      </c>
      <c r="J223" s="280">
        <f t="shared" si="38"/>
        <v>3.14</v>
      </c>
      <c r="K223" s="141">
        <v>1.3</v>
      </c>
      <c r="L223" s="146">
        <f t="shared" si="39"/>
        <v>9.34</v>
      </c>
      <c r="M223" s="206">
        <f t="shared" si="40"/>
        <v>9.34</v>
      </c>
      <c r="N223" s="135">
        <f>IF('MEMORIA DE CAL.'!$M223&gt;'MEMORIA DE CAL.'!$L223,'MEMORIA DE CAL.'!$M223-'MEMORIA DE CAL.'!$L223,0)</f>
        <v>0</v>
      </c>
      <c r="O223" s="135">
        <f>IF('MEMORIA DE CAL.'!$M223&lt;'MEMORIA DE CAL.'!$L223,'MEMORIA DE CAL.'!$L223-'MEMORIA DE CAL.'!$M223,0)</f>
        <v>0</v>
      </c>
      <c r="P223" s="141">
        <f>'MEMORIA DE CAL.'!$L223+'MEMORIA DE CAL.'!$N223-'MEMORIA DE CAL.'!$O223</f>
        <v>9.34</v>
      </c>
      <c r="Q223" s="113"/>
      <c r="R223" s="109"/>
      <c r="T223" s="131"/>
    </row>
    <row r="224" spans="2:20" s="114" customFormat="1" x14ac:dyDescent="0.25">
      <c r="B224" s="202" t="s">
        <v>203</v>
      </c>
      <c r="C224" s="133"/>
      <c r="D224" s="132" t="s">
        <v>165</v>
      </c>
      <c r="E224" s="279" t="s">
        <v>348</v>
      </c>
      <c r="F224" s="280"/>
      <c r="G224" s="281"/>
      <c r="H224" s="280">
        <f>M76</f>
        <v>6.02</v>
      </c>
      <c r="I224" s="280">
        <f>M150</f>
        <v>1.97</v>
      </c>
      <c r="J224" s="280">
        <f t="shared" si="38"/>
        <v>3.14</v>
      </c>
      <c r="K224" s="141">
        <v>1.3</v>
      </c>
      <c r="L224" s="146">
        <f t="shared" si="39"/>
        <v>9.34</v>
      </c>
      <c r="M224" s="206">
        <f t="shared" si="40"/>
        <v>9.34</v>
      </c>
      <c r="N224" s="135">
        <f>IF('MEMORIA DE CAL.'!$M224&gt;'MEMORIA DE CAL.'!$L224,'MEMORIA DE CAL.'!$M224-'MEMORIA DE CAL.'!$L224,0)</f>
        <v>0</v>
      </c>
      <c r="O224" s="135">
        <f>IF('MEMORIA DE CAL.'!$M224&lt;'MEMORIA DE CAL.'!$L224,'MEMORIA DE CAL.'!$L224-'MEMORIA DE CAL.'!$M224,0)</f>
        <v>0</v>
      </c>
      <c r="P224" s="141">
        <f>'MEMORIA DE CAL.'!$L224+'MEMORIA DE CAL.'!$N224-'MEMORIA DE CAL.'!$O224</f>
        <v>9.34</v>
      </c>
      <c r="Q224" s="113"/>
      <c r="R224" s="109"/>
      <c r="T224" s="131"/>
    </row>
    <row r="225" spans="2:20" s="114" customFormat="1" ht="63" x14ac:dyDescent="0.25">
      <c r="B225" s="202" t="s">
        <v>203</v>
      </c>
      <c r="C225" s="133"/>
      <c r="D225" s="132"/>
      <c r="E225" s="278" t="s">
        <v>313</v>
      </c>
      <c r="F225" s="135"/>
      <c r="G225" s="140"/>
      <c r="H225" s="282" t="s">
        <v>350</v>
      </c>
      <c r="I225" s="282" t="s">
        <v>351</v>
      </c>
      <c r="J225" s="282" t="s">
        <v>352</v>
      </c>
      <c r="K225" s="283" t="s">
        <v>240</v>
      </c>
      <c r="L225" s="146"/>
      <c r="M225" s="206"/>
      <c r="N225" s="135"/>
      <c r="O225" s="135"/>
      <c r="P225" s="141"/>
      <c r="Q225" s="113"/>
      <c r="R225" s="109"/>
      <c r="T225" s="131"/>
    </row>
    <row r="226" spans="2:20" s="114" customFormat="1" x14ac:dyDescent="0.25">
      <c r="B226" s="202" t="s">
        <v>203</v>
      </c>
      <c r="C226" s="133"/>
      <c r="D226" s="132"/>
      <c r="E226" s="136" t="s">
        <v>231</v>
      </c>
      <c r="F226" s="135"/>
      <c r="G226" s="140"/>
      <c r="H226" s="137"/>
      <c r="I226" s="280"/>
      <c r="J226" s="280"/>
      <c r="K226" s="141">
        <v>1.3</v>
      </c>
      <c r="L226" s="146">
        <f t="shared" si="39"/>
        <v>0</v>
      </c>
      <c r="M226" s="206"/>
      <c r="N226" s="135"/>
      <c r="O226" s="135"/>
      <c r="P226" s="141"/>
      <c r="Q226" s="113"/>
      <c r="R226" s="109"/>
      <c r="T226" s="131"/>
    </row>
    <row r="227" spans="2:20" s="114" customFormat="1" x14ac:dyDescent="0.25">
      <c r="B227" s="202" t="s">
        <v>203</v>
      </c>
      <c r="C227" s="133"/>
      <c r="D227" s="132" t="s">
        <v>164</v>
      </c>
      <c r="E227" s="134" t="s">
        <v>312</v>
      </c>
      <c r="F227" s="135"/>
      <c r="G227" s="140"/>
      <c r="H227" s="135">
        <f>H116</f>
        <v>9.1999999999999993</v>
      </c>
      <c r="I227" s="280">
        <f t="shared" ref="I227:I240" si="43">M153</f>
        <v>8.16</v>
      </c>
      <c r="J227" s="280">
        <f>M190</f>
        <v>11.36</v>
      </c>
      <c r="K227" s="141">
        <v>1.3</v>
      </c>
      <c r="L227" s="146">
        <f t="shared" si="39"/>
        <v>16.12</v>
      </c>
      <c r="M227" s="206">
        <f t="shared" si="40"/>
        <v>16.12</v>
      </c>
      <c r="N227" s="135">
        <f>IF('MEMORIA DE CAL.'!$M227&gt;'MEMORIA DE CAL.'!$L227,'MEMORIA DE CAL.'!$M227-'MEMORIA DE CAL.'!$L227,0)</f>
        <v>0</v>
      </c>
      <c r="O227" s="135">
        <f>IF('MEMORIA DE CAL.'!$M227&lt;'MEMORIA DE CAL.'!$L227,'MEMORIA DE CAL.'!$L227-'MEMORIA DE CAL.'!$M227,0)</f>
        <v>0</v>
      </c>
      <c r="P227" s="141">
        <f>'MEMORIA DE CAL.'!$L227+'MEMORIA DE CAL.'!$N227-'MEMORIA DE CAL.'!$O227</f>
        <v>16.12</v>
      </c>
      <c r="Q227" s="113"/>
      <c r="R227" s="109"/>
      <c r="T227" s="131"/>
    </row>
    <row r="228" spans="2:20" s="114" customFormat="1" x14ac:dyDescent="0.25">
      <c r="B228" s="202" t="s">
        <v>203</v>
      </c>
      <c r="C228" s="133"/>
      <c r="D228" s="132" t="s">
        <v>164</v>
      </c>
      <c r="E228" s="134" t="s">
        <v>318</v>
      </c>
      <c r="F228" s="135"/>
      <c r="G228" s="140"/>
      <c r="H228" s="135">
        <f>H117</f>
        <v>43.5</v>
      </c>
      <c r="I228" s="280">
        <f t="shared" si="43"/>
        <v>38.590000000000003</v>
      </c>
      <c r="J228" s="280">
        <f t="shared" si="38"/>
        <v>46.08</v>
      </c>
      <c r="K228" s="141">
        <v>1.3</v>
      </c>
      <c r="L228" s="146">
        <f t="shared" si="39"/>
        <v>66.28</v>
      </c>
      <c r="M228" s="206">
        <f t="shared" si="40"/>
        <v>66.28</v>
      </c>
      <c r="N228" s="135">
        <f>IF('MEMORIA DE CAL.'!$M228&gt;'MEMORIA DE CAL.'!$L228,'MEMORIA DE CAL.'!$M228-'MEMORIA DE CAL.'!$L228,0)</f>
        <v>0</v>
      </c>
      <c r="O228" s="135">
        <f>IF('MEMORIA DE CAL.'!$M228&lt;'MEMORIA DE CAL.'!$L228,'MEMORIA DE CAL.'!$L228-'MEMORIA DE CAL.'!$M228,0)</f>
        <v>0</v>
      </c>
      <c r="P228" s="141">
        <f>'MEMORIA DE CAL.'!$L228+'MEMORIA DE CAL.'!$N228-'MEMORIA DE CAL.'!$O228</f>
        <v>66.28</v>
      </c>
      <c r="Q228" s="113"/>
      <c r="R228" s="109"/>
      <c r="T228" s="131"/>
    </row>
    <row r="229" spans="2:20" s="114" customFormat="1" x14ac:dyDescent="0.25">
      <c r="B229" s="202" t="s">
        <v>203</v>
      </c>
      <c r="C229" s="133"/>
      <c r="D229" s="132" t="s">
        <v>164</v>
      </c>
      <c r="E229" s="134" t="s">
        <v>317</v>
      </c>
      <c r="F229" s="135"/>
      <c r="G229" s="140"/>
      <c r="H229" s="135">
        <f>H118</f>
        <v>33.5</v>
      </c>
      <c r="I229" s="280">
        <f t="shared" si="43"/>
        <v>29.72</v>
      </c>
      <c r="J229" s="280">
        <f t="shared" si="38"/>
        <v>35.49</v>
      </c>
      <c r="K229" s="141">
        <v>1.3</v>
      </c>
      <c r="L229" s="146">
        <f t="shared" si="39"/>
        <v>51.05</v>
      </c>
      <c r="M229" s="206">
        <f t="shared" si="40"/>
        <v>51.05</v>
      </c>
      <c r="N229" s="135">
        <f>IF('MEMORIA DE CAL.'!$M229&gt;'MEMORIA DE CAL.'!$L229,'MEMORIA DE CAL.'!$M229-'MEMORIA DE CAL.'!$L229,0)</f>
        <v>0</v>
      </c>
      <c r="O229" s="135">
        <f>IF('MEMORIA DE CAL.'!$M229&lt;'MEMORIA DE CAL.'!$L229,'MEMORIA DE CAL.'!$L229-'MEMORIA DE CAL.'!$M229,0)</f>
        <v>0</v>
      </c>
      <c r="P229" s="141">
        <f>'MEMORIA DE CAL.'!$L229+'MEMORIA DE CAL.'!$N229-'MEMORIA DE CAL.'!$O229</f>
        <v>51.05</v>
      </c>
      <c r="Q229" s="113"/>
      <c r="R229" s="109"/>
      <c r="T229" s="131"/>
    </row>
    <row r="230" spans="2:20" s="114" customFormat="1" x14ac:dyDescent="0.25">
      <c r="B230" s="202" t="s">
        <v>203</v>
      </c>
      <c r="C230" s="133"/>
      <c r="D230" s="132" t="s">
        <v>164</v>
      </c>
      <c r="E230" s="134" t="s">
        <v>319</v>
      </c>
      <c r="F230" s="135"/>
      <c r="G230" s="140"/>
      <c r="H230" s="135">
        <f>H119</f>
        <v>9.1</v>
      </c>
      <c r="I230" s="280">
        <f t="shared" si="43"/>
        <v>8.07</v>
      </c>
      <c r="J230" s="280">
        <f t="shared" si="38"/>
        <v>7.68</v>
      </c>
      <c r="K230" s="141">
        <v>1.3</v>
      </c>
      <c r="L230" s="146">
        <f t="shared" si="39"/>
        <v>11.32</v>
      </c>
      <c r="M230" s="206">
        <f t="shared" si="40"/>
        <v>11.32</v>
      </c>
      <c r="N230" s="135">
        <f>IF('MEMORIA DE CAL.'!$M230&gt;'MEMORIA DE CAL.'!$L230,'MEMORIA DE CAL.'!$M230-'MEMORIA DE CAL.'!$L230,0)</f>
        <v>0</v>
      </c>
      <c r="O230" s="135">
        <f>IF('MEMORIA DE CAL.'!$M230&lt;'MEMORIA DE CAL.'!$L230,'MEMORIA DE CAL.'!$L230-'MEMORIA DE CAL.'!$M230,0)</f>
        <v>0</v>
      </c>
      <c r="P230" s="141">
        <f>'MEMORIA DE CAL.'!$L230+'MEMORIA DE CAL.'!$N230-'MEMORIA DE CAL.'!$O230</f>
        <v>11.32</v>
      </c>
      <c r="Q230" s="113"/>
      <c r="R230" s="109"/>
      <c r="T230" s="131"/>
    </row>
    <row r="231" spans="2:20" s="114" customFormat="1" x14ac:dyDescent="0.25">
      <c r="B231" s="202" t="s">
        <v>203</v>
      </c>
      <c r="C231" s="133"/>
      <c r="D231" s="132"/>
      <c r="E231" s="136" t="s">
        <v>229</v>
      </c>
      <c r="F231" s="135"/>
      <c r="G231" s="140"/>
      <c r="H231" s="135"/>
      <c r="I231" s="280">
        <f t="shared" si="43"/>
        <v>0</v>
      </c>
      <c r="J231" s="280">
        <f t="shared" si="38"/>
        <v>0</v>
      </c>
      <c r="K231" s="141">
        <v>1.3</v>
      </c>
      <c r="L231" s="146"/>
      <c r="M231" s="206"/>
      <c r="N231" s="135"/>
      <c r="O231" s="135"/>
      <c r="P231" s="141"/>
      <c r="Q231" s="113"/>
      <c r="R231" s="109"/>
      <c r="T231" s="131"/>
    </row>
    <row r="232" spans="2:20" s="114" customFormat="1" x14ac:dyDescent="0.25">
      <c r="B232" s="202" t="s">
        <v>203</v>
      </c>
      <c r="C232" s="133"/>
      <c r="D232" s="132" t="s">
        <v>164</v>
      </c>
      <c r="E232" s="134" t="s">
        <v>320</v>
      </c>
      <c r="F232" s="135"/>
      <c r="G232" s="140"/>
      <c r="H232" s="135">
        <f>H121</f>
        <v>9</v>
      </c>
      <c r="I232" s="280">
        <f t="shared" si="43"/>
        <v>7.98</v>
      </c>
      <c r="J232" s="280">
        <f t="shared" si="38"/>
        <v>11.11</v>
      </c>
      <c r="K232" s="141">
        <v>1.3</v>
      </c>
      <c r="L232" s="146">
        <f t="shared" si="39"/>
        <v>15.76</v>
      </c>
      <c r="M232" s="206">
        <f t="shared" si="40"/>
        <v>15.76</v>
      </c>
      <c r="N232" s="135">
        <f>IF('MEMORIA DE CAL.'!$M232&gt;'MEMORIA DE CAL.'!$L232,'MEMORIA DE CAL.'!$M232-'MEMORIA DE CAL.'!$L232,0)</f>
        <v>0</v>
      </c>
      <c r="O232" s="135">
        <f>IF('MEMORIA DE CAL.'!$M232&lt;'MEMORIA DE CAL.'!$L232,'MEMORIA DE CAL.'!$L232-'MEMORIA DE CAL.'!$M232,0)</f>
        <v>0</v>
      </c>
      <c r="P232" s="141">
        <f>'MEMORIA DE CAL.'!$L232+'MEMORIA DE CAL.'!$N232-'MEMORIA DE CAL.'!$O232</f>
        <v>15.76</v>
      </c>
      <c r="Q232" s="113"/>
      <c r="R232" s="109"/>
      <c r="T232" s="131"/>
    </row>
    <row r="233" spans="2:20" s="114" customFormat="1" x14ac:dyDescent="0.25">
      <c r="B233" s="202" t="s">
        <v>203</v>
      </c>
      <c r="C233" s="133"/>
      <c r="D233" s="132" t="s">
        <v>164</v>
      </c>
      <c r="E233" s="134" t="s">
        <v>321</v>
      </c>
      <c r="F233" s="135"/>
      <c r="G233" s="140"/>
      <c r="H233" s="135">
        <f>H122</f>
        <v>18.899999999999999</v>
      </c>
      <c r="I233" s="280">
        <f t="shared" si="43"/>
        <v>16.760000000000002</v>
      </c>
      <c r="J233" s="280">
        <f t="shared" si="38"/>
        <v>23.34</v>
      </c>
      <c r="K233" s="141">
        <v>1.3</v>
      </c>
      <c r="L233" s="146">
        <f t="shared" si="39"/>
        <v>33.119999999999997</v>
      </c>
      <c r="M233" s="206">
        <f t="shared" si="40"/>
        <v>33.119999999999997</v>
      </c>
      <c r="N233" s="135">
        <f>IF('MEMORIA DE CAL.'!$M233&gt;'MEMORIA DE CAL.'!$L233,'MEMORIA DE CAL.'!$M233-'MEMORIA DE CAL.'!$L233,0)</f>
        <v>0</v>
      </c>
      <c r="O233" s="135">
        <f>IF('MEMORIA DE CAL.'!$M233&lt;'MEMORIA DE CAL.'!$L233,'MEMORIA DE CAL.'!$L233-'MEMORIA DE CAL.'!$M233,0)</f>
        <v>0</v>
      </c>
      <c r="P233" s="141">
        <f>'MEMORIA DE CAL.'!$L233+'MEMORIA DE CAL.'!$N233-'MEMORIA DE CAL.'!$O233</f>
        <v>33.119999999999997</v>
      </c>
      <c r="Q233" s="113"/>
      <c r="R233" s="109"/>
      <c r="T233" s="131"/>
    </row>
    <row r="234" spans="2:20" s="114" customFormat="1" x14ac:dyDescent="0.25">
      <c r="B234" s="202" t="s">
        <v>203</v>
      </c>
      <c r="C234" s="133"/>
      <c r="D234" s="132" t="s">
        <v>164</v>
      </c>
      <c r="E234" s="134" t="s">
        <v>322</v>
      </c>
      <c r="F234" s="135"/>
      <c r="G234" s="140"/>
      <c r="H234" s="135">
        <f>H123</f>
        <v>14.9</v>
      </c>
      <c r="I234" s="280">
        <f t="shared" si="43"/>
        <v>13.22</v>
      </c>
      <c r="J234" s="280">
        <f t="shared" si="38"/>
        <v>15.98</v>
      </c>
      <c r="K234" s="141">
        <v>1.3</v>
      </c>
      <c r="L234" s="146">
        <f t="shared" si="39"/>
        <v>22.95</v>
      </c>
      <c r="M234" s="206">
        <f t="shared" si="40"/>
        <v>22.95</v>
      </c>
      <c r="N234" s="135">
        <f>IF('MEMORIA DE CAL.'!$M234&gt;'MEMORIA DE CAL.'!$L234,'MEMORIA DE CAL.'!$M234-'MEMORIA DE CAL.'!$L234,0)</f>
        <v>0</v>
      </c>
      <c r="O234" s="135">
        <f>IF('MEMORIA DE CAL.'!$M234&lt;'MEMORIA DE CAL.'!$L234,'MEMORIA DE CAL.'!$L234-'MEMORIA DE CAL.'!$M234,0)</f>
        <v>0</v>
      </c>
      <c r="P234" s="141">
        <f>'MEMORIA DE CAL.'!$L234+'MEMORIA DE CAL.'!$N234-'MEMORIA DE CAL.'!$O234</f>
        <v>22.95</v>
      </c>
      <c r="Q234" s="113"/>
      <c r="R234" s="109"/>
      <c r="T234" s="131"/>
    </row>
    <row r="235" spans="2:20" s="114" customFormat="1" x14ac:dyDescent="0.25">
      <c r="B235" s="202" t="s">
        <v>203</v>
      </c>
      <c r="C235" s="133"/>
      <c r="D235" s="132" t="s">
        <v>165</v>
      </c>
      <c r="E235" s="134" t="s">
        <v>323</v>
      </c>
      <c r="F235" s="135"/>
      <c r="G235" s="140"/>
      <c r="H235" s="135">
        <f>H124</f>
        <v>7.2</v>
      </c>
      <c r="I235" s="280">
        <f t="shared" si="43"/>
        <v>6.38</v>
      </c>
      <c r="J235" s="280">
        <f t="shared" si="38"/>
        <v>9.59</v>
      </c>
      <c r="K235" s="141">
        <v>1.3</v>
      </c>
      <c r="L235" s="146">
        <f t="shared" si="39"/>
        <v>13.53</v>
      </c>
      <c r="M235" s="206">
        <f t="shared" si="40"/>
        <v>13.53</v>
      </c>
      <c r="N235" s="135">
        <f>IF('MEMORIA DE CAL.'!$M235&gt;'MEMORIA DE CAL.'!$L235,'MEMORIA DE CAL.'!$M235-'MEMORIA DE CAL.'!$L235,0)</f>
        <v>0</v>
      </c>
      <c r="O235" s="135">
        <f>IF('MEMORIA DE CAL.'!$M235&lt;'MEMORIA DE CAL.'!$L235,'MEMORIA DE CAL.'!$L235-'MEMORIA DE CAL.'!$M235,0)</f>
        <v>0</v>
      </c>
      <c r="P235" s="141">
        <f>'MEMORIA DE CAL.'!$L235+'MEMORIA DE CAL.'!$N235-'MEMORIA DE CAL.'!$O235</f>
        <v>13.53</v>
      </c>
      <c r="Q235" s="113"/>
      <c r="R235" s="109"/>
      <c r="T235" s="131"/>
    </row>
    <row r="236" spans="2:20" s="114" customFormat="1" x14ac:dyDescent="0.25">
      <c r="B236" s="202" t="s">
        <v>203</v>
      </c>
      <c r="C236" s="133"/>
      <c r="D236" s="132"/>
      <c r="E236" s="136" t="s">
        <v>230</v>
      </c>
      <c r="F236" s="135"/>
      <c r="G236" s="140"/>
      <c r="H236" s="135"/>
      <c r="I236" s="280"/>
      <c r="J236" s="280"/>
      <c r="K236" s="141"/>
      <c r="L236" s="146"/>
      <c r="M236" s="206"/>
      <c r="N236" s="135"/>
      <c r="O236" s="135"/>
      <c r="P236" s="141"/>
      <c r="Q236" s="113"/>
      <c r="R236" s="109"/>
      <c r="T236" s="131"/>
    </row>
    <row r="237" spans="2:20" s="114" customFormat="1" x14ac:dyDescent="0.25">
      <c r="B237" s="202" t="s">
        <v>203</v>
      </c>
      <c r="C237" s="133"/>
      <c r="D237" s="132" t="s">
        <v>165</v>
      </c>
      <c r="E237" s="134" t="s">
        <v>324</v>
      </c>
      <c r="F237" s="135"/>
      <c r="G237" s="140"/>
      <c r="H237" s="135">
        <f>H126</f>
        <v>35</v>
      </c>
      <c r="I237" s="280">
        <f t="shared" si="43"/>
        <v>31.05</v>
      </c>
      <c r="J237" s="280">
        <f t="shared" si="38"/>
        <v>43.9</v>
      </c>
      <c r="K237" s="141">
        <v>1.3</v>
      </c>
      <c r="L237" s="146">
        <f t="shared" si="39"/>
        <v>62.2</v>
      </c>
      <c r="M237" s="206">
        <f t="shared" si="40"/>
        <v>62.2</v>
      </c>
      <c r="N237" s="135">
        <f>IF('MEMORIA DE CAL.'!$M237&gt;'MEMORIA DE CAL.'!$L237,'MEMORIA DE CAL.'!$M237-'MEMORIA DE CAL.'!$L237,0)</f>
        <v>0</v>
      </c>
      <c r="O237" s="135">
        <f>IF('MEMORIA DE CAL.'!$M237&lt;'MEMORIA DE CAL.'!$L237,'MEMORIA DE CAL.'!$L237-'MEMORIA DE CAL.'!$M237,0)</f>
        <v>0</v>
      </c>
      <c r="P237" s="141">
        <f>'MEMORIA DE CAL.'!$L237+'MEMORIA DE CAL.'!$N237-'MEMORIA DE CAL.'!$O237</f>
        <v>62.2</v>
      </c>
      <c r="Q237" s="113"/>
      <c r="R237" s="109"/>
      <c r="T237" s="131"/>
    </row>
    <row r="238" spans="2:20" s="114" customFormat="1" x14ac:dyDescent="0.25">
      <c r="B238" s="202" t="s">
        <v>203</v>
      </c>
      <c r="C238" s="133"/>
      <c r="D238" s="132" t="s">
        <v>165</v>
      </c>
      <c r="E238" s="134" t="s">
        <v>325</v>
      </c>
      <c r="F238" s="135"/>
      <c r="G238" s="140"/>
      <c r="H238" s="135">
        <f>H127</f>
        <v>35</v>
      </c>
      <c r="I238" s="280">
        <f t="shared" si="43"/>
        <v>31.05</v>
      </c>
      <c r="J238" s="280">
        <f t="shared" si="38"/>
        <v>40.49</v>
      </c>
      <c r="K238" s="141">
        <v>1.3</v>
      </c>
      <c r="L238" s="146">
        <f t="shared" si="39"/>
        <v>57.77</v>
      </c>
      <c r="M238" s="206">
        <f t="shared" si="40"/>
        <v>57.77</v>
      </c>
      <c r="N238" s="135">
        <f>IF('MEMORIA DE CAL.'!$M238&gt;'MEMORIA DE CAL.'!$L238,'MEMORIA DE CAL.'!$M238-'MEMORIA DE CAL.'!$L238,0)</f>
        <v>0</v>
      </c>
      <c r="O238" s="135">
        <f>IF('MEMORIA DE CAL.'!$M238&lt;'MEMORIA DE CAL.'!$L238,'MEMORIA DE CAL.'!$L238-'MEMORIA DE CAL.'!$M238,0)</f>
        <v>0</v>
      </c>
      <c r="P238" s="141">
        <f>'MEMORIA DE CAL.'!$L238+'MEMORIA DE CAL.'!$N238-'MEMORIA DE CAL.'!$O238</f>
        <v>57.77</v>
      </c>
      <c r="Q238" s="113"/>
      <c r="R238" s="109"/>
      <c r="T238" s="131"/>
    </row>
    <row r="239" spans="2:20" s="114" customFormat="1" x14ac:dyDescent="0.25">
      <c r="B239" s="202" t="s">
        <v>203</v>
      </c>
      <c r="C239" s="133"/>
      <c r="D239" s="132" t="s">
        <v>165</v>
      </c>
      <c r="E239" s="134" t="s">
        <v>326</v>
      </c>
      <c r="F239" s="135"/>
      <c r="G239" s="140"/>
      <c r="H239" s="135">
        <f>H128</f>
        <v>16.899999999999999</v>
      </c>
      <c r="I239" s="280">
        <f t="shared" si="43"/>
        <v>14.99</v>
      </c>
      <c r="J239" s="280">
        <f t="shared" si="38"/>
        <v>20.87</v>
      </c>
      <c r="K239" s="141">
        <v>1.3</v>
      </c>
      <c r="L239" s="146">
        <f t="shared" si="39"/>
        <v>29.61</v>
      </c>
      <c r="M239" s="206">
        <f t="shared" si="40"/>
        <v>29.61</v>
      </c>
      <c r="N239" s="135">
        <f>IF('MEMORIA DE CAL.'!$M239&gt;'MEMORIA DE CAL.'!$L239,'MEMORIA DE CAL.'!$M239-'MEMORIA DE CAL.'!$L239,0)</f>
        <v>0</v>
      </c>
      <c r="O239" s="135">
        <f>IF('MEMORIA DE CAL.'!$M239&lt;'MEMORIA DE CAL.'!$L239,'MEMORIA DE CAL.'!$L239-'MEMORIA DE CAL.'!$M239,0)</f>
        <v>0</v>
      </c>
      <c r="P239" s="141">
        <f>'MEMORIA DE CAL.'!$L239+'MEMORIA DE CAL.'!$N239-'MEMORIA DE CAL.'!$O239</f>
        <v>29.61</v>
      </c>
      <c r="Q239" s="113"/>
      <c r="R239" s="109"/>
      <c r="T239" s="131"/>
    </row>
    <row r="240" spans="2:20" s="114" customFormat="1" x14ac:dyDescent="0.25">
      <c r="B240" s="202" t="s">
        <v>203</v>
      </c>
      <c r="C240" s="133"/>
      <c r="D240" s="132" t="s">
        <v>165</v>
      </c>
      <c r="E240" s="134" t="s">
        <v>327</v>
      </c>
      <c r="F240" s="135"/>
      <c r="G240" s="140"/>
      <c r="H240" s="135">
        <f>H129</f>
        <v>4.4000000000000004</v>
      </c>
      <c r="I240" s="280">
        <f t="shared" si="43"/>
        <v>3.9</v>
      </c>
      <c r="J240" s="280">
        <f t="shared" si="38"/>
        <v>5.43</v>
      </c>
      <c r="K240" s="141">
        <v>1.3</v>
      </c>
      <c r="L240" s="146">
        <f t="shared" si="39"/>
        <v>7.7</v>
      </c>
      <c r="M240" s="206">
        <f t="shared" si="40"/>
        <v>7.7</v>
      </c>
      <c r="N240" s="135">
        <f>IF('MEMORIA DE CAL.'!$M240&gt;'MEMORIA DE CAL.'!$L240,'MEMORIA DE CAL.'!$M240-'MEMORIA DE CAL.'!$L240,0)</f>
        <v>0</v>
      </c>
      <c r="O240" s="135">
        <f>IF('MEMORIA DE CAL.'!$M240&lt;'MEMORIA DE CAL.'!$L240,'MEMORIA DE CAL.'!$L240-'MEMORIA DE CAL.'!$M240,0)</f>
        <v>0</v>
      </c>
      <c r="P240" s="141">
        <f>'MEMORIA DE CAL.'!$L240+'MEMORIA DE CAL.'!$N240-'MEMORIA DE CAL.'!$O240</f>
        <v>7.7</v>
      </c>
      <c r="Q240" s="113"/>
      <c r="R240" s="109"/>
      <c r="T240" s="131"/>
    </row>
    <row r="241" spans="2:20" s="114" customFormat="1" ht="58.5" customHeight="1" x14ac:dyDescent="0.25">
      <c r="B241" s="201" t="s">
        <v>204</v>
      </c>
      <c r="C241" s="148" t="s">
        <v>34</v>
      </c>
      <c r="D241" s="149">
        <v>95875</v>
      </c>
      <c r="E241" s="150" t="s">
        <v>228</v>
      </c>
      <c r="F241" s="151" t="s">
        <v>38</v>
      </c>
      <c r="G241" s="152"/>
      <c r="H241" s="151"/>
      <c r="I241" s="151"/>
      <c r="J241" s="151"/>
      <c r="K241" s="153"/>
      <c r="L241" s="154">
        <f>TRUNC((SUBTOTAL(9,'MEMORIA DE CAL.'!L242:L278)),2)</f>
        <v>1241.8499999999999</v>
      </c>
      <c r="M241" s="205">
        <f>TRUNC((SUBTOTAL(9,'MEMORIA DE CAL.'!M242:M278)),2)</f>
        <v>1241.8499999999999</v>
      </c>
      <c r="N241" s="233">
        <f>TRUNC((SUBTOTAL(9,'MEMORIA DE CAL.'!N242:N278)),2)</f>
        <v>0</v>
      </c>
      <c r="O241" s="233">
        <f>TRUNC((SUBTOTAL(9,'MEMORIA DE CAL.'!O242:O278)),2)</f>
        <v>0</v>
      </c>
      <c r="P241" s="205">
        <f>TRUNC((SUBTOTAL(9,'MEMORIA DE CAL.'!P242:P278)),2)</f>
        <v>1241.8499999999999</v>
      </c>
      <c r="Q241" s="113"/>
      <c r="R241" s="109"/>
      <c r="T241" s="131"/>
    </row>
    <row r="242" spans="2:20" s="114" customFormat="1" ht="31.5" x14ac:dyDescent="0.25">
      <c r="B242" s="202" t="s">
        <v>204</v>
      </c>
      <c r="C242" s="133"/>
      <c r="D242" s="132"/>
      <c r="E242" s="136" t="s">
        <v>354</v>
      </c>
      <c r="F242" s="135"/>
      <c r="G242" s="142"/>
      <c r="H242" s="137"/>
      <c r="I242" s="137"/>
      <c r="J242" s="137"/>
      <c r="K242" s="141"/>
      <c r="L242" s="146"/>
      <c r="M242" s="206"/>
      <c r="N242" s="135"/>
      <c r="O242" s="135"/>
      <c r="P242" s="141"/>
      <c r="Q242" s="113"/>
      <c r="R242" s="109"/>
      <c r="T242" s="131"/>
    </row>
    <row r="243" spans="2:20" s="114" customFormat="1" ht="31.5" x14ac:dyDescent="0.25">
      <c r="B243" s="202" t="s">
        <v>204</v>
      </c>
      <c r="C243" s="133"/>
      <c r="D243" s="132"/>
      <c r="E243" s="278" t="s">
        <v>331</v>
      </c>
      <c r="F243" s="135"/>
      <c r="G243" s="140"/>
      <c r="H243" s="137"/>
      <c r="I243" s="137"/>
      <c r="J243" s="282" t="s">
        <v>353</v>
      </c>
      <c r="K243" s="283" t="s">
        <v>156</v>
      </c>
      <c r="L243" s="146"/>
      <c r="M243" s="206"/>
      <c r="N243" s="135"/>
      <c r="O243" s="135"/>
      <c r="P243" s="141"/>
      <c r="Q243" s="113"/>
      <c r="R243" s="109"/>
      <c r="T243" s="131"/>
    </row>
    <row r="244" spans="2:20" s="114" customFormat="1" x14ac:dyDescent="0.25">
      <c r="B244" s="202" t="s">
        <v>204</v>
      </c>
      <c r="C244" s="133"/>
      <c r="D244" s="132"/>
      <c r="E244" s="136" t="s">
        <v>231</v>
      </c>
      <c r="F244" s="135"/>
      <c r="G244" s="140"/>
      <c r="H244" s="137"/>
      <c r="I244" s="137"/>
      <c r="J244" s="137"/>
      <c r="K244" s="141"/>
      <c r="L244" s="146"/>
      <c r="M244" s="206"/>
      <c r="N244" s="135"/>
      <c r="O244" s="135"/>
      <c r="P244" s="141"/>
      <c r="Q244" s="113"/>
      <c r="R244" s="109"/>
      <c r="T244" s="131"/>
    </row>
    <row r="245" spans="2:20" s="114" customFormat="1" x14ac:dyDescent="0.25">
      <c r="B245" s="202" t="s">
        <v>204</v>
      </c>
      <c r="C245" s="133"/>
      <c r="D245" s="132" t="s">
        <v>165</v>
      </c>
      <c r="E245" s="134" t="s">
        <v>332</v>
      </c>
      <c r="F245" s="135"/>
      <c r="G245" s="140"/>
      <c r="H245" s="135"/>
      <c r="I245" s="280"/>
      <c r="J245" s="280">
        <f>M207</f>
        <v>9.9700000000000006</v>
      </c>
      <c r="K245" s="141">
        <v>2.4</v>
      </c>
      <c r="L245" s="146">
        <f>M245</f>
        <v>23.92</v>
      </c>
      <c r="M245" s="206">
        <f>TRUNC((PRODUCT(G245:K245)),2)</f>
        <v>23.92</v>
      </c>
      <c r="N245" s="135">
        <f>IF('MEMORIA DE CAL.'!$M245&gt;'MEMORIA DE CAL.'!$L245,'MEMORIA DE CAL.'!$M245-'MEMORIA DE CAL.'!$L245,0)</f>
        <v>0</v>
      </c>
      <c r="O245" s="135">
        <f>IF('MEMORIA DE CAL.'!$M245&lt;'MEMORIA DE CAL.'!$L245,'MEMORIA DE CAL.'!$L245-'MEMORIA DE CAL.'!$M245,0)</f>
        <v>0</v>
      </c>
      <c r="P245" s="141">
        <f>'MEMORIA DE CAL.'!$L245+'MEMORIA DE CAL.'!$N245-'MEMORIA DE CAL.'!$O245</f>
        <v>23.92</v>
      </c>
      <c r="Q245" s="113"/>
      <c r="R245" s="109"/>
      <c r="T245" s="131"/>
    </row>
    <row r="246" spans="2:20" s="114" customFormat="1" x14ac:dyDescent="0.25">
      <c r="B246" s="202" t="s">
        <v>204</v>
      </c>
      <c r="C246" s="133"/>
      <c r="D246" s="132" t="s">
        <v>165</v>
      </c>
      <c r="E246" s="134" t="s">
        <v>333</v>
      </c>
      <c r="F246" s="135"/>
      <c r="G246" s="140"/>
      <c r="H246" s="135"/>
      <c r="I246" s="280"/>
      <c r="J246" s="280">
        <f t="shared" ref="J246:J278" si="44">M208</f>
        <v>9.9700000000000006</v>
      </c>
      <c r="K246" s="141">
        <v>2.4</v>
      </c>
      <c r="L246" s="146">
        <f t="shared" ref="L246:L278" si="45">M246</f>
        <v>23.92</v>
      </c>
      <c r="M246" s="206">
        <f t="shared" ref="M246:M278" si="46">TRUNC((PRODUCT(G246:K246)),2)</f>
        <v>23.92</v>
      </c>
      <c r="N246" s="135">
        <f>IF('MEMORIA DE CAL.'!$M246&gt;'MEMORIA DE CAL.'!$L246,'MEMORIA DE CAL.'!$M246-'MEMORIA DE CAL.'!$L246,0)</f>
        <v>0</v>
      </c>
      <c r="O246" s="135">
        <f>IF('MEMORIA DE CAL.'!$M246&lt;'MEMORIA DE CAL.'!$L246,'MEMORIA DE CAL.'!$L246-'MEMORIA DE CAL.'!$M246,0)</f>
        <v>0</v>
      </c>
      <c r="P246" s="141">
        <f>'MEMORIA DE CAL.'!$L246+'MEMORIA DE CAL.'!$N246-'MEMORIA DE CAL.'!$O246</f>
        <v>23.92</v>
      </c>
      <c r="Q246" s="113"/>
      <c r="R246" s="109"/>
      <c r="T246" s="131"/>
    </row>
    <row r="247" spans="2:20" s="114" customFormat="1" x14ac:dyDescent="0.25">
      <c r="B247" s="202" t="s">
        <v>204</v>
      </c>
      <c r="C247" s="133"/>
      <c r="D247" s="132" t="s">
        <v>165</v>
      </c>
      <c r="E247" s="134" t="s">
        <v>334</v>
      </c>
      <c r="F247" s="135"/>
      <c r="G247" s="140"/>
      <c r="H247" s="135"/>
      <c r="I247" s="280"/>
      <c r="J247" s="280">
        <f t="shared" si="44"/>
        <v>5.79</v>
      </c>
      <c r="K247" s="141">
        <v>2.4</v>
      </c>
      <c r="L247" s="146">
        <f t="shared" si="45"/>
        <v>13.89</v>
      </c>
      <c r="M247" s="206">
        <f t="shared" si="46"/>
        <v>13.89</v>
      </c>
      <c r="N247" s="135">
        <f>IF('MEMORIA DE CAL.'!$M247&gt;'MEMORIA DE CAL.'!$L247,'MEMORIA DE CAL.'!$M247-'MEMORIA DE CAL.'!$L247,0)</f>
        <v>0</v>
      </c>
      <c r="O247" s="135">
        <f>IF('MEMORIA DE CAL.'!$M247&lt;'MEMORIA DE CAL.'!$L247,'MEMORIA DE CAL.'!$L247-'MEMORIA DE CAL.'!$M247,0)</f>
        <v>0</v>
      </c>
      <c r="P247" s="141">
        <f>'MEMORIA DE CAL.'!$L247+'MEMORIA DE CAL.'!$N247-'MEMORIA DE CAL.'!$O247</f>
        <v>13.89</v>
      </c>
      <c r="Q247" s="113"/>
      <c r="R247" s="109"/>
      <c r="T247" s="131"/>
    </row>
    <row r="248" spans="2:20" s="114" customFormat="1" x14ac:dyDescent="0.25">
      <c r="B248" s="202" t="s">
        <v>204</v>
      </c>
      <c r="C248" s="133"/>
      <c r="D248" s="132" t="s">
        <v>165</v>
      </c>
      <c r="E248" s="134" t="s">
        <v>335</v>
      </c>
      <c r="F248" s="135"/>
      <c r="G248" s="140"/>
      <c r="H248" s="135"/>
      <c r="I248" s="280"/>
      <c r="J248" s="280">
        <f t="shared" si="44"/>
        <v>5.82</v>
      </c>
      <c r="K248" s="141">
        <v>2.4</v>
      </c>
      <c r="L248" s="146">
        <f t="shared" si="45"/>
        <v>13.96</v>
      </c>
      <c r="M248" s="206">
        <f t="shared" si="46"/>
        <v>13.96</v>
      </c>
      <c r="N248" s="135">
        <f>IF('MEMORIA DE CAL.'!$M248&gt;'MEMORIA DE CAL.'!$L248,'MEMORIA DE CAL.'!$M248-'MEMORIA DE CAL.'!$L248,0)</f>
        <v>0</v>
      </c>
      <c r="O248" s="135">
        <f>IF('MEMORIA DE CAL.'!$M248&lt;'MEMORIA DE CAL.'!$L248,'MEMORIA DE CAL.'!$L248-'MEMORIA DE CAL.'!$M248,0)</f>
        <v>0</v>
      </c>
      <c r="P248" s="141">
        <f>'MEMORIA DE CAL.'!$L248+'MEMORIA DE CAL.'!$N248-'MEMORIA DE CAL.'!$O248</f>
        <v>13.96</v>
      </c>
      <c r="Q248" s="113"/>
      <c r="R248" s="109"/>
      <c r="T248" s="131"/>
    </row>
    <row r="249" spans="2:20" s="114" customFormat="1" x14ac:dyDescent="0.25">
      <c r="B249" s="202" t="s">
        <v>204</v>
      </c>
      <c r="C249" s="133"/>
      <c r="D249" s="132" t="s">
        <v>165</v>
      </c>
      <c r="E249" s="134" t="s">
        <v>336</v>
      </c>
      <c r="F249" s="135"/>
      <c r="G249" s="140"/>
      <c r="H249" s="135"/>
      <c r="I249" s="280"/>
      <c r="J249" s="280">
        <f t="shared" si="44"/>
        <v>1.72</v>
      </c>
      <c r="K249" s="141">
        <v>2.4</v>
      </c>
      <c r="L249" s="146">
        <f t="shared" si="45"/>
        <v>4.12</v>
      </c>
      <c r="M249" s="206">
        <f t="shared" si="46"/>
        <v>4.12</v>
      </c>
      <c r="N249" s="135">
        <f>IF('MEMORIA DE CAL.'!$M249&gt;'MEMORIA DE CAL.'!$L249,'MEMORIA DE CAL.'!$M249-'MEMORIA DE CAL.'!$L249,0)</f>
        <v>0</v>
      </c>
      <c r="O249" s="135">
        <f>IF('MEMORIA DE CAL.'!$M249&lt;'MEMORIA DE CAL.'!$L249,'MEMORIA DE CAL.'!$L249-'MEMORIA DE CAL.'!$M249,0)</f>
        <v>0</v>
      </c>
      <c r="P249" s="141">
        <f>'MEMORIA DE CAL.'!$L249+'MEMORIA DE CAL.'!$N249-'MEMORIA DE CAL.'!$O249</f>
        <v>4.12</v>
      </c>
      <c r="Q249" s="113"/>
      <c r="R249" s="109"/>
      <c r="T249" s="131"/>
    </row>
    <row r="250" spans="2:20" s="114" customFormat="1" x14ac:dyDescent="0.25">
      <c r="B250" s="202" t="s">
        <v>204</v>
      </c>
      <c r="C250" s="133"/>
      <c r="D250" s="132" t="s">
        <v>165</v>
      </c>
      <c r="E250" s="134" t="s">
        <v>337</v>
      </c>
      <c r="F250" s="135"/>
      <c r="G250" s="140"/>
      <c r="H250" s="135"/>
      <c r="I250" s="280"/>
      <c r="J250" s="280">
        <f t="shared" si="44"/>
        <v>1.28</v>
      </c>
      <c r="K250" s="141">
        <v>2.4</v>
      </c>
      <c r="L250" s="146">
        <f t="shared" si="45"/>
        <v>3.07</v>
      </c>
      <c r="M250" s="206">
        <f t="shared" si="46"/>
        <v>3.07</v>
      </c>
      <c r="N250" s="135">
        <f>IF('MEMORIA DE CAL.'!$M250&gt;'MEMORIA DE CAL.'!$L250,'MEMORIA DE CAL.'!$M250-'MEMORIA DE CAL.'!$L250,0)</f>
        <v>0</v>
      </c>
      <c r="O250" s="135">
        <f>IF('MEMORIA DE CAL.'!$M250&lt;'MEMORIA DE CAL.'!$L250,'MEMORIA DE CAL.'!$L250-'MEMORIA DE CAL.'!$M250,0)</f>
        <v>0</v>
      </c>
      <c r="P250" s="141">
        <f>'MEMORIA DE CAL.'!$L250+'MEMORIA DE CAL.'!$N250-'MEMORIA DE CAL.'!$O250</f>
        <v>3.07</v>
      </c>
      <c r="Q250" s="113"/>
      <c r="R250" s="109"/>
      <c r="T250" s="131"/>
    </row>
    <row r="251" spans="2:20" s="114" customFormat="1" x14ac:dyDescent="0.25">
      <c r="B251" s="202" t="s">
        <v>204</v>
      </c>
      <c r="C251" s="133"/>
      <c r="D251" s="132"/>
      <c r="E251" s="136" t="s">
        <v>229</v>
      </c>
      <c r="F251" s="135"/>
      <c r="G251" s="140"/>
      <c r="H251" s="135"/>
      <c r="I251" s="280"/>
      <c r="J251" s="280"/>
      <c r="K251" s="141"/>
      <c r="L251" s="146"/>
      <c r="M251" s="206"/>
      <c r="N251" s="135"/>
      <c r="O251" s="135"/>
      <c r="P251" s="141"/>
      <c r="Q251" s="113"/>
      <c r="R251" s="109"/>
      <c r="T251" s="131"/>
    </row>
    <row r="252" spans="2:20" s="114" customFormat="1" x14ac:dyDescent="0.25">
      <c r="B252" s="202" t="s">
        <v>204</v>
      </c>
      <c r="C252" s="133"/>
      <c r="D252" s="132" t="s">
        <v>165</v>
      </c>
      <c r="E252" s="134" t="s">
        <v>338</v>
      </c>
      <c r="F252" s="135"/>
      <c r="G252" s="140"/>
      <c r="H252" s="135"/>
      <c r="I252" s="280"/>
      <c r="J252" s="280">
        <f t="shared" si="44"/>
        <v>10.33</v>
      </c>
      <c r="K252" s="141">
        <v>2.4</v>
      </c>
      <c r="L252" s="146">
        <f t="shared" si="45"/>
        <v>24.79</v>
      </c>
      <c r="M252" s="206">
        <f t="shared" si="46"/>
        <v>24.79</v>
      </c>
      <c r="N252" s="135">
        <f>IF('MEMORIA DE CAL.'!$M252&gt;'MEMORIA DE CAL.'!$L252,'MEMORIA DE CAL.'!$M252-'MEMORIA DE CAL.'!$L252,0)</f>
        <v>0</v>
      </c>
      <c r="O252" s="135">
        <f>IF('MEMORIA DE CAL.'!$M252&lt;'MEMORIA DE CAL.'!$L252,'MEMORIA DE CAL.'!$L252-'MEMORIA DE CAL.'!$M252,0)</f>
        <v>0</v>
      </c>
      <c r="P252" s="141">
        <f>'MEMORIA DE CAL.'!$L252+'MEMORIA DE CAL.'!$N252-'MEMORIA DE CAL.'!$O252</f>
        <v>24.79</v>
      </c>
      <c r="Q252" s="113"/>
      <c r="R252" s="109"/>
      <c r="T252" s="131"/>
    </row>
    <row r="253" spans="2:20" s="114" customFormat="1" x14ac:dyDescent="0.25">
      <c r="B253" s="202" t="s">
        <v>204</v>
      </c>
      <c r="C253" s="133"/>
      <c r="D253" s="132" t="s">
        <v>165</v>
      </c>
      <c r="E253" s="134" t="s">
        <v>339</v>
      </c>
      <c r="F253" s="135"/>
      <c r="G253" s="140"/>
      <c r="H253" s="135"/>
      <c r="I253" s="280"/>
      <c r="J253" s="280">
        <f t="shared" si="44"/>
        <v>13.03</v>
      </c>
      <c r="K253" s="141">
        <v>2.4</v>
      </c>
      <c r="L253" s="146">
        <f t="shared" si="45"/>
        <v>31.27</v>
      </c>
      <c r="M253" s="206">
        <f t="shared" si="46"/>
        <v>31.27</v>
      </c>
      <c r="N253" s="135">
        <f>IF('MEMORIA DE CAL.'!$M253&gt;'MEMORIA DE CAL.'!$L253,'MEMORIA DE CAL.'!$M253-'MEMORIA DE CAL.'!$L253,0)</f>
        <v>0</v>
      </c>
      <c r="O253" s="135">
        <f>IF('MEMORIA DE CAL.'!$M253&lt;'MEMORIA DE CAL.'!$L253,'MEMORIA DE CAL.'!$L253-'MEMORIA DE CAL.'!$M253,0)</f>
        <v>0</v>
      </c>
      <c r="P253" s="141">
        <f>'MEMORIA DE CAL.'!$L253+'MEMORIA DE CAL.'!$N253-'MEMORIA DE CAL.'!$O253</f>
        <v>31.27</v>
      </c>
      <c r="Q253" s="113"/>
      <c r="R253" s="109"/>
      <c r="T253" s="131"/>
    </row>
    <row r="254" spans="2:20" s="114" customFormat="1" x14ac:dyDescent="0.25">
      <c r="B254" s="202" t="s">
        <v>204</v>
      </c>
      <c r="C254" s="133"/>
      <c r="D254" s="132" t="s">
        <v>165</v>
      </c>
      <c r="E254" s="134" t="s">
        <v>340</v>
      </c>
      <c r="F254" s="135"/>
      <c r="G254" s="140"/>
      <c r="H254" s="135"/>
      <c r="I254" s="280"/>
      <c r="J254" s="280">
        <f t="shared" si="44"/>
        <v>13.16</v>
      </c>
      <c r="K254" s="141">
        <v>2.4</v>
      </c>
      <c r="L254" s="146">
        <f t="shared" si="45"/>
        <v>31.58</v>
      </c>
      <c r="M254" s="206">
        <f t="shared" si="46"/>
        <v>31.58</v>
      </c>
      <c r="N254" s="135">
        <f>IF('MEMORIA DE CAL.'!$M254&gt;'MEMORIA DE CAL.'!$L254,'MEMORIA DE CAL.'!$M254-'MEMORIA DE CAL.'!$L254,0)</f>
        <v>0</v>
      </c>
      <c r="O254" s="135">
        <f>IF('MEMORIA DE CAL.'!$M254&lt;'MEMORIA DE CAL.'!$L254,'MEMORIA DE CAL.'!$L254-'MEMORIA DE CAL.'!$M254,0)</f>
        <v>0</v>
      </c>
      <c r="P254" s="141">
        <f>'MEMORIA DE CAL.'!$L254+'MEMORIA DE CAL.'!$N254-'MEMORIA DE CAL.'!$O254</f>
        <v>31.58</v>
      </c>
      <c r="Q254" s="113"/>
      <c r="R254" s="109"/>
      <c r="T254" s="131"/>
    </row>
    <row r="255" spans="2:20" s="114" customFormat="1" x14ac:dyDescent="0.25">
      <c r="B255" s="202" t="s">
        <v>204</v>
      </c>
      <c r="C255" s="133"/>
      <c r="D255" s="132" t="s">
        <v>165</v>
      </c>
      <c r="E255" s="134" t="s">
        <v>341</v>
      </c>
      <c r="F255" s="135"/>
      <c r="G255" s="140"/>
      <c r="H255" s="135"/>
      <c r="I255" s="280"/>
      <c r="J255" s="280">
        <f t="shared" si="44"/>
        <v>7.59</v>
      </c>
      <c r="K255" s="141">
        <v>2.4</v>
      </c>
      <c r="L255" s="146">
        <f t="shared" si="45"/>
        <v>18.21</v>
      </c>
      <c r="M255" s="206">
        <f t="shared" si="46"/>
        <v>18.21</v>
      </c>
      <c r="N255" s="135">
        <f>IF('MEMORIA DE CAL.'!$M255&gt;'MEMORIA DE CAL.'!$L255,'MEMORIA DE CAL.'!$M255-'MEMORIA DE CAL.'!$L255,0)</f>
        <v>0</v>
      </c>
      <c r="O255" s="135">
        <f>IF('MEMORIA DE CAL.'!$M255&lt;'MEMORIA DE CAL.'!$L255,'MEMORIA DE CAL.'!$L255-'MEMORIA DE CAL.'!$M255,0)</f>
        <v>0</v>
      </c>
      <c r="P255" s="141">
        <f>'MEMORIA DE CAL.'!$L255+'MEMORIA DE CAL.'!$N255-'MEMORIA DE CAL.'!$O255</f>
        <v>18.21</v>
      </c>
      <c r="Q255" s="113"/>
      <c r="R255" s="109"/>
      <c r="T255" s="131"/>
    </row>
    <row r="256" spans="2:20" s="114" customFormat="1" x14ac:dyDescent="0.25">
      <c r="B256" s="202" t="s">
        <v>204</v>
      </c>
      <c r="C256" s="133"/>
      <c r="D256" s="132" t="s">
        <v>165</v>
      </c>
      <c r="E256" s="134" t="s">
        <v>342</v>
      </c>
      <c r="F256" s="135"/>
      <c r="G256" s="140"/>
      <c r="H256" s="135"/>
      <c r="I256" s="280"/>
      <c r="J256" s="280">
        <f t="shared" si="44"/>
        <v>12.57</v>
      </c>
      <c r="K256" s="141">
        <v>2.4</v>
      </c>
      <c r="L256" s="146">
        <f t="shared" si="45"/>
        <v>30.16</v>
      </c>
      <c r="M256" s="206">
        <f t="shared" si="46"/>
        <v>30.16</v>
      </c>
      <c r="N256" s="135">
        <f>IF('MEMORIA DE CAL.'!$M256&gt;'MEMORIA DE CAL.'!$L256,'MEMORIA DE CAL.'!$M256-'MEMORIA DE CAL.'!$L256,0)</f>
        <v>0</v>
      </c>
      <c r="O256" s="135">
        <f>IF('MEMORIA DE CAL.'!$M256&lt;'MEMORIA DE CAL.'!$L256,'MEMORIA DE CAL.'!$L256-'MEMORIA DE CAL.'!$M256,0)</f>
        <v>0</v>
      </c>
      <c r="P256" s="141">
        <f>'MEMORIA DE CAL.'!$L256+'MEMORIA DE CAL.'!$N256-'MEMORIA DE CAL.'!$O256</f>
        <v>30.16</v>
      </c>
      <c r="Q256" s="113"/>
      <c r="R256" s="109"/>
      <c r="T256" s="131"/>
    </row>
    <row r="257" spans="2:20" s="114" customFormat="1" x14ac:dyDescent="0.25">
      <c r="B257" s="202" t="s">
        <v>204</v>
      </c>
      <c r="C257" s="133"/>
      <c r="D257" s="132" t="s">
        <v>165</v>
      </c>
      <c r="E257" s="134" t="s">
        <v>343</v>
      </c>
      <c r="F257" s="135"/>
      <c r="G257" s="140"/>
      <c r="H257" s="135"/>
      <c r="I257" s="280"/>
      <c r="J257" s="280">
        <f t="shared" si="44"/>
        <v>18.25</v>
      </c>
      <c r="K257" s="141">
        <v>2.4</v>
      </c>
      <c r="L257" s="146">
        <f t="shared" si="45"/>
        <v>43.8</v>
      </c>
      <c r="M257" s="206">
        <f t="shared" si="46"/>
        <v>43.8</v>
      </c>
      <c r="N257" s="135">
        <f>IF('MEMORIA DE CAL.'!$M257&gt;'MEMORIA DE CAL.'!$L257,'MEMORIA DE CAL.'!$M257-'MEMORIA DE CAL.'!$L257,0)</f>
        <v>0</v>
      </c>
      <c r="O257" s="135">
        <f>IF('MEMORIA DE CAL.'!$M257&lt;'MEMORIA DE CAL.'!$L257,'MEMORIA DE CAL.'!$L257-'MEMORIA DE CAL.'!$M257,0)</f>
        <v>0</v>
      </c>
      <c r="P257" s="141">
        <f>'MEMORIA DE CAL.'!$L257+'MEMORIA DE CAL.'!$N257-'MEMORIA DE CAL.'!$O257</f>
        <v>43.8</v>
      </c>
      <c r="Q257" s="113"/>
      <c r="R257" s="109"/>
      <c r="T257" s="131"/>
    </row>
    <row r="258" spans="2:20" s="114" customFormat="1" x14ac:dyDescent="0.25">
      <c r="B258" s="202" t="s">
        <v>204</v>
      </c>
      <c r="C258" s="133"/>
      <c r="D258" s="132"/>
      <c r="E258" s="136" t="s">
        <v>230</v>
      </c>
      <c r="F258" s="135"/>
      <c r="G258" s="140"/>
      <c r="H258" s="135"/>
      <c r="I258" s="280"/>
      <c r="J258" s="280"/>
      <c r="K258" s="141"/>
      <c r="L258" s="146"/>
      <c r="M258" s="206"/>
      <c r="N258" s="135"/>
      <c r="O258" s="135"/>
      <c r="P258" s="141"/>
      <c r="Q258" s="113"/>
      <c r="R258" s="109"/>
      <c r="T258" s="131"/>
    </row>
    <row r="259" spans="2:20" s="114" customFormat="1" x14ac:dyDescent="0.25">
      <c r="B259" s="202" t="s">
        <v>204</v>
      </c>
      <c r="C259" s="133"/>
      <c r="D259" s="132" t="s">
        <v>165</v>
      </c>
      <c r="E259" s="134" t="s">
        <v>344</v>
      </c>
      <c r="F259" s="135"/>
      <c r="G259" s="140"/>
      <c r="H259" s="135"/>
      <c r="I259" s="280"/>
      <c r="J259" s="280">
        <f t="shared" si="44"/>
        <v>1.07</v>
      </c>
      <c r="K259" s="141">
        <v>2.4</v>
      </c>
      <c r="L259" s="146">
        <f t="shared" si="45"/>
        <v>2.56</v>
      </c>
      <c r="M259" s="206">
        <f t="shared" si="46"/>
        <v>2.56</v>
      </c>
      <c r="N259" s="135">
        <f>IF('MEMORIA DE CAL.'!$M259&gt;'MEMORIA DE CAL.'!$L259,'MEMORIA DE CAL.'!$M259-'MEMORIA DE CAL.'!$L259,0)</f>
        <v>0</v>
      </c>
      <c r="O259" s="135">
        <f>IF('MEMORIA DE CAL.'!$M259&lt;'MEMORIA DE CAL.'!$L259,'MEMORIA DE CAL.'!$L259-'MEMORIA DE CAL.'!$M259,0)</f>
        <v>0</v>
      </c>
      <c r="P259" s="141">
        <f>'MEMORIA DE CAL.'!$L259+'MEMORIA DE CAL.'!$N259-'MEMORIA DE CAL.'!$O259</f>
        <v>2.56</v>
      </c>
      <c r="Q259" s="113"/>
      <c r="R259" s="109"/>
      <c r="T259" s="131"/>
    </row>
    <row r="260" spans="2:20" s="114" customFormat="1" x14ac:dyDescent="0.25">
      <c r="B260" s="202" t="s">
        <v>204</v>
      </c>
      <c r="C260" s="133"/>
      <c r="D260" s="132" t="s">
        <v>165</v>
      </c>
      <c r="E260" s="134" t="s">
        <v>346</v>
      </c>
      <c r="F260" s="135"/>
      <c r="G260" s="140"/>
      <c r="H260" s="135"/>
      <c r="I260" s="280"/>
      <c r="J260" s="280">
        <f t="shared" si="44"/>
        <v>0.85</v>
      </c>
      <c r="K260" s="141">
        <v>2.4</v>
      </c>
      <c r="L260" s="146">
        <f t="shared" si="45"/>
        <v>2.04</v>
      </c>
      <c r="M260" s="206">
        <f t="shared" si="46"/>
        <v>2.04</v>
      </c>
      <c r="N260" s="135">
        <f>IF('MEMORIA DE CAL.'!$M260&gt;'MEMORIA DE CAL.'!$L260,'MEMORIA DE CAL.'!$M260-'MEMORIA DE CAL.'!$L260,0)</f>
        <v>0</v>
      </c>
      <c r="O260" s="135">
        <f>IF('MEMORIA DE CAL.'!$M260&lt;'MEMORIA DE CAL.'!$L260,'MEMORIA DE CAL.'!$L260-'MEMORIA DE CAL.'!$M260,0)</f>
        <v>0</v>
      </c>
      <c r="P260" s="141">
        <f>'MEMORIA DE CAL.'!$L260+'MEMORIA DE CAL.'!$N260-'MEMORIA DE CAL.'!$O260</f>
        <v>2.04</v>
      </c>
      <c r="Q260" s="113"/>
      <c r="R260" s="109"/>
      <c r="T260" s="131"/>
    </row>
    <row r="261" spans="2:20" s="114" customFormat="1" x14ac:dyDescent="0.25">
      <c r="B261" s="202" t="s">
        <v>204</v>
      </c>
      <c r="C261" s="133"/>
      <c r="D261" s="132" t="s">
        <v>165</v>
      </c>
      <c r="E261" s="279" t="s">
        <v>347</v>
      </c>
      <c r="F261" s="280"/>
      <c r="G261" s="281"/>
      <c r="H261" s="280"/>
      <c r="I261" s="280"/>
      <c r="J261" s="280">
        <f t="shared" si="44"/>
        <v>9.34</v>
      </c>
      <c r="K261" s="141">
        <v>2.4</v>
      </c>
      <c r="L261" s="146">
        <f t="shared" si="45"/>
        <v>22.41</v>
      </c>
      <c r="M261" s="206">
        <f t="shared" si="46"/>
        <v>22.41</v>
      </c>
      <c r="N261" s="135">
        <f>IF('MEMORIA DE CAL.'!$M261&gt;'MEMORIA DE CAL.'!$L261,'MEMORIA DE CAL.'!$M261-'MEMORIA DE CAL.'!$L261,0)</f>
        <v>0</v>
      </c>
      <c r="O261" s="135">
        <f>IF('MEMORIA DE CAL.'!$M261&lt;'MEMORIA DE CAL.'!$L261,'MEMORIA DE CAL.'!$L261-'MEMORIA DE CAL.'!$M261,0)</f>
        <v>0</v>
      </c>
      <c r="P261" s="141">
        <f>'MEMORIA DE CAL.'!$L261+'MEMORIA DE CAL.'!$N261-'MEMORIA DE CAL.'!$O261</f>
        <v>22.41</v>
      </c>
      <c r="Q261" s="113"/>
      <c r="R261" s="109"/>
      <c r="T261" s="131"/>
    </row>
    <row r="262" spans="2:20" s="114" customFormat="1" x14ac:dyDescent="0.25">
      <c r="B262" s="202" t="s">
        <v>204</v>
      </c>
      <c r="C262" s="133"/>
      <c r="D262" s="132" t="s">
        <v>165</v>
      </c>
      <c r="E262" s="279" t="s">
        <v>348</v>
      </c>
      <c r="F262" s="280"/>
      <c r="G262" s="281"/>
      <c r="H262" s="280"/>
      <c r="I262" s="280"/>
      <c r="J262" s="280">
        <f t="shared" si="44"/>
        <v>9.34</v>
      </c>
      <c r="K262" s="141">
        <v>2.4</v>
      </c>
      <c r="L262" s="146">
        <f t="shared" si="45"/>
        <v>22.41</v>
      </c>
      <c r="M262" s="206">
        <f t="shared" si="46"/>
        <v>22.41</v>
      </c>
      <c r="N262" s="135">
        <f>IF('MEMORIA DE CAL.'!$M262&gt;'MEMORIA DE CAL.'!$L262,'MEMORIA DE CAL.'!$M262-'MEMORIA DE CAL.'!$L262,0)</f>
        <v>0</v>
      </c>
      <c r="O262" s="135">
        <f>IF('MEMORIA DE CAL.'!$M262&lt;'MEMORIA DE CAL.'!$L262,'MEMORIA DE CAL.'!$L262-'MEMORIA DE CAL.'!$M262,0)</f>
        <v>0</v>
      </c>
      <c r="P262" s="141">
        <f>'MEMORIA DE CAL.'!$L262+'MEMORIA DE CAL.'!$N262-'MEMORIA DE CAL.'!$O262</f>
        <v>22.41</v>
      </c>
      <c r="Q262" s="113"/>
      <c r="R262" s="109"/>
      <c r="T262" s="131"/>
    </row>
    <row r="263" spans="2:20" s="114" customFormat="1" ht="31.5" x14ac:dyDescent="0.25">
      <c r="B263" s="202" t="s">
        <v>204</v>
      </c>
      <c r="C263" s="133"/>
      <c r="D263" s="132"/>
      <c r="E263" s="278" t="s">
        <v>313</v>
      </c>
      <c r="F263" s="135"/>
      <c r="G263" s="140"/>
      <c r="H263" s="137"/>
      <c r="I263" s="137"/>
      <c r="J263" s="282" t="s">
        <v>353</v>
      </c>
      <c r="K263" s="283" t="s">
        <v>156</v>
      </c>
      <c r="L263" s="146"/>
      <c r="M263" s="206"/>
      <c r="N263" s="135"/>
      <c r="O263" s="135"/>
      <c r="P263" s="141"/>
      <c r="Q263" s="113"/>
      <c r="R263" s="109"/>
      <c r="T263" s="131"/>
    </row>
    <row r="264" spans="2:20" s="114" customFormat="1" x14ac:dyDescent="0.25">
      <c r="B264" s="202" t="s">
        <v>204</v>
      </c>
      <c r="C264" s="133"/>
      <c r="D264" s="132"/>
      <c r="E264" s="136" t="s">
        <v>231</v>
      </c>
      <c r="F264" s="135"/>
      <c r="G264" s="140"/>
      <c r="H264" s="137"/>
      <c r="I264" s="280"/>
      <c r="J264" s="280"/>
      <c r="K264" s="141"/>
      <c r="L264" s="146"/>
      <c r="M264" s="206"/>
      <c r="N264" s="135"/>
      <c r="O264" s="135"/>
      <c r="P264" s="141"/>
      <c r="Q264" s="113"/>
      <c r="R264" s="109"/>
      <c r="T264" s="131"/>
    </row>
    <row r="265" spans="2:20" s="114" customFormat="1" x14ac:dyDescent="0.25">
      <c r="B265" s="202" t="s">
        <v>204</v>
      </c>
      <c r="C265" s="133"/>
      <c r="D265" s="132" t="s">
        <v>164</v>
      </c>
      <c r="E265" s="134" t="s">
        <v>312</v>
      </c>
      <c r="F265" s="135"/>
      <c r="G265" s="140"/>
      <c r="H265" s="135"/>
      <c r="I265" s="280"/>
      <c r="J265" s="280">
        <f t="shared" si="44"/>
        <v>16.12</v>
      </c>
      <c r="K265" s="141">
        <v>2.4</v>
      </c>
      <c r="L265" s="146">
        <f t="shared" si="45"/>
        <v>38.68</v>
      </c>
      <c r="M265" s="206">
        <f t="shared" si="46"/>
        <v>38.68</v>
      </c>
      <c r="N265" s="135">
        <f>IF('MEMORIA DE CAL.'!$M265&gt;'MEMORIA DE CAL.'!$L265,'MEMORIA DE CAL.'!$M265-'MEMORIA DE CAL.'!$L265,0)</f>
        <v>0</v>
      </c>
      <c r="O265" s="135">
        <f>IF('MEMORIA DE CAL.'!$M265&lt;'MEMORIA DE CAL.'!$L265,'MEMORIA DE CAL.'!$L265-'MEMORIA DE CAL.'!$M265,0)</f>
        <v>0</v>
      </c>
      <c r="P265" s="141">
        <f>'MEMORIA DE CAL.'!$L265+'MEMORIA DE CAL.'!$N265-'MEMORIA DE CAL.'!$O265</f>
        <v>38.68</v>
      </c>
      <c r="Q265" s="113"/>
      <c r="R265" s="109"/>
      <c r="T265" s="131"/>
    </row>
    <row r="266" spans="2:20" s="114" customFormat="1" x14ac:dyDescent="0.25">
      <c r="B266" s="202" t="s">
        <v>204</v>
      </c>
      <c r="C266" s="133"/>
      <c r="D266" s="132" t="s">
        <v>164</v>
      </c>
      <c r="E266" s="134" t="s">
        <v>318</v>
      </c>
      <c r="F266" s="135"/>
      <c r="G266" s="140"/>
      <c r="H266" s="135"/>
      <c r="I266" s="280"/>
      <c r="J266" s="280">
        <f t="shared" si="44"/>
        <v>66.28</v>
      </c>
      <c r="K266" s="141">
        <v>2.4</v>
      </c>
      <c r="L266" s="146">
        <f t="shared" si="45"/>
        <v>159.07</v>
      </c>
      <c r="M266" s="206">
        <f t="shared" si="46"/>
        <v>159.07</v>
      </c>
      <c r="N266" s="135">
        <f>IF('MEMORIA DE CAL.'!$M266&gt;'MEMORIA DE CAL.'!$L266,'MEMORIA DE CAL.'!$M266-'MEMORIA DE CAL.'!$L266,0)</f>
        <v>0</v>
      </c>
      <c r="O266" s="135">
        <f>IF('MEMORIA DE CAL.'!$M266&lt;'MEMORIA DE CAL.'!$L266,'MEMORIA DE CAL.'!$L266-'MEMORIA DE CAL.'!$M266,0)</f>
        <v>0</v>
      </c>
      <c r="P266" s="141">
        <f>'MEMORIA DE CAL.'!$L266+'MEMORIA DE CAL.'!$N266-'MEMORIA DE CAL.'!$O266</f>
        <v>159.07</v>
      </c>
      <c r="Q266" s="113"/>
      <c r="R266" s="109"/>
      <c r="T266" s="131"/>
    </row>
    <row r="267" spans="2:20" s="114" customFormat="1" x14ac:dyDescent="0.25">
      <c r="B267" s="202" t="s">
        <v>204</v>
      </c>
      <c r="C267" s="133"/>
      <c r="D267" s="132" t="s">
        <v>164</v>
      </c>
      <c r="E267" s="134" t="s">
        <v>317</v>
      </c>
      <c r="F267" s="135"/>
      <c r="G267" s="140"/>
      <c r="H267" s="135"/>
      <c r="I267" s="280"/>
      <c r="J267" s="280">
        <f t="shared" si="44"/>
        <v>51.05</v>
      </c>
      <c r="K267" s="141">
        <v>2.4</v>
      </c>
      <c r="L267" s="146">
        <f t="shared" si="45"/>
        <v>122.52</v>
      </c>
      <c r="M267" s="206">
        <f t="shared" si="46"/>
        <v>122.52</v>
      </c>
      <c r="N267" s="135">
        <f>IF('MEMORIA DE CAL.'!$M267&gt;'MEMORIA DE CAL.'!$L267,'MEMORIA DE CAL.'!$M267-'MEMORIA DE CAL.'!$L267,0)</f>
        <v>0</v>
      </c>
      <c r="O267" s="135">
        <f>IF('MEMORIA DE CAL.'!$M267&lt;'MEMORIA DE CAL.'!$L267,'MEMORIA DE CAL.'!$L267-'MEMORIA DE CAL.'!$M267,0)</f>
        <v>0</v>
      </c>
      <c r="P267" s="141">
        <f>'MEMORIA DE CAL.'!$L267+'MEMORIA DE CAL.'!$N267-'MEMORIA DE CAL.'!$O267</f>
        <v>122.52</v>
      </c>
      <c r="Q267" s="113"/>
      <c r="R267" s="109"/>
      <c r="T267" s="131"/>
    </row>
    <row r="268" spans="2:20" s="114" customFormat="1" x14ac:dyDescent="0.25">
      <c r="B268" s="202" t="s">
        <v>204</v>
      </c>
      <c r="C268" s="133"/>
      <c r="D268" s="132" t="s">
        <v>164</v>
      </c>
      <c r="E268" s="134" t="s">
        <v>319</v>
      </c>
      <c r="F268" s="135"/>
      <c r="G268" s="140"/>
      <c r="H268" s="135"/>
      <c r="I268" s="280"/>
      <c r="J268" s="280">
        <f t="shared" si="44"/>
        <v>11.32</v>
      </c>
      <c r="K268" s="141">
        <v>2.4</v>
      </c>
      <c r="L268" s="146">
        <f t="shared" si="45"/>
        <v>27.16</v>
      </c>
      <c r="M268" s="206">
        <f t="shared" si="46"/>
        <v>27.16</v>
      </c>
      <c r="N268" s="135">
        <f>IF('MEMORIA DE CAL.'!$M268&gt;'MEMORIA DE CAL.'!$L268,'MEMORIA DE CAL.'!$M268-'MEMORIA DE CAL.'!$L268,0)</f>
        <v>0</v>
      </c>
      <c r="O268" s="135">
        <f>IF('MEMORIA DE CAL.'!$M268&lt;'MEMORIA DE CAL.'!$L268,'MEMORIA DE CAL.'!$L268-'MEMORIA DE CAL.'!$M268,0)</f>
        <v>0</v>
      </c>
      <c r="P268" s="141">
        <f>'MEMORIA DE CAL.'!$L268+'MEMORIA DE CAL.'!$N268-'MEMORIA DE CAL.'!$O268</f>
        <v>27.16</v>
      </c>
      <c r="Q268" s="113"/>
      <c r="R268" s="109"/>
      <c r="T268" s="131"/>
    </row>
    <row r="269" spans="2:20" s="114" customFormat="1" x14ac:dyDescent="0.25">
      <c r="B269" s="202" t="s">
        <v>204</v>
      </c>
      <c r="C269" s="133"/>
      <c r="D269" s="132"/>
      <c r="E269" s="136" t="s">
        <v>229</v>
      </c>
      <c r="F269" s="135"/>
      <c r="G269" s="140"/>
      <c r="H269" s="135"/>
      <c r="I269" s="280"/>
      <c r="J269" s="280"/>
      <c r="K269" s="141"/>
      <c r="L269" s="146"/>
      <c r="M269" s="206"/>
      <c r="N269" s="135"/>
      <c r="O269" s="135"/>
      <c r="P269" s="141"/>
      <c r="Q269" s="113"/>
      <c r="R269" s="109"/>
      <c r="T269" s="131"/>
    </row>
    <row r="270" spans="2:20" s="114" customFormat="1" x14ac:dyDescent="0.25">
      <c r="B270" s="202" t="s">
        <v>204</v>
      </c>
      <c r="C270" s="133"/>
      <c r="D270" s="132" t="s">
        <v>164</v>
      </c>
      <c r="E270" s="134" t="s">
        <v>320</v>
      </c>
      <c r="F270" s="135"/>
      <c r="G270" s="140"/>
      <c r="H270" s="135"/>
      <c r="I270" s="280"/>
      <c r="J270" s="280">
        <f t="shared" si="44"/>
        <v>15.76</v>
      </c>
      <c r="K270" s="141">
        <v>2.4</v>
      </c>
      <c r="L270" s="146">
        <f t="shared" si="45"/>
        <v>37.82</v>
      </c>
      <c r="M270" s="206">
        <f t="shared" si="46"/>
        <v>37.82</v>
      </c>
      <c r="N270" s="135">
        <f>IF('MEMORIA DE CAL.'!$M270&gt;'MEMORIA DE CAL.'!$L270,'MEMORIA DE CAL.'!$M270-'MEMORIA DE CAL.'!$L270,0)</f>
        <v>0</v>
      </c>
      <c r="O270" s="135">
        <f>IF('MEMORIA DE CAL.'!$M270&lt;'MEMORIA DE CAL.'!$L270,'MEMORIA DE CAL.'!$L270-'MEMORIA DE CAL.'!$M270,0)</f>
        <v>0</v>
      </c>
      <c r="P270" s="141">
        <f>'MEMORIA DE CAL.'!$L270+'MEMORIA DE CAL.'!$N270-'MEMORIA DE CAL.'!$O270</f>
        <v>37.82</v>
      </c>
      <c r="Q270" s="113"/>
      <c r="R270" s="109"/>
      <c r="T270" s="131"/>
    </row>
    <row r="271" spans="2:20" s="114" customFormat="1" x14ac:dyDescent="0.25">
      <c r="B271" s="202" t="s">
        <v>204</v>
      </c>
      <c r="C271" s="133"/>
      <c r="D271" s="132" t="s">
        <v>164</v>
      </c>
      <c r="E271" s="134" t="s">
        <v>321</v>
      </c>
      <c r="F271" s="135"/>
      <c r="G271" s="140"/>
      <c r="H271" s="135"/>
      <c r="I271" s="280"/>
      <c r="J271" s="280">
        <f t="shared" si="44"/>
        <v>33.119999999999997</v>
      </c>
      <c r="K271" s="141">
        <v>2.4</v>
      </c>
      <c r="L271" s="146">
        <f t="shared" si="45"/>
        <v>79.48</v>
      </c>
      <c r="M271" s="206">
        <f t="shared" si="46"/>
        <v>79.48</v>
      </c>
      <c r="N271" s="135">
        <f>IF('MEMORIA DE CAL.'!$M271&gt;'MEMORIA DE CAL.'!$L271,'MEMORIA DE CAL.'!$M271-'MEMORIA DE CAL.'!$L271,0)</f>
        <v>0</v>
      </c>
      <c r="O271" s="135">
        <f>IF('MEMORIA DE CAL.'!$M271&lt;'MEMORIA DE CAL.'!$L271,'MEMORIA DE CAL.'!$L271-'MEMORIA DE CAL.'!$M271,0)</f>
        <v>0</v>
      </c>
      <c r="P271" s="141">
        <f>'MEMORIA DE CAL.'!$L271+'MEMORIA DE CAL.'!$N271-'MEMORIA DE CAL.'!$O271</f>
        <v>79.48</v>
      </c>
      <c r="Q271" s="113"/>
      <c r="R271" s="109"/>
      <c r="T271" s="131"/>
    </row>
    <row r="272" spans="2:20" s="114" customFormat="1" x14ac:dyDescent="0.25">
      <c r="B272" s="202" t="s">
        <v>204</v>
      </c>
      <c r="C272" s="133"/>
      <c r="D272" s="132" t="s">
        <v>164</v>
      </c>
      <c r="E272" s="134" t="s">
        <v>322</v>
      </c>
      <c r="F272" s="135"/>
      <c r="G272" s="140"/>
      <c r="H272" s="135"/>
      <c r="I272" s="280"/>
      <c r="J272" s="280">
        <f t="shared" si="44"/>
        <v>22.95</v>
      </c>
      <c r="K272" s="141">
        <v>2.4</v>
      </c>
      <c r="L272" s="146">
        <f t="shared" si="45"/>
        <v>55.08</v>
      </c>
      <c r="M272" s="206">
        <f t="shared" si="46"/>
        <v>55.08</v>
      </c>
      <c r="N272" s="135">
        <f>IF('MEMORIA DE CAL.'!$M272&gt;'MEMORIA DE CAL.'!$L272,'MEMORIA DE CAL.'!$M272-'MEMORIA DE CAL.'!$L272,0)</f>
        <v>0</v>
      </c>
      <c r="O272" s="135">
        <f>IF('MEMORIA DE CAL.'!$M272&lt;'MEMORIA DE CAL.'!$L272,'MEMORIA DE CAL.'!$L272-'MEMORIA DE CAL.'!$M272,0)</f>
        <v>0</v>
      </c>
      <c r="P272" s="141">
        <f>'MEMORIA DE CAL.'!$L272+'MEMORIA DE CAL.'!$N272-'MEMORIA DE CAL.'!$O272</f>
        <v>55.08</v>
      </c>
      <c r="Q272" s="113"/>
      <c r="R272" s="109"/>
      <c r="T272" s="131"/>
    </row>
    <row r="273" spans="2:20" s="114" customFormat="1" x14ac:dyDescent="0.25">
      <c r="B273" s="202" t="s">
        <v>204</v>
      </c>
      <c r="C273" s="133"/>
      <c r="D273" s="132" t="s">
        <v>165</v>
      </c>
      <c r="E273" s="134" t="s">
        <v>323</v>
      </c>
      <c r="F273" s="135"/>
      <c r="G273" s="140"/>
      <c r="H273" s="135"/>
      <c r="I273" s="280"/>
      <c r="J273" s="280">
        <f t="shared" si="44"/>
        <v>13.53</v>
      </c>
      <c r="K273" s="141">
        <v>2.4</v>
      </c>
      <c r="L273" s="146">
        <f t="shared" si="45"/>
        <v>32.47</v>
      </c>
      <c r="M273" s="206">
        <f t="shared" si="46"/>
        <v>32.47</v>
      </c>
      <c r="N273" s="135">
        <f>IF('MEMORIA DE CAL.'!$M273&gt;'MEMORIA DE CAL.'!$L273,'MEMORIA DE CAL.'!$M273-'MEMORIA DE CAL.'!$L273,0)</f>
        <v>0</v>
      </c>
      <c r="O273" s="135">
        <f>IF('MEMORIA DE CAL.'!$M273&lt;'MEMORIA DE CAL.'!$L273,'MEMORIA DE CAL.'!$L273-'MEMORIA DE CAL.'!$M273,0)</f>
        <v>0</v>
      </c>
      <c r="P273" s="141">
        <f>'MEMORIA DE CAL.'!$L273+'MEMORIA DE CAL.'!$N273-'MEMORIA DE CAL.'!$O273</f>
        <v>32.47</v>
      </c>
      <c r="Q273" s="113"/>
      <c r="R273" s="109"/>
      <c r="T273" s="131"/>
    </row>
    <row r="274" spans="2:20" s="114" customFormat="1" x14ac:dyDescent="0.25">
      <c r="B274" s="202" t="s">
        <v>204</v>
      </c>
      <c r="C274" s="133"/>
      <c r="D274" s="132"/>
      <c r="E274" s="136" t="s">
        <v>230</v>
      </c>
      <c r="F274" s="135"/>
      <c r="G274" s="140"/>
      <c r="H274" s="135"/>
      <c r="I274" s="280"/>
      <c r="J274" s="280"/>
      <c r="K274" s="141"/>
      <c r="L274" s="146"/>
      <c r="M274" s="206"/>
      <c r="N274" s="135"/>
      <c r="O274" s="135"/>
      <c r="P274" s="141"/>
      <c r="Q274" s="113"/>
      <c r="R274" s="109"/>
      <c r="T274" s="131"/>
    </row>
    <row r="275" spans="2:20" s="114" customFormat="1" x14ac:dyDescent="0.25">
      <c r="B275" s="202" t="s">
        <v>204</v>
      </c>
      <c r="C275" s="133"/>
      <c r="D275" s="132" t="s">
        <v>165</v>
      </c>
      <c r="E275" s="134" t="s">
        <v>324</v>
      </c>
      <c r="F275" s="135"/>
      <c r="G275" s="140"/>
      <c r="H275" s="135"/>
      <c r="I275" s="280"/>
      <c r="J275" s="280">
        <f t="shared" si="44"/>
        <v>62.2</v>
      </c>
      <c r="K275" s="141">
        <v>2.4</v>
      </c>
      <c r="L275" s="146">
        <f t="shared" si="45"/>
        <v>149.28</v>
      </c>
      <c r="M275" s="206">
        <f t="shared" si="46"/>
        <v>149.28</v>
      </c>
      <c r="N275" s="135">
        <f>IF('MEMORIA DE CAL.'!$M275&gt;'MEMORIA DE CAL.'!$L275,'MEMORIA DE CAL.'!$M275-'MEMORIA DE CAL.'!$L275,0)</f>
        <v>0</v>
      </c>
      <c r="O275" s="135">
        <f>IF('MEMORIA DE CAL.'!$M275&lt;'MEMORIA DE CAL.'!$L275,'MEMORIA DE CAL.'!$L275-'MEMORIA DE CAL.'!$M275,0)</f>
        <v>0</v>
      </c>
      <c r="P275" s="141">
        <f>'MEMORIA DE CAL.'!$L275+'MEMORIA DE CAL.'!$N275-'MEMORIA DE CAL.'!$O275</f>
        <v>149.28</v>
      </c>
      <c r="Q275" s="113"/>
      <c r="R275" s="109"/>
      <c r="T275" s="131"/>
    </row>
    <row r="276" spans="2:20" s="114" customFormat="1" x14ac:dyDescent="0.25">
      <c r="B276" s="202" t="s">
        <v>204</v>
      </c>
      <c r="C276" s="133"/>
      <c r="D276" s="132" t="s">
        <v>165</v>
      </c>
      <c r="E276" s="134" t="s">
        <v>325</v>
      </c>
      <c r="F276" s="135"/>
      <c r="G276" s="140"/>
      <c r="H276" s="135"/>
      <c r="I276" s="280"/>
      <c r="J276" s="280">
        <f t="shared" si="44"/>
        <v>57.77</v>
      </c>
      <c r="K276" s="141">
        <v>2.4</v>
      </c>
      <c r="L276" s="146">
        <f t="shared" si="45"/>
        <v>138.63999999999999</v>
      </c>
      <c r="M276" s="206">
        <f t="shared" si="46"/>
        <v>138.63999999999999</v>
      </c>
      <c r="N276" s="135">
        <f>IF('MEMORIA DE CAL.'!$M276&gt;'MEMORIA DE CAL.'!$L276,'MEMORIA DE CAL.'!$M276-'MEMORIA DE CAL.'!$L276,0)</f>
        <v>0</v>
      </c>
      <c r="O276" s="135">
        <f>IF('MEMORIA DE CAL.'!$M276&lt;'MEMORIA DE CAL.'!$L276,'MEMORIA DE CAL.'!$L276-'MEMORIA DE CAL.'!$M276,0)</f>
        <v>0</v>
      </c>
      <c r="P276" s="141">
        <f>'MEMORIA DE CAL.'!$L276+'MEMORIA DE CAL.'!$N276-'MEMORIA DE CAL.'!$O276</f>
        <v>138.63999999999999</v>
      </c>
      <c r="Q276" s="113"/>
      <c r="R276" s="109"/>
      <c r="T276" s="131"/>
    </row>
    <row r="277" spans="2:20" s="114" customFormat="1" x14ac:dyDescent="0.25">
      <c r="B277" s="202" t="s">
        <v>204</v>
      </c>
      <c r="C277" s="133"/>
      <c r="D277" s="132" t="s">
        <v>165</v>
      </c>
      <c r="E277" s="134" t="s">
        <v>326</v>
      </c>
      <c r="F277" s="135"/>
      <c r="G277" s="140"/>
      <c r="H277" s="135"/>
      <c r="I277" s="280"/>
      <c r="J277" s="280">
        <f t="shared" si="44"/>
        <v>29.61</v>
      </c>
      <c r="K277" s="141">
        <v>2.4</v>
      </c>
      <c r="L277" s="146">
        <f t="shared" si="45"/>
        <v>71.06</v>
      </c>
      <c r="M277" s="206">
        <f t="shared" si="46"/>
        <v>71.06</v>
      </c>
      <c r="N277" s="135">
        <f>IF('MEMORIA DE CAL.'!$M277&gt;'MEMORIA DE CAL.'!$L277,'MEMORIA DE CAL.'!$M277-'MEMORIA DE CAL.'!$L277,0)</f>
        <v>0</v>
      </c>
      <c r="O277" s="135">
        <f>IF('MEMORIA DE CAL.'!$M277&lt;'MEMORIA DE CAL.'!$L277,'MEMORIA DE CAL.'!$L277-'MEMORIA DE CAL.'!$M277,0)</f>
        <v>0</v>
      </c>
      <c r="P277" s="141">
        <f>'MEMORIA DE CAL.'!$L277+'MEMORIA DE CAL.'!$N277-'MEMORIA DE CAL.'!$O277</f>
        <v>71.06</v>
      </c>
      <c r="Q277" s="113"/>
      <c r="R277" s="109"/>
      <c r="T277" s="131"/>
    </row>
    <row r="278" spans="2:20" s="114" customFormat="1" x14ac:dyDescent="0.25">
      <c r="B278" s="202" t="s">
        <v>204</v>
      </c>
      <c r="C278" s="133"/>
      <c r="D278" s="132" t="s">
        <v>165</v>
      </c>
      <c r="E278" s="134" t="s">
        <v>327</v>
      </c>
      <c r="F278" s="135"/>
      <c r="G278" s="140"/>
      <c r="H278" s="135"/>
      <c r="I278" s="280"/>
      <c r="J278" s="280">
        <f t="shared" si="44"/>
        <v>7.7</v>
      </c>
      <c r="K278" s="141">
        <v>2.4</v>
      </c>
      <c r="L278" s="146">
        <f t="shared" si="45"/>
        <v>18.48</v>
      </c>
      <c r="M278" s="206">
        <f t="shared" si="46"/>
        <v>18.48</v>
      </c>
      <c r="N278" s="135">
        <f>IF('MEMORIA DE CAL.'!$M278&gt;'MEMORIA DE CAL.'!$L278,'MEMORIA DE CAL.'!$M278-'MEMORIA DE CAL.'!$L278,0)</f>
        <v>0</v>
      </c>
      <c r="O278" s="135">
        <f>IF('MEMORIA DE CAL.'!$M278&lt;'MEMORIA DE CAL.'!$L278,'MEMORIA DE CAL.'!$L278-'MEMORIA DE CAL.'!$M278,0)</f>
        <v>0</v>
      </c>
      <c r="P278" s="141">
        <f>'MEMORIA DE CAL.'!$L278+'MEMORIA DE CAL.'!$N278-'MEMORIA DE CAL.'!$O278</f>
        <v>18.48</v>
      </c>
      <c r="Q278" s="113"/>
      <c r="R278" s="109"/>
      <c r="T278" s="131"/>
    </row>
    <row r="279" spans="2:20" s="114" customFormat="1" ht="32.25" customHeight="1" x14ac:dyDescent="0.25">
      <c r="B279" s="201" t="s">
        <v>205</v>
      </c>
      <c r="C279" s="148" t="s">
        <v>34</v>
      </c>
      <c r="D279" s="149">
        <v>100574</v>
      </c>
      <c r="E279" s="150" t="s">
        <v>81</v>
      </c>
      <c r="F279" s="151" t="s">
        <v>39</v>
      </c>
      <c r="G279" s="152"/>
      <c r="H279" s="151"/>
      <c r="I279" s="151"/>
      <c r="J279" s="151"/>
      <c r="K279" s="153"/>
      <c r="L279" s="154">
        <f>TRUNC((SUBTOTAL(9,'MEMORIA DE CAL.'!L280:L316)),2)</f>
        <v>517.49</v>
      </c>
      <c r="M279" s="205">
        <f>TRUNC((SUBTOTAL(9,'MEMORIA DE CAL.'!M280:M316)),2)</f>
        <v>517.49</v>
      </c>
      <c r="N279" s="233">
        <f>TRUNC((SUBTOTAL(9,'MEMORIA DE CAL.'!N280:N316)),2)</f>
        <v>0</v>
      </c>
      <c r="O279" s="233">
        <f>TRUNC((SUBTOTAL(9,'MEMORIA DE CAL.'!O280:O316)),2)</f>
        <v>0</v>
      </c>
      <c r="P279" s="205">
        <f>TRUNC((SUBTOTAL(9,'MEMORIA DE CAL.'!P280:P316)),2)</f>
        <v>517.49</v>
      </c>
      <c r="Q279" s="113"/>
      <c r="R279" s="109"/>
      <c r="T279" s="131"/>
    </row>
    <row r="280" spans="2:20" s="114" customFormat="1" ht="31.5" x14ac:dyDescent="0.25">
      <c r="B280" s="202" t="s">
        <v>205</v>
      </c>
      <c r="C280" s="133"/>
      <c r="D280" s="132"/>
      <c r="E280" s="136" t="s">
        <v>355</v>
      </c>
      <c r="F280" s="135"/>
      <c r="G280" s="142" t="s">
        <v>236</v>
      </c>
      <c r="H280" s="137"/>
      <c r="I280" s="137"/>
      <c r="J280" s="137"/>
      <c r="K280" s="141"/>
      <c r="L280" s="146"/>
      <c r="M280" s="206"/>
      <c r="N280" s="135"/>
      <c r="O280" s="135"/>
      <c r="P280" s="141"/>
      <c r="Q280" s="113"/>
      <c r="R280" s="109"/>
      <c r="T280" s="131"/>
    </row>
    <row r="281" spans="2:20" s="114" customFormat="1" ht="31.5" x14ac:dyDescent="0.25">
      <c r="B281" s="202" t="s">
        <v>205</v>
      </c>
      <c r="C281" s="133"/>
      <c r="D281" s="132"/>
      <c r="E281" s="278" t="s">
        <v>331</v>
      </c>
      <c r="F281" s="135"/>
      <c r="G281" s="140"/>
      <c r="H281" s="137"/>
      <c r="I281" s="137"/>
      <c r="J281" s="282" t="s">
        <v>353</v>
      </c>
      <c r="K281" s="283"/>
      <c r="L281" s="146"/>
      <c r="M281" s="206"/>
      <c r="N281" s="135"/>
      <c r="O281" s="135"/>
      <c r="P281" s="141"/>
      <c r="Q281" s="113"/>
      <c r="R281" s="109"/>
      <c r="T281" s="131"/>
    </row>
    <row r="282" spans="2:20" s="114" customFormat="1" x14ac:dyDescent="0.25">
      <c r="B282" s="202" t="s">
        <v>205</v>
      </c>
      <c r="C282" s="133"/>
      <c r="D282" s="132"/>
      <c r="E282" s="136" t="s">
        <v>231</v>
      </c>
      <c r="F282" s="135"/>
      <c r="G282" s="140"/>
      <c r="H282" s="137"/>
      <c r="I282" s="137"/>
      <c r="J282" s="137"/>
      <c r="K282" s="141"/>
      <c r="L282" s="146"/>
      <c r="M282" s="206"/>
      <c r="N282" s="135"/>
      <c r="O282" s="135"/>
      <c r="P282" s="141"/>
      <c r="Q282" s="113"/>
      <c r="R282" s="109"/>
      <c r="T282" s="131"/>
    </row>
    <row r="283" spans="2:20" s="114" customFormat="1" x14ac:dyDescent="0.25">
      <c r="B283" s="202" t="s">
        <v>205</v>
      </c>
      <c r="C283" s="133"/>
      <c r="D283" s="132" t="s">
        <v>165</v>
      </c>
      <c r="E283" s="134" t="s">
        <v>332</v>
      </c>
      <c r="F283" s="135"/>
      <c r="G283" s="140"/>
      <c r="H283" s="135"/>
      <c r="I283" s="280"/>
      <c r="J283" s="280">
        <f>M207</f>
        <v>9.9700000000000006</v>
      </c>
      <c r="K283" s="141"/>
      <c r="L283" s="146">
        <f>M283</f>
        <v>9.9700000000000006</v>
      </c>
      <c r="M283" s="206">
        <f>TRUNC((PRODUCT(G283:K283)),2)</f>
        <v>9.9700000000000006</v>
      </c>
      <c r="N283" s="135">
        <f>IF('MEMORIA DE CAL.'!$M283&gt;'MEMORIA DE CAL.'!$L283,'MEMORIA DE CAL.'!$M283-'MEMORIA DE CAL.'!$L283,0)</f>
        <v>0</v>
      </c>
      <c r="O283" s="135">
        <f>IF('MEMORIA DE CAL.'!$M283&lt;'MEMORIA DE CAL.'!$L283,'MEMORIA DE CAL.'!$L283-'MEMORIA DE CAL.'!$M283,0)</f>
        <v>0</v>
      </c>
      <c r="P283" s="141">
        <f>'MEMORIA DE CAL.'!$L283+'MEMORIA DE CAL.'!$N283-'MEMORIA DE CAL.'!$O283</f>
        <v>9.9700000000000006</v>
      </c>
      <c r="Q283" s="113"/>
      <c r="R283" s="109"/>
      <c r="T283" s="131"/>
    </row>
    <row r="284" spans="2:20" s="114" customFormat="1" x14ac:dyDescent="0.25">
      <c r="B284" s="202" t="s">
        <v>205</v>
      </c>
      <c r="C284" s="133"/>
      <c r="D284" s="132" t="s">
        <v>165</v>
      </c>
      <c r="E284" s="134" t="s">
        <v>333</v>
      </c>
      <c r="F284" s="135"/>
      <c r="G284" s="140"/>
      <c r="H284" s="135"/>
      <c r="I284" s="280"/>
      <c r="J284" s="280">
        <f t="shared" ref="J284:J316" si="47">M208</f>
        <v>9.9700000000000006</v>
      </c>
      <c r="K284" s="141"/>
      <c r="L284" s="146">
        <f t="shared" ref="L284:L316" si="48">M284</f>
        <v>9.9700000000000006</v>
      </c>
      <c r="M284" s="206">
        <f t="shared" ref="M284:M288" si="49">TRUNC((PRODUCT(G284:K284)),2)</f>
        <v>9.9700000000000006</v>
      </c>
      <c r="N284" s="135">
        <f>IF('MEMORIA DE CAL.'!$M284&gt;'MEMORIA DE CAL.'!$L284,'MEMORIA DE CAL.'!$M284-'MEMORIA DE CAL.'!$L284,0)</f>
        <v>0</v>
      </c>
      <c r="O284" s="135">
        <f>IF('MEMORIA DE CAL.'!$M284&lt;'MEMORIA DE CAL.'!$L284,'MEMORIA DE CAL.'!$L284-'MEMORIA DE CAL.'!$M284,0)</f>
        <v>0</v>
      </c>
      <c r="P284" s="141">
        <f>'MEMORIA DE CAL.'!$L284+'MEMORIA DE CAL.'!$N284-'MEMORIA DE CAL.'!$O284</f>
        <v>9.9700000000000006</v>
      </c>
      <c r="Q284" s="113"/>
      <c r="R284" s="109"/>
      <c r="T284" s="131"/>
    </row>
    <row r="285" spans="2:20" s="114" customFormat="1" x14ac:dyDescent="0.25">
      <c r="B285" s="202" t="s">
        <v>205</v>
      </c>
      <c r="C285" s="133"/>
      <c r="D285" s="132" t="s">
        <v>165</v>
      </c>
      <c r="E285" s="134" t="s">
        <v>334</v>
      </c>
      <c r="F285" s="135"/>
      <c r="G285" s="140"/>
      <c r="H285" s="135"/>
      <c r="I285" s="280"/>
      <c r="J285" s="280">
        <f t="shared" si="47"/>
        <v>5.79</v>
      </c>
      <c r="K285" s="141"/>
      <c r="L285" s="146">
        <f t="shared" si="48"/>
        <v>5.79</v>
      </c>
      <c r="M285" s="206">
        <f t="shared" si="49"/>
        <v>5.79</v>
      </c>
      <c r="N285" s="135">
        <f>IF('MEMORIA DE CAL.'!$M285&gt;'MEMORIA DE CAL.'!$L285,'MEMORIA DE CAL.'!$M285-'MEMORIA DE CAL.'!$L285,0)</f>
        <v>0</v>
      </c>
      <c r="O285" s="135">
        <f>IF('MEMORIA DE CAL.'!$M285&lt;'MEMORIA DE CAL.'!$L285,'MEMORIA DE CAL.'!$L285-'MEMORIA DE CAL.'!$M285,0)</f>
        <v>0</v>
      </c>
      <c r="P285" s="141">
        <f>'MEMORIA DE CAL.'!$L285+'MEMORIA DE CAL.'!$N285-'MEMORIA DE CAL.'!$O285</f>
        <v>5.79</v>
      </c>
      <c r="Q285" s="113"/>
      <c r="R285" s="109"/>
      <c r="T285" s="131"/>
    </row>
    <row r="286" spans="2:20" s="114" customFormat="1" x14ac:dyDescent="0.25">
      <c r="B286" s="202" t="s">
        <v>205</v>
      </c>
      <c r="C286" s="133"/>
      <c r="D286" s="132" t="s">
        <v>165</v>
      </c>
      <c r="E286" s="134" t="s">
        <v>335</v>
      </c>
      <c r="F286" s="135"/>
      <c r="G286" s="140"/>
      <c r="H286" s="135"/>
      <c r="I286" s="280"/>
      <c r="J286" s="280">
        <f t="shared" si="47"/>
        <v>5.82</v>
      </c>
      <c r="K286" s="141"/>
      <c r="L286" s="146">
        <f t="shared" si="48"/>
        <v>5.82</v>
      </c>
      <c r="M286" s="206">
        <f t="shared" si="49"/>
        <v>5.82</v>
      </c>
      <c r="N286" s="135">
        <f>IF('MEMORIA DE CAL.'!$M286&gt;'MEMORIA DE CAL.'!$L286,'MEMORIA DE CAL.'!$M286-'MEMORIA DE CAL.'!$L286,0)</f>
        <v>0</v>
      </c>
      <c r="O286" s="135">
        <f>IF('MEMORIA DE CAL.'!$M286&lt;'MEMORIA DE CAL.'!$L286,'MEMORIA DE CAL.'!$L286-'MEMORIA DE CAL.'!$M286,0)</f>
        <v>0</v>
      </c>
      <c r="P286" s="141">
        <f>'MEMORIA DE CAL.'!$L286+'MEMORIA DE CAL.'!$N286-'MEMORIA DE CAL.'!$O286</f>
        <v>5.82</v>
      </c>
      <c r="Q286" s="113"/>
      <c r="R286" s="109"/>
      <c r="T286" s="131"/>
    </row>
    <row r="287" spans="2:20" s="114" customFormat="1" x14ac:dyDescent="0.25">
      <c r="B287" s="202" t="s">
        <v>205</v>
      </c>
      <c r="C287" s="133"/>
      <c r="D287" s="132" t="s">
        <v>165</v>
      </c>
      <c r="E287" s="134" t="s">
        <v>336</v>
      </c>
      <c r="F287" s="135"/>
      <c r="G287" s="140"/>
      <c r="H287" s="135"/>
      <c r="I287" s="280"/>
      <c r="J287" s="280">
        <f t="shared" si="47"/>
        <v>1.72</v>
      </c>
      <c r="K287" s="141"/>
      <c r="L287" s="146">
        <f t="shared" si="48"/>
        <v>1.72</v>
      </c>
      <c r="M287" s="206">
        <f t="shared" si="49"/>
        <v>1.72</v>
      </c>
      <c r="N287" s="135">
        <f>IF('MEMORIA DE CAL.'!$M287&gt;'MEMORIA DE CAL.'!$L287,'MEMORIA DE CAL.'!$M287-'MEMORIA DE CAL.'!$L287,0)</f>
        <v>0</v>
      </c>
      <c r="O287" s="135">
        <f>IF('MEMORIA DE CAL.'!$M287&lt;'MEMORIA DE CAL.'!$L287,'MEMORIA DE CAL.'!$L287-'MEMORIA DE CAL.'!$M287,0)</f>
        <v>0</v>
      </c>
      <c r="P287" s="141">
        <f>'MEMORIA DE CAL.'!$L287+'MEMORIA DE CAL.'!$N287-'MEMORIA DE CAL.'!$O287</f>
        <v>1.72</v>
      </c>
      <c r="Q287" s="113"/>
      <c r="R287" s="109"/>
      <c r="T287" s="131"/>
    </row>
    <row r="288" spans="2:20" s="114" customFormat="1" x14ac:dyDescent="0.25">
      <c r="B288" s="202" t="s">
        <v>205</v>
      </c>
      <c r="C288" s="133"/>
      <c r="D288" s="132" t="s">
        <v>165</v>
      </c>
      <c r="E288" s="134" t="s">
        <v>337</v>
      </c>
      <c r="F288" s="135"/>
      <c r="G288" s="140"/>
      <c r="H288" s="135"/>
      <c r="I288" s="280"/>
      <c r="J288" s="280">
        <f t="shared" si="47"/>
        <v>1.28</v>
      </c>
      <c r="K288" s="141"/>
      <c r="L288" s="146">
        <f t="shared" si="48"/>
        <v>1.28</v>
      </c>
      <c r="M288" s="206">
        <f t="shared" si="49"/>
        <v>1.28</v>
      </c>
      <c r="N288" s="135">
        <f>IF('MEMORIA DE CAL.'!$M288&gt;'MEMORIA DE CAL.'!$L288,'MEMORIA DE CAL.'!$M288-'MEMORIA DE CAL.'!$L288,0)</f>
        <v>0</v>
      </c>
      <c r="O288" s="135">
        <f>IF('MEMORIA DE CAL.'!$M288&lt;'MEMORIA DE CAL.'!$L288,'MEMORIA DE CAL.'!$L288-'MEMORIA DE CAL.'!$M288,0)</f>
        <v>0</v>
      </c>
      <c r="P288" s="141">
        <f>'MEMORIA DE CAL.'!$L288+'MEMORIA DE CAL.'!$N288-'MEMORIA DE CAL.'!$O288</f>
        <v>1.28</v>
      </c>
      <c r="Q288" s="113"/>
      <c r="R288" s="109"/>
      <c r="T288" s="131"/>
    </row>
    <row r="289" spans="2:20" s="114" customFormat="1" x14ac:dyDescent="0.25">
      <c r="B289" s="202" t="s">
        <v>205</v>
      </c>
      <c r="C289" s="133"/>
      <c r="D289" s="132"/>
      <c r="E289" s="136" t="s">
        <v>229</v>
      </c>
      <c r="F289" s="135"/>
      <c r="G289" s="140"/>
      <c r="H289" s="135"/>
      <c r="I289" s="280"/>
      <c r="J289" s="280"/>
      <c r="K289" s="141"/>
      <c r="L289" s="146"/>
      <c r="M289" s="206"/>
      <c r="N289" s="135"/>
      <c r="O289" s="135"/>
      <c r="P289" s="141"/>
      <c r="Q289" s="113"/>
      <c r="R289" s="109"/>
      <c r="T289" s="131"/>
    </row>
    <row r="290" spans="2:20" s="114" customFormat="1" x14ac:dyDescent="0.25">
      <c r="B290" s="202" t="s">
        <v>205</v>
      </c>
      <c r="C290" s="133"/>
      <c r="D290" s="132" t="s">
        <v>165</v>
      </c>
      <c r="E290" s="134" t="s">
        <v>338</v>
      </c>
      <c r="F290" s="135"/>
      <c r="G290" s="140"/>
      <c r="H290" s="135"/>
      <c r="I290" s="280"/>
      <c r="J290" s="280">
        <f t="shared" si="47"/>
        <v>10.33</v>
      </c>
      <c r="K290" s="141"/>
      <c r="L290" s="146">
        <f t="shared" si="48"/>
        <v>10.33</v>
      </c>
      <c r="M290" s="206">
        <f t="shared" ref="M290:M295" si="50">TRUNC((PRODUCT(G290:K290)),2)</f>
        <v>10.33</v>
      </c>
      <c r="N290" s="135">
        <f>IF('MEMORIA DE CAL.'!$M290&gt;'MEMORIA DE CAL.'!$L290,'MEMORIA DE CAL.'!$M290-'MEMORIA DE CAL.'!$L290,0)</f>
        <v>0</v>
      </c>
      <c r="O290" s="135">
        <f>IF('MEMORIA DE CAL.'!$M290&lt;'MEMORIA DE CAL.'!$L290,'MEMORIA DE CAL.'!$L290-'MEMORIA DE CAL.'!$M290,0)</f>
        <v>0</v>
      </c>
      <c r="P290" s="141">
        <f>'MEMORIA DE CAL.'!$L290+'MEMORIA DE CAL.'!$N290-'MEMORIA DE CAL.'!$O290</f>
        <v>10.33</v>
      </c>
      <c r="Q290" s="113"/>
      <c r="R290" s="109"/>
      <c r="T290" s="131"/>
    </row>
    <row r="291" spans="2:20" s="114" customFormat="1" x14ac:dyDescent="0.25">
      <c r="B291" s="202" t="s">
        <v>205</v>
      </c>
      <c r="C291" s="133"/>
      <c r="D291" s="132" t="s">
        <v>165</v>
      </c>
      <c r="E291" s="134" t="s">
        <v>339</v>
      </c>
      <c r="F291" s="135"/>
      <c r="G291" s="140"/>
      <c r="H291" s="135"/>
      <c r="I291" s="280"/>
      <c r="J291" s="280">
        <f t="shared" si="47"/>
        <v>13.03</v>
      </c>
      <c r="K291" s="141"/>
      <c r="L291" s="146">
        <f t="shared" si="48"/>
        <v>13.03</v>
      </c>
      <c r="M291" s="206">
        <f t="shared" si="50"/>
        <v>13.03</v>
      </c>
      <c r="N291" s="135">
        <f>IF('MEMORIA DE CAL.'!$M291&gt;'MEMORIA DE CAL.'!$L291,'MEMORIA DE CAL.'!$M291-'MEMORIA DE CAL.'!$L291,0)</f>
        <v>0</v>
      </c>
      <c r="O291" s="135">
        <f>IF('MEMORIA DE CAL.'!$M291&lt;'MEMORIA DE CAL.'!$L291,'MEMORIA DE CAL.'!$L291-'MEMORIA DE CAL.'!$M291,0)</f>
        <v>0</v>
      </c>
      <c r="P291" s="141">
        <f>'MEMORIA DE CAL.'!$L291+'MEMORIA DE CAL.'!$N291-'MEMORIA DE CAL.'!$O291</f>
        <v>13.03</v>
      </c>
      <c r="Q291" s="113"/>
      <c r="R291" s="109"/>
      <c r="T291" s="131"/>
    </row>
    <row r="292" spans="2:20" s="114" customFormat="1" x14ac:dyDescent="0.25">
      <c r="B292" s="202" t="s">
        <v>205</v>
      </c>
      <c r="C292" s="133"/>
      <c r="D292" s="132" t="s">
        <v>165</v>
      </c>
      <c r="E292" s="134" t="s">
        <v>340</v>
      </c>
      <c r="F292" s="135"/>
      <c r="G292" s="140"/>
      <c r="H292" s="135"/>
      <c r="I292" s="280"/>
      <c r="J292" s="280">
        <f t="shared" si="47"/>
        <v>13.16</v>
      </c>
      <c r="K292" s="141"/>
      <c r="L292" s="146">
        <f t="shared" si="48"/>
        <v>13.16</v>
      </c>
      <c r="M292" s="206">
        <f t="shared" si="50"/>
        <v>13.16</v>
      </c>
      <c r="N292" s="135">
        <f>IF('MEMORIA DE CAL.'!$M292&gt;'MEMORIA DE CAL.'!$L292,'MEMORIA DE CAL.'!$M292-'MEMORIA DE CAL.'!$L292,0)</f>
        <v>0</v>
      </c>
      <c r="O292" s="135">
        <f>IF('MEMORIA DE CAL.'!$M292&lt;'MEMORIA DE CAL.'!$L292,'MEMORIA DE CAL.'!$L292-'MEMORIA DE CAL.'!$M292,0)</f>
        <v>0</v>
      </c>
      <c r="P292" s="141">
        <f>'MEMORIA DE CAL.'!$L292+'MEMORIA DE CAL.'!$N292-'MEMORIA DE CAL.'!$O292</f>
        <v>13.16</v>
      </c>
      <c r="Q292" s="113"/>
      <c r="R292" s="109"/>
      <c r="T292" s="131"/>
    </row>
    <row r="293" spans="2:20" s="114" customFormat="1" x14ac:dyDescent="0.25">
      <c r="B293" s="202" t="s">
        <v>205</v>
      </c>
      <c r="C293" s="133"/>
      <c r="D293" s="132" t="s">
        <v>165</v>
      </c>
      <c r="E293" s="134" t="s">
        <v>341</v>
      </c>
      <c r="F293" s="135"/>
      <c r="G293" s="140"/>
      <c r="H293" s="135"/>
      <c r="I293" s="280"/>
      <c r="J293" s="280">
        <f t="shared" si="47"/>
        <v>7.59</v>
      </c>
      <c r="K293" s="141"/>
      <c r="L293" s="146">
        <f t="shared" si="48"/>
        <v>7.59</v>
      </c>
      <c r="M293" s="206">
        <f t="shared" si="50"/>
        <v>7.59</v>
      </c>
      <c r="N293" s="135">
        <f>IF('MEMORIA DE CAL.'!$M293&gt;'MEMORIA DE CAL.'!$L293,'MEMORIA DE CAL.'!$M293-'MEMORIA DE CAL.'!$L293,0)</f>
        <v>0</v>
      </c>
      <c r="O293" s="135">
        <f>IF('MEMORIA DE CAL.'!$M293&lt;'MEMORIA DE CAL.'!$L293,'MEMORIA DE CAL.'!$L293-'MEMORIA DE CAL.'!$M293,0)</f>
        <v>0</v>
      </c>
      <c r="P293" s="141">
        <f>'MEMORIA DE CAL.'!$L293+'MEMORIA DE CAL.'!$N293-'MEMORIA DE CAL.'!$O293</f>
        <v>7.59</v>
      </c>
      <c r="Q293" s="113"/>
      <c r="R293" s="109"/>
      <c r="T293" s="131"/>
    </row>
    <row r="294" spans="2:20" s="114" customFormat="1" x14ac:dyDescent="0.25">
      <c r="B294" s="202" t="s">
        <v>205</v>
      </c>
      <c r="C294" s="133"/>
      <c r="D294" s="132" t="s">
        <v>165</v>
      </c>
      <c r="E294" s="134" t="s">
        <v>342</v>
      </c>
      <c r="F294" s="135"/>
      <c r="G294" s="140"/>
      <c r="H294" s="135"/>
      <c r="I294" s="280"/>
      <c r="J294" s="280">
        <f t="shared" si="47"/>
        <v>12.57</v>
      </c>
      <c r="K294" s="141"/>
      <c r="L294" s="146">
        <f t="shared" si="48"/>
        <v>12.57</v>
      </c>
      <c r="M294" s="206">
        <f t="shared" si="50"/>
        <v>12.57</v>
      </c>
      <c r="N294" s="135">
        <f>IF('MEMORIA DE CAL.'!$M294&gt;'MEMORIA DE CAL.'!$L294,'MEMORIA DE CAL.'!$M294-'MEMORIA DE CAL.'!$L294,0)</f>
        <v>0</v>
      </c>
      <c r="O294" s="135">
        <f>IF('MEMORIA DE CAL.'!$M294&lt;'MEMORIA DE CAL.'!$L294,'MEMORIA DE CAL.'!$L294-'MEMORIA DE CAL.'!$M294,0)</f>
        <v>0</v>
      </c>
      <c r="P294" s="141">
        <f>'MEMORIA DE CAL.'!$L294+'MEMORIA DE CAL.'!$N294-'MEMORIA DE CAL.'!$O294</f>
        <v>12.57</v>
      </c>
      <c r="Q294" s="113"/>
      <c r="R294" s="109"/>
      <c r="T294" s="131"/>
    </row>
    <row r="295" spans="2:20" s="114" customFormat="1" x14ac:dyDescent="0.25">
      <c r="B295" s="202" t="s">
        <v>205</v>
      </c>
      <c r="C295" s="133"/>
      <c r="D295" s="132" t="s">
        <v>165</v>
      </c>
      <c r="E295" s="134" t="s">
        <v>343</v>
      </c>
      <c r="F295" s="135"/>
      <c r="G295" s="140"/>
      <c r="H295" s="135"/>
      <c r="I295" s="280"/>
      <c r="J295" s="280">
        <f t="shared" si="47"/>
        <v>18.25</v>
      </c>
      <c r="K295" s="141"/>
      <c r="L295" s="146">
        <f t="shared" si="48"/>
        <v>18.25</v>
      </c>
      <c r="M295" s="206">
        <f t="shared" si="50"/>
        <v>18.25</v>
      </c>
      <c r="N295" s="135">
        <f>IF('MEMORIA DE CAL.'!$M295&gt;'MEMORIA DE CAL.'!$L295,'MEMORIA DE CAL.'!$M295-'MEMORIA DE CAL.'!$L295,0)</f>
        <v>0</v>
      </c>
      <c r="O295" s="135">
        <f>IF('MEMORIA DE CAL.'!$M295&lt;'MEMORIA DE CAL.'!$L295,'MEMORIA DE CAL.'!$L295-'MEMORIA DE CAL.'!$M295,0)</f>
        <v>0</v>
      </c>
      <c r="P295" s="141">
        <f>'MEMORIA DE CAL.'!$L295+'MEMORIA DE CAL.'!$N295-'MEMORIA DE CAL.'!$O295</f>
        <v>18.25</v>
      </c>
      <c r="Q295" s="113"/>
      <c r="R295" s="109"/>
      <c r="T295" s="131"/>
    </row>
    <row r="296" spans="2:20" s="114" customFormat="1" x14ac:dyDescent="0.25">
      <c r="B296" s="202" t="s">
        <v>205</v>
      </c>
      <c r="C296" s="133"/>
      <c r="D296" s="132"/>
      <c r="E296" s="136" t="s">
        <v>230</v>
      </c>
      <c r="F296" s="135"/>
      <c r="G296" s="140"/>
      <c r="H296" s="135"/>
      <c r="I296" s="280"/>
      <c r="J296" s="280"/>
      <c r="K296" s="141"/>
      <c r="L296" s="146"/>
      <c r="M296" s="206"/>
      <c r="N296" s="135"/>
      <c r="O296" s="135"/>
      <c r="P296" s="141"/>
      <c r="Q296" s="113"/>
      <c r="R296" s="109"/>
      <c r="T296" s="131"/>
    </row>
    <row r="297" spans="2:20" s="114" customFormat="1" x14ac:dyDescent="0.25">
      <c r="B297" s="202" t="s">
        <v>205</v>
      </c>
      <c r="C297" s="133"/>
      <c r="D297" s="132" t="s">
        <v>165</v>
      </c>
      <c r="E297" s="134" t="s">
        <v>344</v>
      </c>
      <c r="F297" s="135"/>
      <c r="G297" s="140"/>
      <c r="H297" s="135"/>
      <c r="I297" s="280"/>
      <c r="J297" s="280">
        <f t="shared" si="47"/>
        <v>1.07</v>
      </c>
      <c r="K297" s="141"/>
      <c r="L297" s="146">
        <f t="shared" si="48"/>
        <v>1.07</v>
      </c>
      <c r="M297" s="206">
        <f t="shared" ref="M297:M300" si="51">TRUNC((PRODUCT(G297:K297)),2)</f>
        <v>1.07</v>
      </c>
      <c r="N297" s="135">
        <f>IF('MEMORIA DE CAL.'!$M297&gt;'MEMORIA DE CAL.'!$L297,'MEMORIA DE CAL.'!$M297-'MEMORIA DE CAL.'!$L297,0)</f>
        <v>0</v>
      </c>
      <c r="O297" s="135">
        <f>IF('MEMORIA DE CAL.'!$M297&lt;'MEMORIA DE CAL.'!$L297,'MEMORIA DE CAL.'!$L297-'MEMORIA DE CAL.'!$M297,0)</f>
        <v>0</v>
      </c>
      <c r="P297" s="141">
        <f>'MEMORIA DE CAL.'!$L297+'MEMORIA DE CAL.'!$N297-'MEMORIA DE CAL.'!$O297</f>
        <v>1.07</v>
      </c>
      <c r="Q297" s="113"/>
      <c r="R297" s="109"/>
      <c r="T297" s="131"/>
    </row>
    <row r="298" spans="2:20" s="114" customFormat="1" x14ac:dyDescent="0.25">
      <c r="B298" s="202" t="s">
        <v>205</v>
      </c>
      <c r="C298" s="133"/>
      <c r="D298" s="132" t="s">
        <v>165</v>
      </c>
      <c r="E298" s="134" t="s">
        <v>346</v>
      </c>
      <c r="F298" s="135"/>
      <c r="G298" s="140"/>
      <c r="H298" s="135"/>
      <c r="I298" s="280"/>
      <c r="J298" s="280">
        <f t="shared" si="47"/>
        <v>0.85</v>
      </c>
      <c r="K298" s="141"/>
      <c r="L298" s="146">
        <f t="shared" si="48"/>
        <v>0.85</v>
      </c>
      <c r="M298" s="206">
        <f t="shared" si="51"/>
        <v>0.85</v>
      </c>
      <c r="N298" s="135">
        <f>IF('MEMORIA DE CAL.'!$M298&gt;'MEMORIA DE CAL.'!$L298,'MEMORIA DE CAL.'!$M298-'MEMORIA DE CAL.'!$L298,0)</f>
        <v>0</v>
      </c>
      <c r="O298" s="135">
        <f>IF('MEMORIA DE CAL.'!$M298&lt;'MEMORIA DE CAL.'!$L298,'MEMORIA DE CAL.'!$L298-'MEMORIA DE CAL.'!$M298,0)</f>
        <v>0</v>
      </c>
      <c r="P298" s="141">
        <f>'MEMORIA DE CAL.'!$L298+'MEMORIA DE CAL.'!$N298-'MEMORIA DE CAL.'!$O298</f>
        <v>0.85</v>
      </c>
      <c r="Q298" s="113"/>
      <c r="R298" s="109"/>
      <c r="T298" s="131"/>
    </row>
    <row r="299" spans="2:20" s="114" customFormat="1" x14ac:dyDescent="0.25">
      <c r="B299" s="202" t="s">
        <v>205</v>
      </c>
      <c r="C299" s="133"/>
      <c r="D299" s="132" t="s">
        <v>165</v>
      </c>
      <c r="E299" s="279" t="s">
        <v>347</v>
      </c>
      <c r="F299" s="280"/>
      <c r="G299" s="281"/>
      <c r="H299" s="280"/>
      <c r="I299" s="280"/>
      <c r="J299" s="280">
        <f t="shared" si="47"/>
        <v>9.34</v>
      </c>
      <c r="K299" s="141"/>
      <c r="L299" s="146">
        <f t="shared" si="48"/>
        <v>9.34</v>
      </c>
      <c r="M299" s="206">
        <f t="shared" si="51"/>
        <v>9.34</v>
      </c>
      <c r="N299" s="135">
        <f>IF('MEMORIA DE CAL.'!$M299&gt;'MEMORIA DE CAL.'!$L299,'MEMORIA DE CAL.'!$M299-'MEMORIA DE CAL.'!$L299,0)</f>
        <v>0</v>
      </c>
      <c r="O299" s="135">
        <f>IF('MEMORIA DE CAL.'!$M299&lt;'MEMORIA DE CAL.'!$L299,'MEMORIA DE CAL.'!$L299-'MEMORIA DE CAL.'!$M299,0)</f>
        <v>0</v>
      </c>
      <c r="P299" s="141">
        <f>'MEMORIA DE CAL.'!$L299+'MEMORIA DE CAL.'!$N299-'MEMORIA DE CAL.'!$O299</f>
        <v>9.34</v>
      </c>
      <c r="Q299" s="113"/>
      <c r="R299" s="109"/>
      <c r="T299" s="131"/>
    </row>
    <row r="300" spans="2:20" s="114" customFormat="1" x14ac:dyDescent="0.25">
      <c r="B300" s="202" t="s">
        <v>205</v>
      </c>
      <c r="C300" s="133"/>
      <c r="D300" s="132" t="s">
        <v>165</v>
      </c>
      <c r="E300" s="279" t="s">
        <v>348</v>
      </c>
      <c r="F300" s="280"/>
      <c r="G300" s="281"/>
      <c r="H300" s="280"/>
      <c r="I300" s="280"/>
      <c r="J300" s="280">
        <f t="shared" si="47"/>
        <v>9.34</v>
      </c>
      <c r="K300" s="141"/>
      <c r="L300" s="146">
        <f t="shared" si="48"/>
        <v>9.34</v>
      </c>
      <c r="M300" s="206">
        <f t="shared" si="51"/>
        <v>9.34</v>
      </c>
      <c r="N300" s="135">
        <f>IF('MEMORIA DE CAL.'!$M300&gt;'MEMORIA DE CAL.'!$L300,'MEMORIA DE CAL.'!$M300-'MEMORIA DE CAL.'!$L300,0)</f>
        <v>0</v>
      </c>
      <c r="O300" s="135">
        <f>IF('MEMORIA DE CAL.'!$M300&lt;'MEMORIA DE CAL.'!$L300,'MEMORIA DE CAL.'!$L300-'MEMORIA DE CAL.'!$M300,0)</f>
        <v>0</v>
      </c>
      <c r="P300" s="141">
        <f>'MEMORIA DE CAL.'!$L300+'MEMORIA DE CAL.'!$N300-'MEMORIA DE CAL.'!$O300</f>
        <v>9.34</v>
      </c>
      <c r="Q300" s="113"/>
      <c r="R300" s="109"/>
      <c r="T300" s="131"/>
    </row>
    <row r="301" spans="2:20" s="114" customFormat="1" ht="31.5" x14ac:dyDescent="0.25">
      <c r="B301" s="202" t="s">
        <v>205</v>
      </c>
      <c r="C301" s="133"/>
      <c r="D301" s="132"/>
      <c r="E301" s="278" t="s">
        <v>313</v>
      </c>
      <c r="F301" s="135"/>
      <c r="G301" s="140"/>
      <c r="H301" s="137"/>
      <c r="I301" s="137"/>
      <c r="J301" s="282" t="s">
        <v>353</v>
      </c>
      <c r="K301" s="283"/>
      <c r="L301" s="146"/>
      <c r="M301" s="206"/>
      <c r="N301" s="135"/>
      <c r="O301" s="135"/>
      <c r="P301" s="141"/>
      <c r="Q301" s="113"/>
      <c r="R301" s="109"/>
      <c r="T301" s="131"/>
    </row>
    <row r="302" spans="2:20" s="114" customFormat="1" x14ac:dyDescent="0.25">
      <c r="B302" s="202" t="s">
        <v>205</v>
      </c>
      <c r="C302" s="133"/>
      <c r="D302" s="132"/>
      <c r="E302" s="136" t="s">
        <v>231</v>
      </c>
      <c r="F302" s="135"/>
      <c r="G302" s="140"/>
      <c r="H302" s="137"/>
      <c r="I302" s="280"/>
      <c r="J302" s="280"/>
      <c r="K302" s="141"/>
      <c r="L302" s="146"/>
      <c r="M302" s="206"/>
      <c r="N302" s="135"/>
      <c r="O302" s="135"/>
      <c r="P302" s="141"/>
      <c r="Q302" s="113"/>
      <c r="R302" s="109"/>
      <c r="T302" s="131"/>
    </row>
    <row r="303" spans="2:20" s="114" customFormat="1" x14ac:dyDescent="0.25">
      <c r="B303" s="202" t="s">
        <v>205</v>
      </c>
      <c r="C303" s="133"/>
      <c r="D303" s="132" t="s">
        <v>164</v>
      </c>
      <c r="E303" s="134" t="s">
        <v>312</v>
      </c>
      <c r="F303" s="135"/>
      <c r="G303" s="140"/>
      <c r="H303" s="135"/>
      <c r="I303" s="280"/>
      <c r="J303" s="280">
        <f t="shared" si="47"/>
        <v>16.12</v>
      </c>
      <c r="K303" s="141"/>
      <c r="L303" s="146">
        <f t="shared" si="48"/>
        <v>16.12</v>
      </c>
      <c r="M303" s="206">
        <f t="shared" ref="M303:M306" si="52">TRUNC((PRODUCT(G303:K303)),2)</f>
        <v>16.12</v>
      </c>
      <c r="N303" s="135">
        <f>IF('MEMORIA DE CAL.'!$M303&gt;'MEMORIA DE CAL.'!$L303,'MEMORIA DE CAL.'!$M303-'MEMORIA DE CAL.'!$L303,0)</f>
        <v>0</v>
      </c>
      <c r="O303" s="135">
        <f>IF('MEMORIA DE CAL.'!$M303&lt;'MEMORIA DE CAL.'!$L303,'MEMORIA DE CAL.'!$L303-'MEMORIA DE CAL.'!$M303,0)</f>
        <v>0</v>
      </c>
      <c r="P303" s="141">
        <f>'MEMORIA DE CAL.'!$L303+'MEMORIA DE CAL.'!$N303-'MEMORIA DE CAL.'!$O303</f>
        <v>16.12</v>
      </c>
      <c r="Q303" s="113"/>
      <c r="R303" s="109"/>
      <c r="T303" s="131"/>
    </row>
    <row r="304" spans="2:20" s="114" customFormat="1" x14ac:dyDescent="0.25">
      <c r="B304" s="202" t="s">
        <v>205</v>
      </c>
      <c r="C304" s="133"/>
      <c r="D304" s="132" t="s">
        <v>164</v>
      </c>
      <c r="E304" s="134" t="s">
        <v>318</v>
      </c>
      <c r="F304" s="135"/>
      <c r="G304" s="140"/>
      <c r="H304" s="135"/>
      <c r="I304" s="280"/>
      <c r="J304" s="280">
        <f t="shared" si="47"/>
        <v>66.28</v>
      </c>
      <c r="K304" s="141"/>
      <c r="L304" s="146">
        <f t="shared" si="48"/>
        <v>66.28</v>
      </c>
      <c r="M304" s="206">
        <f t="shared" si="52"/>
        <v>66.28</v>
      </c>
      <c r="N304" s="135">
        <f>IF('MEMORIA DE CAL.'!$M304&gt;'MEMORIA DE CAL.'!$L304,'MEMORIA DE CAL.'!$M304-'MEMORIA DE CAL.'!$L304,0)</f>
        <v>0</v>
      </c>
      <c r="O304" s="135">
        <f>IF('MEMORIA DE CAL.'!$M304&lt;'MEMORIA DE CAL.'!$L304,'MEMORIA DE CAL.'!$L304-'MEMORIA DE CAL.'!$M304,0)</f>
        <v>0</v>
      </c>
      <c r="P304" s="141">
        <f>'MEMORIA DE CAL.'!$L304+'MEMORIA DE CAL.'!$N304-'MEMORIA DE CAL.'!$O304</f>
        <v>66.28</v>
      </c>
      <c r="Q304" s="113"/>
      <c r="R304" s="109"/>
      <c r="T304" s="131"/>
    </row>
    <row r="305" spans="2:20" s="114" customFormat="1" x14ac:dyDescent="0.25">
      <c r="B305" s="202" t="s">
        <v>205</v>
      </c>
      <c r="C305" s="133"/>
      <c r="D305" s="132" t="s">
        <v>164</v>
      </c>
      <c r="E305" s="134" t="s">
        <v>317</v>
      </c>
      <c r="F305" s="135"/>
      <c r="G305" s="140"/>
      <c r="H305" s="135"/>
      <c r="I305" s="280"/>
      <c r="J305" s="280">
        <f t="shared" si="47"/>
        <v>51.05</v>
      </c>
      <c r="K305" s="141"/>
      <c r="L305" s="146">
        <f t="shared" si="48"/>
        <v>51.05</v>
      </c>
      <c r="M305" s="206">
        <f t="shared" si="52"/>
        <v>51.05</v>
      </c>
      <c r="N305" s="135">
        <f>IF('MEMORIA DE CAL.'!$M305&gt;'MEMORIA DE CAL.'!$L305,'MEMORIA DE CAL.'!$M305-'MEMORIA DE CAL.'!$L305,0)</f>
        <v>0</v>
      </c>
      <c r="O305" s="135">
        <f>IF('MEMORIA DE CAL.'!$M305&lt;'MEMORIA DE CAL.'!$L305,'MEMORIA DE CAL.'!$L305-'MEMORIA DE CAL.'!$M305,0)</f>
        <v>0</v>
      </c>
      <c r="P305" s="141">
        <f>'MEMORIA DE CAL.'!$L305+'MEMORIA DE CAL.'!$N305-'MEMORIA DE CAL.'!$O305</f>
        <v>51.05</v>
      </c>
      <c r="Q305" s="113"/>
      <c r="R305" s="109"/>
      <c r="T305" s="131"/>
    </row>
    <row r="306" spans="2:20" s="114" customFormat="1" x14ac:dyDescent="0.25">
      <c r="B306" s="202" t="s">
        <v>205</v>
      </c>
      <c r="C306" s="133"/>
      <c r="D306" s="132" t="s">
        <v>164</v>
      </c>
      <c r="E306" s="134" t="s">
        <v>319</v>
      </c>
      <c r="F306" s="135"/>
      <c r="G306" s="140"/>
      <c r="H306" s="135"/>
      <c r="I306" s="280"/>
      <c r="J306" s="280">
        <f t="shared" si="47"/>
        <v>11.32</v>
      </c>
      <c r="K306" s="141"/>
      <c r="L306" s="146">
        <f t="shared" si="48"/>
        <v>11.32</v>
      </c>
      <c r="M306" s="206">
        <f t="shared" si="52"/>
        <v>11.32</v>
      </c>
      <c r="N306" s="135">
        <f>IF('MEMORIA DE CAL.'!$M306&gt;'MEMORIA DE CAL.'!$L306,'MEMORIA DE CAL.'!$M306-'MEMORIA DE CAL.'!$L306,0)</f>
        <v>0</v>
      </c>
      <c r="O306" s="135">
        <f>IF('MEMORIA DE CAL.'!$M306&lt;'MEMORIA DE CAL.'!$L306,'MEMORIA DE CAL.'!$L306-'MEMORIA DE CAL.'!$M306,0)</f>
        <v>0</v>
      </c>
      <c r="P306" s="141">
        <f>'MEMORIA DE CAL.'!$L306+'MEMORIA DE CAL.'!$N306-'MEMORIA DE CAL.'!$O306</f>
        <v>11.32</v>
      </c>
      <c r="Q306" s="113"/>
      <c r="R306" s="109"/>
      <c r="T306" s="131"/>
    </row>
    <row r="307" spans="2:20" s="114" customFormat="1" x14ac:dyDescent="0.25">
      <c r="B307" s="202" t="s">
        <v>205</v>
      </c>
      <c r="C307" s="133"/>
      <c r="D307" s="132"/>
      <c r="E307" s="136" t="s">
        <v>229</v>
      </c>
      <c r="F307" s="135"/>
      <c r="G307" s="140"/>
      <c r="H307" s="135"/>
      <c r="I307" s="280"/>
      <c r="J307" s="280"/>
      <c r="K307" s="141"/>
      <c r="L307" s="146"/>
      <c r="M307" s="206"/>
      <c r="N307" s="135"/>
      <c r="O307" s="135"/>
      <c r="P307" s="141"/>
      <c r="Q307" s="113"/>
      <c r="R307" s="109"/>
      <c r="T307" s="131"/>
    </row>
    <row r="308" spans="2:20" s="114" customFormat="1" x14ac:dyDescent="0.25">
      <c r="B308" s="202" t="s">
        <v>205</v>
      </c>
      <c r="C308" s="133"/>
      <c r="D308" s="132" t="s">
        <v>164</v>
      </c>
      <c r="E308" s="134" t="s">
        <v>320</v>
      </c>
      <c r="F308" s="135"/>
      <c r="G308" s="140"/>
      <c r="H308" s="135"/>
      <c r="I308" s="280"/>
      <c r="J308" s="280">
        <f t="shared" si="47"/>
        <v>15.76</v>
      </c>
      <c r="K308" s="141"/>
      <c r="L308" s="146">
        <f t="shared" si="48"/>
        <v>15.76</v>
      </c>
      <c r="M308" s="206">
        <f t="shared" ref="M308:M311" si="53">TRUNC((PRODUCT(G308:K308)),2)</f>
        <v>15.76</v>
      </c>
      <c r="N308" s="135">
        <f>IF('MEMORIA DE CAL.'!$M308&gt;'MEMORIA DE CAL.'!$L308,'MEMORIA DE CAL.'!$M308-'MEMORIA DE CAL.'!$L308,0)</f>
        <v>0</v>
      </c>
      <c r="O308" s="135">
        <f>IF('MEMORIA DE CAL.'!$M308&lt;'MEMORIA DE CAL.'!$L308,'MEMORIA DE CAL.'!$L308-'MEMORIA DE CAL.'!$M308,0)</f>
        <v>0</v>
      </c>
      <c r="P308" s="141">
        <f>'MEMORIA DE CAL.'!$L308+'MEMORIA DE CAL.'!$N308-'MEMORIA DE CAL.'!$O308</f>
        <v>15.76</v>
      </c>
      <c r="Q308" s="113"/>
      <c r="R308" s="109"/>
      <c r="T308" s="131"/>
    </row>
    <row r="309" spans="2:20" s="114" customFormat="1" x14ac:dyDescent="0.25">
      <c r="B309" s="202" t="s">
        <v>205</v>
      </c>
      <c r="C309" s="133"/>
      <c r="D309" s="132" t="s">
        <v>164</v>
      </c>
      <c r="E309" s="134" t="s">
        <v>321</v>
      </c>
      <c r="F309" s="135"/>
      <c r="G309" s="140"/>
      <c r="H309" s="135"/>
      <c r="I309" s="280"/>
      <c r="J309" s="280">
        <f t="shared" si="47"/>
        <v>33.119999999999997</v>
      </c>
      <c r="K309" s="141"/>
      <c r="L309" s="146">
        <f t="shared" si="48"/>
        <v>33.119999999999997</v>
      </c>
      <c r="M309" s="206">
        <f t="shared" si="53"/>
        <v>33.119999999999997</v>
      </c>
      <c r="N309" s="135">
        <f>IF('MEMORIA DE CAL.'!$M309&gt;'MEMORIA DE CAL.'!$L309,'MEMORIA DE CAL.'!$M309-'MEMORIA DE CAL.'!$L309,0)</f>
        <v>0</v>
      </c>
      <c r="O309" s="135">
        <f>IF('MEMORIA DE CAL.'!$M309&lt;'MEMORIA DE CAL.'!$L309,'MEMORIA DE CAL.'!$L309-'MEMORIA DE CAL.'!$M309,0)</f>
        <v>0</v>
      </c>
      <c r="P309" s="141">
        <f>'MEMORIA DE CAL.'!$L309+'MEMORIA DE CAL.'!$N309-'MEMORIA DE CAL.'!$O309</f>
        <v>33.119999999999997</v>
      </c>
      <c r="Q309" s="113"/>
      <c r="R309" s="109"/>
      <c r="T309" s="131"/>
    </row>
    <row r="310" spans="2:20" s="114" customFormat="1" x14ac:dyDescent="0.25">
      <c r="B310" s="202" t="s">
        <v>205</v>
      </c>
      <c r="C310" s="133"/>
      <c r="D310" s="132" t="s">
        <v>164</v>
      </c>
      <c r="E310" s="134" t="s">
        <v>322</v>
      </c>
      <c r="F310" s="135"/>
      <c r="G310" s="140"/>
      <c r="H310" s="135"/>
      <c r="I310" s="280"/>
      <c r="J310" s="280">
        <f t="shared" si="47"/>
        <v>22.95</v>
      </c>
      <c r="K310" s="141"/>
      <c r="L310" s="146">
        <f t="shared" si="48"/>
        <v>22.95</v>
      </c>
      <c r="M310" s="206">
        <f t="shared" si="53"/>
        <v>22.95</v>
      </c>
      <c r="N310" s="135">
        <f>IF('MEMORIA DE CAL.'!$M310&gt;'MEMORIA DE CAL.'!$L310,'MEMORIA DE CAL.'!$M310-'MEMORIA DE CAL.'!$L310,0)</f>
        <v>0</v>
      </c>
      <c r="O310" s="135">
        <f>IF('MEMORIA DE CAL.'!$M310&lt;'MEMORIA DE CAL.'!$L310,'MEMORIA DE CAL.'!$L310-'MEMORIA DE CAL.'!$M310,0)</f>
        <v>0</v>
      </c>
      <c r="P310" s="141">
        <f>'MEMORIA DE CAL.'!$L310+'MEMORIA DE CAL.'!$N310-'MEMORIA DE CAL.'!$O310</f>
        <v>22.95</v>
      </c>
      <c r="Q310" s="113"/>
      <c r="R310" s="109"/>
      <c r="T310" s="131"/>
    </row>
    <row r="311" spans="2:20" s="114" customFormat="1" x14ac:dyDescent="0.25">
      <c r="B311" s="202" t="s">
        <v>205</v>
      </c>
      <c r="C311" s="133"/>
      <c r="D311" s="132" t="s">
        <v>165</v>
      </c>
      <c r="E311" s="134" t="s">
        <v>323</v>
      </c>
      <c r="F311" s="135"/>
      <c r="G311" s="140"/>
      <c r="H311" s="135"/>
      <c r="I311" s="280"/>
      <c r="J311" s="280">
        <f t="shared" si="47"/>
        <v>13.53</v>
      </c>
      <c r="K311" s="141"/>
      <c r="L311" s="146">
        <f t="shared" si="48"/>
        <v>13.53</v>
      </c>
      <c r="M311" s="206">
        <f t="shared" si="53"/>
        <v>13.53</v>
      </c>
      <c r="N311" s="135">
        <f>IF('MEMORIA DE CAL.'!$M311&gt;'MEMORIA DE CAL.'!$L311,'MEMORIA DE CAL.'!$M311-'MEMORIA DE CAL.'!$L311,0)</f>
        <v>0</v>
      </c>
      <c r="O311" s="135">
        <f>IF('MEMORIA DE CAL.'!$M311&lt;'MEMORIA DE CAL.'!$L311,'MEMORIA DE CAL.'!$L311-'MEMORIA DE CAL.'!$M311,0)</f>
        <v>0</v>
      </c>
      <c r="P311" s="141">
        <f>'MEMORIA DE CAL.'!$L311+'MEMORIA DE CAL.'!$N311-'MEMORIA DE CAL.'!$O311</f>
        <v>13.53</v>
      </c>
      <c r="Q311" s="113"/>
      <c r="R311" s="109"/>
      <c r="T311" s="131"/>
    </row>
    <row r="312" spans="2:20" s="114" customFormat="1" x14ac:dyDescent="0.25">
      <c r="B312" s="202" t="s">
        <v>205</v>
      </c>
      <c r="C312" s="133"/>
      <c r="D312" s="132"/>
      <c r="E312" s="136" t="s">
        <v>230</v>
      </c>
      <c r="F312" s="135"/>
      <c r="G312" s="140"/>
      <c r="H312" s="135"/>
      <c r="I312" s="280"/>
      <c r="J312" s="280"/>
      <c r="K312" s="141"/>
      <c r="L312" s="146"/>
      <c r="M312" s="206"/>
      <c r="N312" s="135"/>
      <c r="O312" s="135"/>
      <c r="P312" s="141"/>
      <c r="Q312" s="113"/>
      <c r="R312" s="109"/>
      <c r="T312" s="131"/>
    </row>
    <row r="313" spans="2:20" s="114" customFormat="1" x14ac:dyDescent="0.25">
      <c r="B313" s="202" t="s">
        <v>205</v>
      </c>
      <c r="C313" s="133"/>
      <c r="D313" s="132" t="s">
        <v>165</v>
      </c>
      <c r="E313" s="134" t="s">
        <v>324</v>
      </c>
      <c r="F313" s="135"/>
      <c r="G313" s="140"/>
      <c r="H313" s="135"/>
      <c r="I313" s="280"/>
      <c r="J313" s="280">
        <f t="shared" si="47"/>
        <v>62.2</v>
      </c>
      <c r="K313" s="141"/>
      <c r="L313" s="146">
        <f t="shared" si="48"/>
        <v>62.2</v>
      </c>
      <c r="M313" s="206">
        <f t="shared" ref="M313:M316" si="54">TRUNC((PRODUCT(G313:K313)),2)</f>
        <v>62.2</v>
      </c>
      <c r="N313" s="135">
        <f>IF('MEMORIA DE CAL.'!$M313&gt;'MEMORIA DE CAL.'!$L313,'MEMORIA DE CAL.'!$M313-'MEMORIA DE CAL.'!$L313,0)</f>
        <v>0</v>
      </c>
      <c r="O313" s="135">
        <f>IF('MEMORIA DE CAL.'!$M313&lt;'MEMORIA DE CAL.'!$L313,'MEMORIA DE CAL.'!$L313-'MEMORIA DE CAL.'!$M313,0)</f>
        <v>0</v>
      </c>
      <c r="P313" s="141">
        <f>'MEMORIA DE CAL.'!$L313+'MEMORIA DE CAL.'!$N313-'MEMORIA DE CAL.'!$O313</f>
        <v>62.2</v>
      </c>
      <c r="Q313" s="113"/>
      <c r="R313" s="109"/>
      <c r="T313" s="131"/>
    </row>
    <row r="314" spans="2:20" s="114" customFormat="1" x14ac:dyDescent="0.25">
      <c r="B314" s="202" t="s">
        <v>205</v>
      </c>
      <c r="C314" s="133"/>
      <c r="D314" s="132" t="s">
        <v>165</v>
      </c>
      <c r="E314" s="134" t="s">
        <v>325</v>
      </c>
      <c r="F314" s="135"/>
      <c r="G314" s="140"/>
      <c r="H314" s="135"/>
      <c r="I314" s="280"/>
      <c r="J314" s="280">
        <f t="shared" si="47"/>
        <v>57.77</v>
      </c>
      <c r="K314" s="141"/>
      <c r="L314" s="146">
        <f t="shared" si="48"/>
        <v>57.77</v>
      </c>
      <c r="M314" s="206">
        <f t="shared" si="54"/>
        <v>57.77</v>
      </c>
      <c r="N314" s="135">
        <f>IF('MEMORIA DE CAL.'!$M314&gt;'MEMORIA DE CAL.'!$L314,'MEMORIA DE CAL.'!$M314-'MEMORIA DE CAL.'!$L314,0)</f>
        <v>0</v>
      </c>
      <c r="O314" s="135">
        <f>IF('MEMORIA DE CAL.'!$M314&lt;'MEMORIA DE CAL.'!$L314,'MEMORIA DE CAL.'!$L314-'MEMORIA DE CAL.'!$M314,0)</f>
        <v>0</v>
      </c>
      <c r="P314" s="141">
        <f>'MEMORIA DE CAL.'!$L314+'MEMORIA DE CAL.'!$N314-'MEMORIA DE CAL.'!$O314</f>
        <v>57.77</v>
      </c>
      <c r="Q314" s="113"/>
      <c r="R314" s="109"/>
      <c r="T314" s="131"/>
    </row>
    <row r="315" spans="2:20" s="114" customFormat="1" x14ac:dyDescent="0.25">
      <c r="B315" s="202" t="s">
        <v>205</v>
      </c>
      <c r="C315" s="133"/>
      <c r="D315" s="132" t="s">
        <v>165</v>
      </c>
      <c r="E315" s="134" t="s">
        <v>326</v>
      </c>
      <c r="F315" s="135"/>
      <c r="G315" s="140"/>
      <c r="H315" s="135"/>
      <c r="I315" s="280"/>
      <c r="J315" s="280">
        <f t="shared" si="47"/>
        <v>29.61</v>
      </c>
      <c r="K315" s="141"/>
      <c r="L315" s="146">
        <f t="shared" si="48"/>
        <v>29.61</v>
      </c>
      <c r="M315" s="206">
        <f t="shared" si="54"/>
        <v>29.61</v>
      </c>
      <c r="N315" s="135">
        <f>IF('MEMORIA DE CAL.'!$M315&gt;'MEMORIA DE CAL.'!$L315,'MEMORIA DE CAL.'!$M315-'MEMORIA DE CAL.'!$L315,0)</f>
        <v>0</v>
      </c>
      <c r="O315" s="135">
        <f>IF('MEMORIA DE CAL.'!$M315&lt;'MEMORIA DE CAL.'!$L315,'MEMORIA DE CAL.'!$L315-'MEMORIA DE CAL.'!$M315,0)</f>
        <v>0</v>
      </c>
      <c r="P315" s="141">
        <f>'MEMORIA DE CAL.'!$L315+'MEMORIA DE CAL.'!$N315-'MEMORIA DE CAL.'!$O315</f>
        <v>29.61</v>
      </c>
      <c r="Q315" s="113"/>
      <c r="R315" s="109"/>
      <c r="T315" s="131"/>
    </row>
    <row r="316" spans="2:20" s="114" customFormat="1" x14ac:dyDescent="0.25">
      <c r="B316" s="202" t="s">
        <v>205</v>
      </c>
      <c r="C316" s="133"/>
      <c r="D316" s="132" t="s">
        <v>165</v>
      </c>
      <c r="E316" s="134" t="s">
        <v>327</v>
      </c>
      <c r="F316" s="135"/>
      <c r="G316" s="140"/>
      <c r="H316" s="135"/>
      <c r="I316" s="280"/>
      <c r="J316" s="280">
        <f t="shared" si="47"/>
        <v>7.7</v>
      </c>
      <c r="K316" s="141"/>
      <c r="L316" s="146">
        <f t="shared" si="48"/>
        <v>7.7</v>
      </c>
      <c r="M316" s="206">
        <f t="shared" si="54"/>
        <v>7.7</v>
      </c>
      <c r="N316" s="135">
        <f>IF('MEMORIA DE CAL.'!$M316&gt;'MEMORIA DE CAL.'!$L316,'MEMORIA DE CAL.'!$M316-'MEMORIA DE CAL.'!$L316,0)</f>
        <v>0</v>
      </c>
      <c r="O316" s="135">
        <f>IF('MEMORIA DE CAL.'!$M316&lt;'MEMORIA DE CAL.'!$L316,'MEMORIA DE CAL.'!$L316-'MEMORIA DE CAL.'!$M316,0)</f>
        <v>0</v>
      </c>
      <c r="P316" s="141">
        <f>'MEMORIA DE CAL.'!$L316+'MEMORIA DE CAL.'!$N316-'MEMORIA DE CAL.'!$O316</f>
        <v>7.7</v>
      </c>
      <c r="Q316" s="113"/>
      <c r="R316" s="109"/>
      <c r="T316" s="131"/>
    </row>
    <row r="317" spans="2:20" s="114" customFormat="1" ht="60" customHeight="1" x14ac:dyDescent="0.25">
      <c r="B317" s="201" t="s">
        <v>206</v>
      </c>
      <c r="C317" s="148" t="s">
        <v>34</v>
      </c>
      <c r="D317" s="149">
        <v>101573</v>
      </c>
      <c r="E317" s="150" t="s">
        <v>200</v>
      </c>
      <c r="F317" s="151" t="s">
        <v>37</v>
      </c>
      <c r="G317" s="152"/>
      <c r="H317" s="151"/>
      <c r="I317" s="151"/>
      <c r="J317" s="151"/>
      <c r="K317" s="153"/>
      <c r="L317" s="154">
        <f>TRUNC((SUBTOTAL(9,'MEMORIA DE CAL.'!L318:L348)),2)</f>
        <v>1056.33</v>
      </c>
      <c r="M317" s="205">
        <f>TRUNC((SUBTOTAL(9,'MEMORIA DE CAL.'!M318:M348)),2)</f>
        <v>1056.33</v>
      </c>
      <c r="N317" s="233">
        <f>TRUNC((SUBTOTAL(9,'MEMORIA DE CAL.'!N318:N348)),2)</f>
        <v>0</v>
      </c>
      <c r="O317" s="233">
        <f>TRUNC((SUBTOTAL(9,'MEMORIA DE CAL.'!O318:O348)),2)</f>
        <v>0</v>
      </c>
      <c r="P317" s="205">
        <f>TRUNC((SUBTOTAL(9,'MEMORIA DE CAL.'!P318:P348)),2)</f>
        <v>1056.33</v>
      </c>
      <c r="Q317" s="113"/>
      <c r="R317" s="109"/>
      <c r="T317" s="131"/>
    </row>
    <row r="318" spans="2:20" s="114" customFormat="1" x14ac:dyDescent="0.25">
      <c r="B318" s="202" t="s">
        <v>206</v>
      </c>
      <c r="C318" s="133"/>
      <c r="D318" s="132"/>
      <c r="E318" s="136" t="s">
        <v>356</v>
      </c>
      <c r="F318" s="135"/>
      <c r="G318" s="142"/>
      <c r="H318" s="137"/>
      <c r="I318" s="137"/>
      <c r="J318" s="135"/>
      <c r="K318" s="141"/>
      <c r="L318" s="146"/>
      <c r="M318" s="206"/>
      <c r="N318" s="135"/>
      <c r="O318" s="135"/>
      <c r="P318" s="141"/>
      <c r="Q318" s="113"/>
      <c r="R318" s="109"/>
      <c r="T318" s="131"/>
    </row>
    <row r="319" spans="2:20" s="114" customFormat="1" x14ac:dyDescent="0.25">
      <c r="B319" s="202" t="s">
        <v>206</v>
      </c>
      <c r="C319" s="133"/>
      <c r="D319" s="132"/>
      <c r="E319" s="278" t="s">
        <v>331</v>
      </c>
      <c r="F319" s="135"/>
      <c r="G319" s="284" t="s">
        <v>357</v>
      </c>
      <c r="H319" s="282" t="s">
        <v>314</v>
      </c>
      <c r="I319" s="282"/>
      <c r="J319" s="282" t="s">
        <v>316</v>
      </c>
      <c r="K319" s="141"/>
      <c r="L319" s="146"/>
      <c r="M319" s="206"/>
      <c r="N319" s="135"/>
      <c r="O319" s="135"/>
      <c r="P319" s="141"/>
      <c r="Q319" s="113"/>
      <c r="R319" s="109"/>
      <c r="T319" s="131"/>
    </row>
    <row r="320" spans="2:20" s="114" customFormat="1" x14ac:dyDescent="0.25">
      <c r="B320" s="202" t="s">
        <v>206</v>
      </c>
      <c r="C320" s="133"/>
      <c r="D320" s="132"/>
      <c r="E320" s="136" t="s">
        <v>231</v>
      </c>
      <c r="F320" s="135"/>
      <c r="G320" s="140"/>
      <c r="H320" s="137"/>
      <c r="I320" s="137"/>
      <c r="J320" s="137"/>
      <c r="K320" s="141"/>
      <c r="L320" s="146"/>
      <c r="M320" s="206"/>
      <c r="N320" s="135"/>
      <c r="O320" s="135"/>
      <c r="P320" s="141"/>
      <c r="Q320" s="113"/>
      <c r="R320" s="109"/>
      <c r="T320" s="131"/>
    </row>
    <row r="321" spans="2:20" s="114" customFormat="1" x14ac:dyDescent="0.25">
      <c r="B321" s="202" t="s">
        <v>206</v>
      </c>
      <c r="C321" s="133"/>
      <c r="D321" s="132" t="s">
        <v>165</v>
      </c>
      <c r="E321" s="134" t="s">
        <v>332</v>
      </c>
      <c r="F321" s="135"/>
      <c r="G321" s="140">
        <v>2</v>
      </c>
      <c r="H321" s="135">
        <f>H65</f>
        <v>4</v>
      </c>
      <c r="I321" s="135"/>
      <c r="J321" s="135">
        <f t="shared" ref="J321" si="55">J65</f>
        <v>1.5649999999999999</v>
      </c>
      <c r="K321" s="141"/>
      <c r="L321" s="146">
        <f>M321</f>
        <v>12.52</v>
      </c>
      <c r="M321" s="206">
        <f>TRUNC((PRODUCT(G321:K321)),2)</f>
        <v>12.52</v>
      </c>
      <c r="N321" s="135">
        <f>IF('MEMORIA DE CAL.'!$M321&gt;'MEMORIA DE CAL.'!$L321,'MEMORIA DE CAL.'!$M321-'MEMORIA DE CAL.'!$L321,0)</f>
        <v>0</v>
      </c>
      <c r="O321" s="135">
        <f>IF('MEMORIA DE CAL.'!$M321&lt;'MEMORIA DE CAL.'!$L321,'MEMORIA DE CAL.'!$L321-'MEMORIA DE CAL.'!$M321,0)</f>
        <v>0</v>
      </c>
      <c r="P321" s="141">
        <f>'MEMORIA DE CAL.'!$L321+'MEMORIA DE CAL.'!$N321-'MEMORIA DE CAL.'!$O321</f>
        <v>12.52</v>
      </c>
      <c r="Q321" s="113"/>
      <c r="R321" s="109"/>
      <c r="T321" s="131"/>
    </row>
    <row r="322" spans="2:20" s="114" customFormat="1" x14ac:dyDescent="0.25">
      <c r="B322" s="202" t="s">
        <v>206</v>
      </c>
      <c r="C322" s="133"/>
      <c r="D322" s="132" t="s">
        <v>165</v>
      </c>
      <c r="E322" s="134" t="s">
        <v>333</v>
      </c>
      <c r="F322" s="135"/>
      <c r="G322" s="140">
        <v>2</v>
      </c>
      <c r="H322" s="135">
        <f t="shared" ref="H322:J322" si="56">H66</f>
        <v>4</v>
      </c>
      <c r="I322" s="135"/>
      <c r="J322" s="135">
        <f t="shared" si="56"/>
        <v>1.5649999999999999</v>
      </c>
      <c r="K322" s="141"/>
      <c r="L322" s="146">
        <f t="shared" ref="L322:L348" si="57">M322</f>
        <v>12.52</v>
      </c>
      <c r="M322" s="206">
        <f>TRUNC((PRODUCT(G322:K322)),2)</f>
        <v>12.52</v>
      </c>
      <c r="N322" s="135">
        <f>IF('MEMORIA DE CAL.'!$M322&gt;'MEMORIA DE CAL.'!$L322,'MEMORIA DE CAL.'!$M322-'MEMORIA DE CAL.'!$L322,0)</f>
        <v>0</v>
      </c>
      <c r="O322" s="135">
        <f>IF('MEMORIA DE CAL.'!$M322&lt;'MEMORIA DE CAL.'!$L322,'MEMORIA DE CAL.'!$L322-'MEMORIA DE CAL.'!$M322,0)</f>
        <v>0</v>
      </c>
      <c r="P322" s="141">
        <f>'MEMORIA DE CAL.'!$L322+'MEMORIA DE CAL.'!$N322-'MEMORIA DE CAL.'!$O322</f>
        <v>12.52</v>
      </c>
      <c r="Q322" s="113"/>
      <c r="R322" s="109"/>
      <c r="T322" s="131"/>
    </row>
    <row r="323" spans="2:20" s="114" customFormat="1" x14ac:dyDescent="0.25">
      <c r="B323" s="202" t="s">
        <v>206</v>
      </c>
      <c r="C323" s="133"/>
      <c r="D323" s="132"/>
      <c r="E323" s="136" t="s">
        <v>229</v>
      </c>
      <c r="F323" s="135"/>
      <c r="G323" s="140"/>
      <c r="H323" s="135"/>
      <c r="I323" s="135"/>
      <c r="J323" s="135"/>
      <c r="K323" s="141"/>
      <c r="L323" s="146"/>
      <c r="M323" s="206"/>
      <c r="N323" s="135"/>
      <c r="O323" s="135"/>
      <c r="P323" s="141"/>
      <c r="Q323" s="113"/>
      <c r="R323" s="109"/>
      <c r="T323" s="131"/>
    </row>
    <row r="324" spans="2:20" s="114" customFormat="1" x14ac:dyDescent="0.25">
      <c r="B324" s="202" t="s">
        <v>206</v>
      </c>
      <c r="C324" s="133"/>
      <c r="D324" s="132" t="s">
        <v>165</v>
      </c>
      <c r="E324" s="134" t="s">
        <v>338</v>
      </c>
      <c r="F324" s="135"/>
      <c r="G324" s="140">
        <v>2</v>
      </c>
      <c r="H324" s="135">
        <f t="shared" ref="H324:J324" si="58">H68</f>
        <v>4</v>
      </c>
      <c r="I324" s="135"/>
      <c r="J324" s="135">
        <f t="shared" si="58"/>
        <v>1.6</v>
      </c>
      <c r="K324" s="141"/>
      <c r="L324" s="146">
        <f t="shared" si="57"/>
        <v>12.8</v>
      </c>
      <c r="M324" s="206">
        <f t="shared" ref="M324:M329" si="59">TRUNC((PRODUCT(G324:K324)),2)</f>
        <v>12.8</v>
      </c>
      <c r="N324" s="135">
        <f>IF('MEMORIA DE CAL.'!$M324&gt;'MEMORIA DE CAL.'!$L324,'MEMORIA DE CAL.'!$M324-'MEMORIA DE CAL.'!$L324,0)</f>
        <v>0</v>
      </c>
      <c r="O324" s="135">
        <f>IF('MEMORIA DE CAL.'!$M324&lt;'MEMORIA DE CAL.'!$L324,'MEMORIA DE CAL.'!$L324-'MEMORIA DE CAL.'!$M324,0)</f>
        <v>0</v>
      </c>
      <c r="P324" s="141">
        <f>'MEMORIA DE CAL.'!$L324+'MEMORIA DE CAL.'!$N324-'MEMORIA DE CAL.'!$O324</f>
        <v>12.8</v>
      </c>
      <c r="Q324" s="113"/>
      <c r="R324" s="109"/>
      <c r="T324" s="131"/>
    </row>
    <row r="325" spans="2:20" s="114" customFormat="1" x14ac:dyDescent="0.25">
      <c r="B325" s="202" t="s">
        <v>206</v>
      </c>
      <c r="C325" s="133"/>
      <c r="D325" s="132" t="s">
        <v>165</v>
      </c>
      <c r="E325" s="134" t="s">
        <v>339</v>
      </c>
      <c r="F325" s="135"/>
      <c r="G325" s="140">
        <v>2</v>
      </c>
      <c r="H325" s="135">
        <f t="shared" ref="H325:J325" si="60">H69</f>
        <v>5</v>
      </c>
      <c r="I325" s="135"/>
      <c r="J325" s="135">
        <f t="shared" si="60"/>
        <v>1.6099999999999999</v>
      </c>
      <c r="K325" s="141"/>
      <c r="L325" s="146">
        <f t="shared" si="57"/>
        <v>16.100000000000001</v>
      </c>
      <c r="M325" s="206">
        <f t="shared" si="59"/>
        <v>16.100000000000001</v>
      </c>
      <c r="N325" s="135">
        <f>IF('MEMORIA DE CAL.'!$M325&gt;'MEMORIA DE CAL.'!$L325,'MEMORIA DE CAL.'!$M325-'MEMORIA DE CAL.'!$L325,0)</f>
        <v>0</v>
      </c>
      <c r="O325" s="135">
        <f>IF('MEMORIA DE CAL.'!$M325&lt;'MEMORIA DE CAL.'!$L325,'MEMORIA DE CAL.'!$L325-'MEMORIA DE CAL.'!$M325,0)</f>
        <v>0</v>
      </c>
      <c r="P325" s="141">
        <f>'MEMORIA DE CAL.'!$L325+'MEMORIA DE CAL.'!$N325-'MEMORIA DE CAL.'!$O325</f>
        <v>16.100000000000001</v>
      </c>
      <c r="Q325" s="113"/>
      <c r="R325" s="109"/>
      <c r="T325" s="131"/>
    </row>
    <row r="326" spans="2:20" s="114" customFormat="1" x14ac:dyDescent="0.25">
      <c r="B326" s="202" t="s">
        <v>206</v>
      </c>
      <c r="C326" s="133"/>
      <c r="D326" s="132" t="s">
        <v>165</v>
      </c>
      <c r="E326" s="134" t="s">
        <v>340</v>
      </c>
      <c r="F326" s="135"/>
      <c r="G326" s="140">
        <v>2</v>
      </c>
      <c r="H326" s="135">
        <f t="shared" ref="H326:J326" si="61">H70</f>
        <v>5</v>
      </c>
      <c r="I326" s="135"/>
      <c r="J326" s="135">
        <f t="shared" si="61"/>
        <v>1.62</v>
      </c>
      <c r="K326" s="141"/>
      <c r="L326" s="146">
        <f t="shared" si="57"/>
        <v>16.2</v>
      </c>
      <c r="M326" s="206">
        <f t="shared" si="59"/>
        <v>16.2</v>
      </c>
      <c r="N326" s="135">
        <f>IF('MEMORIA DE CAL.'!$M326&gt;'MEMORIA DE CAL.'!$L326,'MEMORIA DE CAL.'!$M326-'MEMORIA DE CAL.'!$L326,0)</f>
        <v>0</v>
      </c>
      <c r="O326" s="135">
        <f>IF('MEMORIA DE CAL.'!$M326&lt;'MEMORIA DE CAL.'!$L326,'MEMORIA DE CAL.'!$L326-'MEMORIA DE CAL.'!$M326,0)</f>
        <v>0</v>
      </c>
      <c r="P326" s="141">
        <f>'MEMORIA DE CAL.'!$L326+'MEMORIA DE CAL.'!$N326-'MEMORIA DE CAL.'!$O326</f>
        <v>16.2</v>
      </c>
      <c r="Q326" s="113"/>
      <c r="R326" s="109"/>
      <c r="T326" s="131"/>
    </row>
    <row r="327" spans="2:20" s="114" customFormat="1" x14ac:dyDescent="0.25">
      <c r="B327" s="202" t="s">
        <v>206</v>
      </c>
      <c r="C327" s="133"/>
      <c r="D327" s="132" t="s">
        <v>165</v>
      </c>
      <c r="E327" s="134" t="s">
        <v>341</v>
      </c>
      <c r="F327" s="135"/>
      <c r="G327" s="140">
        <v>2</v>
      </c>
      <c r="H327" s="135">
        <f t="shared" ref="H327:J327" si="62">H71</f>
        <v>3</v>
      </c>
      <c r="I327" s="135"/>
      <c r="J327" s="135">
        <f t="shared" si="62"/>
        <v>1.58</v>
      </c>
      <c r="K327" s="141"/>
      <c r="L327" s="146">
        <f t="shared" si="57"/>
        <v>9.48</v>
      </c>
      <c r="M327" s="206">
        <f t="shared" si="59"/>
        <v>9.48</v>
      </c>
      <c r="N327" s="135">
        <f>IF('MEMORIA DE CAL.'!$M327&gt;'MEMORIA DE CAL.'!$L327,'MEMORIA DE CAL.'!$M327-'MEMORIA DE CAL.'!$L327,0)</f>
        <v>0</v>
      </c>
      <c r="O327" s="135">
        <f>IF('MEMORIA DE CAL.'!$M327&lt;'MEMORIA DE CAL.'!$L327,'MEMORIA DE CAL.'!$L327-'MEMORIA DE CAL.'!$M327,0)</f>
        <v>0</v>
      </c>
      <c r="P327" s="141">
        <f>'MEMORIA DE CAL.'!$L327+'MEMORIA DE CAL.'!$N327-'MEMORIA DE CAL.'!$O327</f>
        <v>9.48</v>
      </c>
      <c r="Q327" s="113"/>
      <c r="R327" s="109"/>
      <c r="T327" s="131"/>
    </row>
    <row r="328" spans="2:20" s="114" customFormat="1" x14ac:dyDescent="0.25">
      <c r="B328" s="202" t="s">
        <v>206</v>
      </c>
      <c r="C328" s="133"/>
      <c r="D328" s="132" t="s">
        <v>165</v>
      </c>
      <c r="E328" s="134" t="s">
        <v>342</v>
      </c>
      <c r="F328" s="135"/>
      <c r="G328" s="140">
        <v>2</v>
      </c>
      <c r="H328" s="135">
        <f t="shared" ref="H328:J328" si="63">H72</f>
        <v>5</v>
      </c>
      <c r="I328" s="135"/>
      <c r="J328" s="135">
        <f t="shared" si="63"/>
        <v>1.575</v>
      </c>
      <c r="K328" s="141"/>
      <c r="L328" s="146">
        <f t="shared" si="57"/>
        <v>15.75</v>
      </c>
      <c r="M328" s="206">
        <f t="shared" si="59"/>
        <v>15.75</v>
      </c>
      <c r="N328" s="135">
        <f>IF('MEMORIA DE CAL.'!$M328&gt;'MEMORIA DE CAL.'!$L328,'MEMORIA DE CAL.'!$M328-'MEMORIA DE CAL.'!$L328,0)</f>
        <v>0</v>
      </c>
      <c r="O328" s="135">
        <f>IF('MEMORIA DE CAL.'!$M328&lt;'MEMORIA DE CAL.'!$L328,'MEMORIA DE CAL.'!$L328-'MEMORIA DE CAL.'!$M328,0)</f>
        <v>0</v>
      </c>
      <c r="P328" s="141">
        <f>'MEMORIA DE CAL.'!$L328+'MEMORIA DE CAL.'!$N328-'MEMORIA DE CAL.'!$O328</f>
        <v>15.75</v>
      </c>
      <c r="Q328" s="113"/>
      <c r="R328" s="109"/>
      <c r="T328" s="131"/>
    </row>
    <row r="329" spans="2:20" s="114" customFormat="1" x14ac:dyDescent="0.25">
      <c r="B329" s="202" t="s">
        <v>206</v>
      </c>
      <c r="C329" s="133"/>
      <c r="D329" s="132" t="s">
        <v>165</v>
      </c>
      <c r="E329" s="134" t="s">
        <v>343</v>
      </c>
      <c r="F329" s="135"/>
      <c r="G329" s="140">
        <v>2</v>
      </c>
      <c r="H329" s="135">
        <f t="shared" ref="H329:J329" si="64">H73</f>
        <v>7</v>
      </c>
      <c r="I329" s="135"/>
      <c r="J329" s="135">
        <f t="shared" si="64"/>
        <v>1.6099999999999999</v>
      </c>
      <c r="K329" s="141"/>
      <c r="L329" s="146">
        <f t="shared" si="57"/>
        <v>22.54</v>
      </c>
      <c r="M329" s="206">
        <f t="shared" si="59"/>
        <v>22.54</v>
      </c>
      <c r="N329" s="135">
        <f>IF('MEMORIA DE CAL.'!$M329&gt;'MEMORIA DE CAL.'!$L329,'MEMORIA DE CAL.'!$M329-'MEMORIA DE CAL.'!$L329,0)</f>
        <v>0</v>
      </c>
      <c r="O329" s="135">
        <f>IF('MEMORIA DE CAL.'!$M329&lt;'MEMORIA DE CAL.'!$L329,'MEMORIA DE CAL.'!$L329-'MEMORIA DE CAL.'!$M329,0)</f>
        <v>0</v>
      </c>
      <c r="P329" s="141">
        <f>'MEMORIA DE CAL.'!$L329+'MEMORIA DE CAL.'!$N329-'MEMORIA DE CAL.'!$O329</f>
        <v>22.54</v>
      </c>
      <c r="Q329" s="113"/>
      <c r="R329" s="109"/>
      <c r="T329" s="131"/>
    </row>
    <row r="330" spans="2:20" s="114" customFormat="1" x14ac:dyDescent="0.25">
      <c r="B330" s="202" t="s">
        <v>206</v>
      </c>
      <c r="C330" s="133"/>
      <c r="D330" s="132"/>
      <c r="E330" s="136" t="s">
        <v>230</v>
      </c>
      <c r="F330" s="135"/>
      <c r="G330" s="140"/>
      <c r="H330" s="135"/>
      <c r="I330" s="135"/>
      <c r="J330" s="135"/>
      <c r="K330" s="141"/>
      <c r="L330" s="146"/>
      <c r="M330" s="206"/>
      <c r="N330" s="135"/>
      <c r="O330" s="135"/>
      <c r="P330" s="141"/>
      <c r="Q330" s="113"/>
      <c r="R330" s="109"/>
      <c r="T330" s="131"/>
    </row>
    <row r="331" spans="2:20" s="114" customFormat="1" x14ac:dyDescent="0.25">
      <c r="B331" s="202" t="s">
        <v>206</v>
      </c>
      <c r="C331" s="133"/>
      <c r="D331" s="132" t="s">
        <v>165</v>
      </c>
      <c r="E331" s="134" t="s">
        <v>347</v>
      </c>
      <c r="F331" s="135"/>
      <c r="G331" s="140">
        <v>2</v>
      </c>
      <c r="H331" s="135">
        <f t="shared" ref="H331:J331" si="65">H75</f>
        <v>4</v>
      </c>
      <c r="I331" s="135"/>
      <c r="J331" s="135">
        <f t="shared" si="65"/>
        <v>1.5049999999999999</v>
      </c>
      <c r="K331" s="141"/>
      <c r="L331" s="146">
        <f t="shared" si="57"/>
        <v>12.04</v>
      </c>
      <c r="M331" s="206">
        <f>TRUNC((PRODUCT(G331:K331)),2)</f>
        <v>12.04</v>
      </c>
      <c r="N331" s="135">
        <f>IF('MEMORIA DE CAL.'!$M331&gt;'MEMORIA DE CAL.'!$L331,'MEMORIA DE CAL.'!$M331-'MEMORIA DE CAL.'!$L331,0)</f>
        <v>0</v>
      </c>
      <c r="O331" s="135">
        <f>IF('MEMORIA DE CAL.'!$M331&lt;'MEMORIA DE CAL.'!$L331,'MEMORIA DE CAL.'!$L331-'MEMORIA DE CAL.'!$M331,0)</f>
        <v>0</v>
      </c>
      <c r="P331" s="141">
        <f>'MEMORIA DE CAL.'!$L331+'MEMORIA DE CAL.'!$N331-'MEMORIA DE CAL.'!$O331</f>
        <v>12.04</v>
      </c>
      <c r="Q331" s="113"/>
      <c r="R331" s="109"/>
      <c r="T331" s="131"/>
    </row>
    <row r="332" spans="2:20" s="114" customFormat="1" x14ac:dyDescent="0.25">
      <c r="B332" s="202" t="s">
        <v>206</v>
      </c>
      <c r="C332" s="133"/>
      <c r="D332" s="132" t="s">
        <v>165</v>
      </c>
      <c r="E332" s="134" t="s">
        <v>348</v>
      </c>
      <c r="F332" s="135"/>
      <c r="G332" s="140">
        <v>2</v>
      </c>
      <c r="H332" s="135">
        <f t="shared" ref="H332:J332" si="66">H76</f>
        <v>4</v>
      </c>
      <c r="I332" s="135"/>
      <c r="J332" s="135">
        <f t="shared" si="66"/>
        <v>1.5049999999999999</v>
      </c>
      <c r="K332" s="141"/>
      <c r="L332" s="146">
        <f t="shared" si="57"/>
        <v>12.04</v>
      </c>
      <c r="M332" s="206">
        <f>TRUNC((PRODUCT(G332:K332)),2)</f>
        <v>12.04</v>
      </c>
      <c r="N332" s="135">
        <f>IF('MEMORIA DE CAL.'!$M332&gt;'MEMORIA DE CAL.'!$L332,'MEMORIA DE CAL.'!$M332-'MEMORIA DE CAL.'!$L332,0)</f>
        <v>0</v>
      </c>
      <c r="O332" s="135">
        <f>IF('MEMORIA DE CAL.'!$M332&lt;'MEMORIA DE CAL.'!$L332,'MEMORIA DE CAL.'!$L332-'MEMORIA DE CAL.'!$M332,0)</f>
        <v>0</v>
      </c>
      <c r="P332" s="141">
        <f>'MEMORIA DE CAL.'!$L332+'MEMORIA DE CAL.'!$N332-'MEMORIA DE CAL.'!$O332</f>
        <v>12.04</v>
      </c>
      <c r="Q332" s="113"/>
      <c r="R332" s="109"/>
      <c r="T332" s="131"/>
    </row>
    <row r="333" spans="2:20" s="114" customFormat="1" x14ac:dyDescent="0.25">
      <c r="B333" s="202" t="s">
        <v>206</v>
      </c>
      <c r="C333" s="133"/>
      <c r="D333" s="132"/>
      <c r="E333" s="278" t="s">
        <v>313</v>
      </c>
      <c r="F333" s="135"/>
      <c r="G333" s="140"/>
      <c r="H333" s="135"/>
      <c r="I333" s="135"/>
      <c r="J333" s="135"/>
      <c r="K333" s="141"/>
      <c r="L333" s="146"/>
      <c r="M333" s="206"/>
      <c r="N333" s="135"/>
      <c r="O333" s="135"/>
      <c r="P333" s="141"/>
      <c r="Q333" s="113"/>
      <c r="R333" s="109"/>
      <c r="T333" s="131"/>
    </row>
    <row r="334" spans="2:20" s="114" customFormat="1" x14ac:dyDescent="0.25">
      <c r="B334" s="202" t="s">
        <v>206</v>
      </c>
      <c r="C334" s="133"/>
      <c r="D334" s="132"/>
      <c r="E334" s="136" t="s">
        <v>231</v>
      </c>
      <c r="F334" s="135"/>
      <c r="G334" s="140"/>
      <c r="H334" s="135"/>
      <c r="I334" s="135"/>
      <c r="J334" s="135"/>
      <c r="K334" s="141"/>
      <c r="L334" s="146"/>
      <c r="M334" s="206"/>
      <c r="N334" s="135"/>
      <c r="O334" s="135"/>
      <c r="P334" s="141"/>
      <c r="Q334" s="113"/>
      <c r="R334" s="109"/>
      <c r="T334" s="131"/>
    </row>
    <row r="335" spans="2:20" s="114" customFormat="1" x14ac:dyDescent="0.25">
      <c r="B335" s="202" t="s">
        <v>206</v>
      </c>
      <c r="C335" s="133"/>
      <c r="D335" s="132" t="s">
        <v>164</v>
      </c>
      <c r="E335" s="134" t="s">
        <v>312</v>
      </c>
      <c r="F335" s="135"/>
      <c r="G335" s="140">
        <v>2</v>
      </c>
      <c r="H335" s="135">
        <f t="shared" ref="H335:J335" si="67">H79</f>
        <v>9.1999999999999993</v>
      </c>
      <c r="I335" s="135"/>
      <c r="J335" s="135">
        <f t="shared" si="67"/>
        <v>2</v>
      </c>
      <c r="K335" s="141"/>
      <c r="L335" s="146">
        <f t="shared" si="57"/>
        <v>36.799999999999997</v>
      </c>
      <c r="M335" s="206">
        <f>TRUNC((PRODUCT(G335:K335)),2)</f>
        <v>36.799999999999997</v>
      </c>
      <c r="N335" s="135">
        <f>IF('MEMORIA DE CAL.'!$M335&gt;'MEMORIA DE CAL.'!$L335,'MEMORIA DE CAL.'!$M335-'MEMORIA DE CAL.'!$L335,0)</f>
        <v>0</v>
      </c>
      <c r="O335" s="135">
        <f>IF('MEMORIA DE CAL.'!$M335&lt;'MEMORIA DE CAL.'!$L335,'MEMORIA DE CAL.'!$L335-'MEMORIA DE CAL.'!$M335,0)</f>
        <v>0</v>
      </c>
      <c r="P335" s="141">
        <f>'MEMORIA DE CAL.'!$L335+'MEMORIA DE CAL.'!$N335-'MEMORIA DE CAL.'!$O335</f>
        <v>36.799999999999997</v>
      </c>
      <c r="Q335" s="113"/>
      <c r="R335" s="109"/>
      <c r="T335" s="131"/>
    </row>
    <row r="336" spans="2:20" s="114" customFormat="1" x14ac:dyDescent="0.25">
      <c r="B336" s="202" t="s">
        <v>206</v>
      </c>
      <c r="C336" s="133"/>
      <c r="D336" s="132" t="s">
        <v>164</v>
      </c>
      <c r="E336" s="134" t="s">
        <v>318</v>
      </c>
      <c r="F336" s="135"/>
      <c r="G336" s="140">
        <v>2</v>
      </c>
      <c r="H336" s="135">
        <f t="shared" ref="H336:J336" si="68">H80</f>
        <v>43.5</v>
      </c>
      <c r="I336" s="135"/>
      <c r="J336" s="135">
        <f t="shared" si="68"/>
        <v>1.865</v>
      </c>
      <c r="K336" s="141"/>
      <c r="L336" s="146">
        <f t="shared" si="57"/>
        <v>162.25</v>
      </c>
      <c r="M336" s="206">
        <f>TRUNC((PRODUCT(G336:K336)),2)</f>
        <v>162.25</v>
      </c>
      <c r="N336" s="135">
        <f>IF('MEMORIA DE CAL.'!$M336&gt;'MEMORIA DE CAL.'!$L336,'MEMORIA DE CAL.'!$M336-'MEMORIA DE CAL.'!$L336,0)</f>
        <v>0</v>
      </c>
      <c r="O336" s="135">
        <f>IF('MEMORIA DE CAL.'!$M336&lt;'MEMORIA DE CAL.'!$L336,'MEMORIA DE CAL.'!$L336-'MEMORIA DE CAL.'!$M336,0)</f>
        <v>0</v>
      </c>
      <c r="P336" s="141">
        <f>'MEMORIA DE CAL.'!$L336+'MEMORIA DE CAL.'!$N336-'MEMORIA DE CAL.'!$O336</f>
        <v>162.25</v>
      </c>
      <c r="Q336" s="113"/>
      <c r="R336" s="109"/>
      <c r="T336" s="131"/>
    </row>
    <row r="337" spans="2:20" s="114" customFormat="1" x14ac:dyDescent="0.25">
      <c r="B337" s="202" t="s">
        <v>206</v>
      </c>
      <c r="C337" s="133"/>
      <c r="D337" s="132" t="s">
        <v>164</v>
      </c>
      <c r="E337" s="134" t="s">
        <v>317</v>
      </c>
      <c r="F337" s="135"/>
      <c r="G337" s="140">
        <v>2</v>
      </c>
      <c r="H337" s="135">
        <f t="shared" ref="H337:J337" si="69">H81</f>
        <v>33.5</v>
      </c>
      <c r="I337" s="135"/>
      <c r="J337" s="135">
        <f t="shared" si="69"/>
        <v>1.865</v>
      </c>
      <c r="K337" s="141"/>
      <c r="L337" s="146">
        <f t="shared" si="57"/>
        <v>124.95</v>
      </c>
      <c r="M337" s="206">
        <f>TRUNC((PRODUCT(G337:K337)),2)</f>
        <v>124.95</v>
      </c>
      <c r="N337" s="135">
        <f>IF('MEMORIA DE CAL.'!$M337&gt;'MEMORIA DE CAL.'!$L337,'MEMORIA DE CAL.'!$M337-'MEMORIA DE CAL.'!$L337,0)</f>
        <v>0</v>
      </c>
      <c r="O337" s="135">
        <f>IF('MEMORIA DE CAL.'!$M337&lt;'MEMORIA DE CAL.'!$L337,'MEMORIA DE CAL.'!$L337-'MEMORIA DE CAL.'!$M337,0)</f>
        <v>0</v>
      </c>
      <c r="P337" s="141">
        <f>'MEMORIA DE CAL.'!$L337+'MEMORIA DE CAL.'!$N337-'MEMORIA DE CAL.'!$O337</f>
        <v>124.95</v>
      </c>
      <c r="Q337" s="113"/>
      <c r="R337" s="109"/>
      <c r="T337" s="131"/>
    </row>
    <row r="338" spans="2:20" s="114" customFormat="1" x14ac:dyDescent="0.25">
      <c r="B338" s="202" t="s">
        <v>206</v>
      </c>
      <c r="C338" s="133"/>
      <c r="D338" s="132" t="s">
        <v>164</v>
      </c>
      <c r="E338" s="134" t="s">
        <v>319</v>
      </c>
      <c r="F338" s="135"/>
      <c r="G338" s="140">
        <v>2</v>
      </c>
      <c r="H338" s="135">
        <f t="shared" ref="H338:J338" si="70">H82</f>
        <v>9.1</v>
      </c>
      <c r="I338" s="135"/>
      <c r="J338" s="135">
        <f t="shared" si="70"/>
        <v>1.7</v>
      </c>
      <c r="K338" s="141"/>
      <c r="L338" s="146">
        <f t="shared" si="57"/>
        <v>30.94</v>
      </c>
      <c r="M338" s="206">
        <f>TRUNC((PRODUCT(G338:K338)),2)</f>
        <v>30.94</v>
      </c>
      <c r="N338" s="135">
        <f>IF('MEMORIA DE CAL.'!$M338&gt;'MEMORIA DE CAL.'!$L338,'MEMORIA DE CAL.'!$M338-'MEMORIA DE CAL.'!$L338,0)</f>
        <v>0</v>
      </c>
      <c r="O338" s="135">
        <f>IF('MEMORIA DE CAL.'!$M338&lt;'MEMORIA DE CAL.'!$L338,'MEMORIA DE CAL.'!$L338-'MEMORIA DE CAL.'!$M338,0)</f>
        <v>0</v>
      </c>
      <c r="P338" s="141">
        <f>'MEMORIA DE CAL.'!$L338+'MEMORIA DE CAL.'!$N338-'MEMORIA DE CAL.'!$O338</f>
        <v>30.94</v>
      </c>
      <c r="Q338" s="113"/>
      <c r="R338" s="109"/>
      <c r="T338" s="131"/>
    </row>
    <row r="339" spans="2:20" s="114" customFormat="1" x14ac:dyDescent="0.25">
      <c r="B339" s="202" t="s">
        <v>206</v>
      </c>
      <c r="C339" s="133"/>
      <c r="D339" s="132"/>
      <c r="E339" s="136" t="s">
        <v>229</v>
      </c>
      <c r="F339" s="135"/>
      <c r="G339" s="140"/>
      <c r="H339" s="135"/>
      <c r="I339" s="135"/>
      <c r="J339" s="135"/>
      <c r="K339" s="141"/>
      <c r="L339" s="146"/>
      <c r="M339" s="206"/>
      <c r="N339" s="135"/>
      <c r="O339" s="135"/>
      <c r="P339" s="141"/>
      <c r="Q339" s="113"/>
      <c r="R339" s="109"/>
      <c r="T339" s="131"/>
    </row>
    <row r="340" spans="2:20" s="114" customFormat="1" x14ac:dyDescent="0.25">
      <c r="B340" s="202" t="s">
        <v>206</v>
      </c>
      <c r="C340" s="133"/>
      <c r="D340" s="132" t="s">
        <v>164</v>
      </c>
      <c r="E340" s="134" t="s">
        <v>320</v>
      </c>
      <c r="F340" s="135"/>
      <c r="G340" s="140">
        <v>2</v>
      </c>
      <c r="H340" s="135">
        <f t="shared" ref="H340:J340" si="71">H84</f>
        <v>9</v>
      </c>
      <c r="I340" s="135"/>
      <c r="J340" s="135">
        <f t="shared" si="71"/>
        <v>2</v>
      </c>
      <c r="K340" s="141"/>
      <c r="L340" s="146">
        <f t="shared" si="57"/>
        <v>36</v>
      </c>
      <c r="M340" s="206">
        <f>TRUNC((PRODUCT(G340:K340)),2)</f>
        <v>36</v>
      </c>
      <c r="N340" s="135">
        <f>IF('MEMORIA DE CAL.'!$M340&gt;'MEMORIA DE CAL.'!$L340,'MEMORIA DE CAL.'!$M340-'MEMORIA DE CAL.'!$L340,0)</f>
        <v>0</v>
      </c>
      <c r="O340" s="135">
        <f>IF('MEMORIA DE CAL.'!$M340&lt;'MEMORIA DE CAL.'!$L340,'MEMORIA DE CAL.'!$L340-'MEMORIA DE CAL.'!$M340,0)</f>
        <v>0</v>
      </c>
      <c r="P340" s="141">
        <f>'MEMORIA DE CAL.'!$L340+'MEMORIA DE CAL.'!$N340-'MEMORIA DE CAL.'!$O340</f>
        <v>36</v>
      </c>
      <c r="Q340" s="113"/>
      <c r="R340" s="109"/>
      <c r="T340" s="131"/>
    </row>
    <row r="341" spans="2:20" s="114" customFormat="1" x14ac:dyDescent="0.25">
      <c r="B341" s="202" t="s">
        <v>206</v>
      </c>
      <c r="C341" s="133"/>
      <c r="D341" s="132" t="s">
        <v>164</v>
      </c>
      <c r="E341" s="134" t="s">
        <v>321</v>
      </c>
      <c r="F341" s="135"/>
      <c r="G341" s="140">
        <v>2</v>
      </c>
      <c r="H341" s="135">
        <f t="shared" ref="H341:J341" si="72">H85</f>
        <v>18.899999999999999</v>
      </c>
      <c r="I341" s="135"/>
      <c r="J341" s="135">
        <f t="shared" si="72"/>
        <v>2</v>
      </c>
      <c r="K341" s="141"/>
      <c r="L341" s="146">
        <f t="shared" si="57"/>
        <v>75.599999999999994</v>
      </c>
      <c r="M341" s="206">
        <f>TRUNC((PRODUCT(G341:K341)),2)</f>
        <v>75.599999999999994</v>
      </c>
      <c r="N341" s="135">
        <f>IF('MEMORIA DE CAL.'!$M341&gt;'MEMORIA DE CAL.'!$L341,'MEMORIA DE CAL.'!$M341-'MEMORIA DE CAL.'!$L341,0)</f>
        <v>0</v>
      </c>
      <c r="O341" s="135">
        <f>IF('MEMORIA DE CAL.'!$M341&lt;'MEMORIA DE CAL.'!$L341,'MEMORIA DE CAL.'!$L341-'MEMORIA DE CAL.'!$M341,0)</f>
        <v>0</v>
      </c>
      <c r="P341" s="141">
        <f>'MEMORIA DE CAL.'!$L341+'MEMORIA DE CAL.'!$N341-'MEMORIA DE CAL.'!$O341</f>
        <v>75.599999999999994</v>
      </c>
      <c r="Q341" s="113"/>
      <c r="R341" s="109"/>
      <c r="T341" s="131"/>
    </row>
    <row r="342" spans="2:20" s="114" customFormat="1" x14ac:dyDescent="0.25">
      <c r="B342" s="202" t="s">
        <v>206</v>
      </c>
      <c r="C342" s="133"/>
      <c r="D342" s="132" t="s">
        <v>164</v>
      </c>
      <c r="E342" s="134" t="s">
        <v>322</v>
      </c>
      <c r="F342" s="135"/>
      <c r="G342" s="140">
        <v>2</v>
      </c>
      <c r="H342" s="135">
        <f t="shared" ref="H342:J342" si="73">H86</f>
        <v>14.9</v>
      </c>
      <c r="I342" s="135"/>
      <c r="J342" s="135">
        <f t="shared" si="73"/>
        <v>1.875</v>
      </c>
      <c r="K342" s="141"/>
      <c r="L342" s="146">
        <f t="shared" si="57"/>
        <v>55.87</v>
      </c>
      <c r="M342" s="206">
        <f>TRUNC((PRODUCT(G342:K342)),2)</f>
        <v>55.87</v>
      </c>
      <c r="N342" s="135">
        <f>IF('MEMORIA DE CAL.'!$M342&gt;'MEMORIA DE CAL.'!$L342,'MEMORIA DE CAL.'!$M342-'MEMORIA DE CAL.'!$L342,0)</f>
        <v>0</v>
      </c>
      <c r="O342" s="135">
        <f>IF('MEMORIA DE CAL.'!$M342&lt;'MEMORIA DE CAL.'!$L342,'MEMORIA DE CAL.'!$L342-'MEMORIA DE CAL.'!$M342,0)</f>
        <v>0</v>
      </c>
      <c r="P342" s="141">
        <f>'MEMORIA DE CAL.'!$L342+'MEMORIA DE CAL.'!$N342-'MEMORIA DE CAL.'!$O342</f>
        <v>55.87</v>
      </c>
      <c r="Q342" s="113"/>
      <c r="R342" s="109"/>
      <c r="T342" s="131"/>
    </row>
    <row r="343" spans="2:20" s="114" customFormat="1" x14ac:dyDescent="0.25">
      <c r="B343" s="202" t="s">
        <v>206</v>
      </c>
      <c r="C343" s="133"/>
      <c r="D343" s="132" t="s">
        <v>165</v>
      </c>
      <c r="E343" s="134" t="s">
        <v>323</v>
      </c>
      <c r="F343" s="135"/>
      <c r="G343" s="140">
        <v>2</v>
      </c>
      <c r="H343" s="135">
        <f t="shared" ref="H343:J343" si="74">H87</f>
        <v>7.2</v>
      </c>
      <c r="I343" s="135"/>
      <c r="J343" s="135">
        <f t="shared" si="74"/>
        <v>2.0750000000000002</v>
      </c>
      <c r="K343" s="141"/>
      <c r="L343" s="146">
        <f t="shared" si="57"/>
        <v>29.88</v>
      </c>
      <c r="M343" s="206">
        <f>TRUNC((PRODUCT(G343:K343)),2)</f>
        <v>29.88</v>
      </c>
      <c r="N343" s="135">
        <f>IF('MEMORIA DE CAL.'!$M343&gt;'MEMORIA DE CAL.'!$L343,'MEMORIA DE CAL.'!$M343-'MEMORIA DE CAL.'!$L343,0)</f>
        <v>0</v>
      </c>
      <c r="O343" s="135">
        <f>IF('MEMORIA DE CAL.'!$M343&lt;'MEMORIA DE CAL.'!$L343,'MEMORIA DE CAL.'!$L343-'MEMORIA DE CAL.'!$M343,0)</f>
        <v>0</v>
      </c>
      <c r="P343" s="141">
        <f>'MEMORIA DE CAL.'!$L343+'MEMORIA DE CAL.'!$N343-'MEMORIA DE CAL.'!$O343</f>
        <v>29.88</v>
      </c>
      <c r="Q343" s="113"/>
      <c r="R343" s="109"/>
      <c r="T343" s="131"/>
    </row>
    <row r="344" spans="2:20" s="114" customFormat="1" x14ac:dyDescent="0.25">
      <c r="B344" s="202" t="s">
        <v>206</v>
      </c>
      <c r="C344" s="133"/>
      <c r="D344" s="132"/>
      <c r="E344" s="136" t="s">
        <v>230</v>
      </c>
      <c r="F344" s="135"/>
      <c r="G344" s="140"/>
      <c r="H344" s="135"/>
      <c r="I344" s="135"/>
      <c r="J344" s="135"/>
      <c r="K344" s="141"/>
      <c r="L344" s="146"/>
      <c r="M344" s="206"/>
      <c r="N344" s="135"/>
      <c r="O344" s="135"/>
      <c r="P344" s="141"/>
      <c r="Q344" s="113"/>
      <c r="R344" s="109"/>
      <c r="T344" s="131"/>
    </row>
    <row r="345" spans="2:20" s="114" customFormat="1" x14ac:dyDescent="0.25">
      <c r="B345" s="202" t="s">
        <v>206</v>
      </c>
      <c r="C345" s="133"/>
      <c r="D345" s="132" t="s">
        <v>165</v>
      </c>
      <c r="E345" s="134" t="s">
        <v>324</v>
      </c>
      <c r="F345" s="135"/>
      <c r="G345" s="140">
        <v>2</v>
      </c>
      <c r="H345" s="135">
        <f t="shared" ref="H345:J345" si="75">H89</f>
        <v>35</v>
      </c>
      <c r="I345" s="135"/>
      <c r="J345" s="135">
        <f t="shared" si="75"/>
        <v>2.0149999999999997</v>
      </c>
      <c r="K345" s="141"/>
      <c r="L345" s="146">
        <f t="shared" si="57"/>
        <v>141.05000000000001</v>
      </c>
      <c r="M345" s="206">
        <f>TRUNC((PRODUCT(G345:K345)),2)</f>
        <v>141.05000000000001</v>
      </c>
      <c r="N345" s="135">
        <f>IF('MEMORIA DE CAL.'!$M345&gt;'MEMORIA DE CAL.'!$L345,'MEMORIA DE CAL.'!$M345-'MEMORIA DE CAL.'!$L345,0)</f>
        <v>0</v>
      </c>
      <c r="O345" s="135">
        <f>IF('MEMORIA DE CAL.'!$M345&lt;'MEMORIA DE CAL.'!$L345,'MEMORIA DE CAL.'!$L345-'MEMORIA DE CAL.'!$M345,0)</f>
        <v>0</v>
      </c>
      <c r="P345" s="141">
        <f>'MEMORIA DE CAL.'!$L345+'MEMORIA DE CAL.'!$N345-'MEMORIA DE CAL.'!$O345</f>
        <v>141.05000000000001</v>
      </c>
      <c r="Q345" s="113"/>
      <c r="R345" s="109"/>
      <c r="T345" s="131"/>
    </row>
    <row r="346" spans="2:20" s="114" customFormat="1" x14ac:dyDescent="0.25">
      <c r="B346" s="202" t="s">
        <v>206</v>
      </c>
      <c r="C346" s="133"/>
      <c r="D346" s="132" t="s">
        <v>165</v>
      </c>
      <c r="E346" s="134" t="s">
        <v>325</v>
      </c>
      <c r="F346" s="135"/>
      <c r="G346" s="140">
        <v>2</v>
      </c>
      <c r="H346" s="135">
        <f t="shared" ref="H346:J346" si="76">H90</f>
        <v>35</v>
      </c>
      <c r="I346" s="135"/>
      <c r="J346" s="135">
        <f t="shared" si="76"/>
        <v>1.94</v>
      </c>
      <c r="K346" s="141"/>
      <c r="L346" s="146">
        <f t="shared" si="57"/>
        <v>135.80000000000001</v>
      </c>
      <c r="M346" s="206">
        <f>TRUNC((PRODUCT(G346:K346)),2)</f>
        <v>135.80000000000001</v>
      </c>
      <c r="N346" s="135">
        <f>IF('MEMORIA DE CAL.'!$M346&gt;'MEMORIA DE CAL.'!$L346,'MEMORIA DE CAL.'!$M346-'MEMORIA DE CAL.'!$L346,0)</f>
        <v>0</v>
      </c>
      <c r="O346" s="135">
        <f>IF('MEMORIA DE CAL.'!$M346&lt;'MEMORIA DE CAL.'!$L346,'MEMORIA DE CAL.'!$L346-'MEMORIA DE CAL.'!$M346,0)</f>
        <v>0</v>
      </c>
      <c r="P346" s="141">
        <f>'MEMORIA DE CAL.'!$L346+'MEMORIA DE CAL.'!$N346-'MEMORIA DE CAL.'!$O346</f>
        <v>135.80000000000001</v>
      </c>
      <c r="Q346" s="113"/>
      <c r="R346" s="109"/>
      <c r="T346" s="131"/>
    </row>
    <row r="347" spans="2:20" s="114" customFormat="1" x14ac:dyDescent="0.25">
      <c r="B347" s="202" t="s">
        <v>206</v>
      </c>
      <c r="C347" s="133"/>
      <c r="D347" s="132" t="s">
        <v>165</v>
      </c>
      <c r="E347" s="134" t="s">
        <v>326</v>
      </c>
      <c r="F347" s="135"/>
      <c r="G347" s="140">
        <v>2</v>
      </c>
      <c r="H347" s="135">
        <f t="shared" ref="H347:J347" si="77">H91</f>
        <v>16.899999999999999</v>
      </c>
      <c r="I347" s="135"/>
      <c r="J347" s="135">
        <f t="shared" si="77"/>
        <v>2</v>
      </c>
      <c r="K347" s="141"/>
      <c r="L347" s="146">
        <f t="shared" si="57"/>
        <v>67.599999999999994</v>
      </c>
      <c r="M347" s="206">
        <f>TRUNC((PRODUCT(G347:K347)),2)</f>
        <v>67.599999999999994</v>
      </c>
      <c r="N347" s="135">
        <f>IF('MEMORIA DE CAL.'!$M347&gt;'MEMORIA DE CAL.'!$L347,'MEMORIA DE CAL.'!$M347-'MEMORIA DE CAL.'!$L347,0)</f>
        <v>0</v>
      </c>
      <c r="O347" s="135">
        <f>IF('MEMORIA DE CAL.'!$M347&lt;'MEMORIA DE CAL.'!$L347,'MEMORIA DE CAL.'!$L347-'MEMORIA DE CAL.'!$M347,0)</f>
        <v>0</v>
      </c>
      <c r="P347" s="141">
        <f>'MEMORIA DE CAL.'!$L347+'MEMORIA DE CAL.'!$N347-'MEMORIA DE CAL.'!$O347</f>
        <v>67.599999999999994</v>
      </c>
      <c r="Q347" s="113"/>
      <c r="R347" s="109"/>
      <c r="T347" s="131"/>
    </row>
    <row r="348" spans="2:20" s="114" customFormat="1" x14ac:dyDescent="0.25">
      <c r="B348" s="202" t="s">
        <v>206</v>
      </c>
      <c r="C348" s="133"/>
      <c r="D348" s="132" t="s">
        <v>165</v>
      </c>
      <c r="E348" s="134" t="s">
        <v>327</v>
      </c>
      <c r="F348" s="135"/>
      <c r="G348" s="140">
        <v>2</v>
      </c>
      <c r="H348" s="135">
        <f t="shared" ref="H348:J348" si="78">H92</f>
        <v>4.4000000000000004</v>
      </c>
      <c r="I348" s="135"/>
      <c r="J348" s="135">
        <f t="shared" si="78"/>
        <v>2</v>
      </c>
      <c r="K348" s="141"/>
      <c r="L348" s="146">
        <f t="shared" si="57"/>
        <v>17.600000000000001</v>
      </c>
      <c r="M348" s="206">
        <f>TRUNC((PRODUCT(G348:K348)),2)</f>
        <v>17.600000000000001</v>
      </c>
      <c r="N348" s="135">
        <f>IF('MEMORIA DE CAL.'!$M348&gt;'MEMORIA DE CAL.'!$L348,'MEMORIA DE CAL.'!$M348-'MEMORIA DE CAL.'!$L348,0)</f>
        <v>0</v>
      </c>
      <c r="O348" s="135">
        <f>IF('MEMORIA DE CAL.'!$M348&lt;'MEMORIA DE CAL.'!$L348,'MEMORIA DE CAL.'!$L348-'MEMORIA DE CAL.'!$M348,0)</f>
        <v>0</v>
      </c>
      <c r="P348" s="141">
        <f>'MEMORIA DE CAL.'!$L348+'MEMORIA DE CAL.'!$N348-'MEMORIA DE CAL.'!$O348</f>
        <v>17.600000000000001</v>
      </c>
      <c r="Q348" s="113"/>
      <c r="R348" s="109"/>
      <c r="T348" s="131"/>
    </row>
    <row r="349" spans="2:20" s="114" customFormat="1" ht="47.25" x14ac:dyDescent="0.25">
      <c r="B349" s="201" t="s">
        <v>193</v>
      </c>
      <c r="C349" s="148" t="s">
        <v>34</v>
      </c>
      <c r="D349" s="149">
        <v>92219</v>
      </c>
      <c r="E349" s="150" t="s">
        <v>60</v>
      </c>
      <c r="F349" s="151" t="s">
        <v>61</v>
      </c>
      <c r="G349" s="152"/>
      <c r="H349" s="151"/>
      <c r="I349" s="151"/>
      <c r="J349" s="151"/>
      <c r="K349" s="153"/>
      <c r="L349" s="154">
        <f>TRUNC((SUBTOTAL(9,'MEMORIA DE CAL.'!L350:L370)),2)</f>
        <v>65</v>
      </c>
      <c r="M349" s="205">
        <f>TRUNC((SUBTOTAL(9,'MEMORIA DE CAL.'!M350:M370)),2)</f>
        <v>65</v>
      </c>
      <c r="N349" s="233">
        <f>TRUNC((SUBTOTAL(9,'MEMORIA DE CAL.'!N350:N370)),2)</f>
        <v>0</v>
      </c>
      <c r="O349" s="233">
        <f>TRUNC((SUBTOTAL(9,'MEMORIA DE CAL.'!O350:O370)),2)</f>
        <v>0</v>
      </c>
      <c r="P349" s="205">
        <f>TRUNC((SUBTOTAL(9,'MEMORIA DE CAL.'!P350:P370)),2)</f>
        <v>65</v>
      </c>
      <c r="Q349" s="113"/>
      <c r="R349" s="109"/>
      <c r="T349" s="131"/>
    </row>
    <row r="350" spans="2:20" s="114" customFormat="1" x14ac:dyDescent="0.25">
      <c r="B350" s="202" t="s">
        <v>193</v>
      </c>
      <c r="C350" s="133"/>
      <c r="D350" s="132"/>
      <c r="E350" s="136" t="s">
        <v>241</v>
      </c>
      <c r="F350" s="135"/>
      <c r="G350" s="142"/>
      <c r="H350" s="137"/>
      <c r="I350" s="137"/>
      <c r="J350" s="137"/>
      <c r="K350" s="141"/>
      <c r="L350" s="146"/>
      <c r="M350" s="206"/>
      <c r="N350" s="135"/>
      <c r="O350" s="135"/>
      <c r="P350" s="141"/>
      <c r="Q350" s="113"/>
      <c r="R350" s="109"/>
      <c r="T350" s="131"/>
    </row>
    <row r="351" spans="2:20" s="114" customFormat="1" x14ac:dyDescent="0.25">
      <c r="B351" s="202" t="s">
        <v>193</v>
      </c>
      <c r="C351" s="133"/>
      <c r="D351" s="132"/>
      <c r="E351" s="278" t="s">
        <v>331</v>
      </c>
      <c r="F351" s="135"/>
      <c r="G351" s="140"/>
      <c r="H351" s="282" t="s">
        <v>314</v>
      </c>
      <c r="I351" s="282"/>
      <c r="J351" s="282"/>
      <c r="K351" s="141"/>
      <c r="L351" s="146"/>
      <c r="M351" s="206"/>
      <c r="N351" s="135"/>
      <c r="O351" s="135"/>
      <c r="P351" s="141"/>
      <c r="Q351" s="113"/>
      <c r="R351" s="109"/>
      <c r="T351" s="131"/>
    </row>
    <row r="352" spans="2:20" s="114" customFormat="1" x14ac:dyDescent="0.25">
      <c r="B352" s="202" t="s">
        <v>193</v>
      </c>
      <c r="C352" s="133"/>
      <c r="D352" s="132"/>
      <c r="E352" s="136" t="s">
        <v>231</v>
      </c>
      <c r="F352" s="135"/>
      <c r="G352" s="140"/>
      <c r="H352" s="137"/>
      <c r="I352" s="137"/>
      <c r="J352" s="137"/>
      <c r="K352" s="141"/>
      <c r="L352" s="146"/>
      <c r="M352" s="206"/>
      <c r="N352" s="135"/>
      <c r="O352" s="135"/>
      <c r="P352" s="141"/>
      <c r="Q352" s="113"/>
      <c r="R352" s="109"/>
      <c r="T352" s="131"/>
    </row>
    <row r="353" spans="2:20" s="114" customFormat="1" x14ac:dyDescent="0.25">
      <c r="B353" s="202" t="s">
        <v>193</v>
      </c>
      <c r="C353" s="133"/>
      <c r="D353" s="132" t="s">
        <v>165</v>
      </c>
      <c r="E353" s="134" t="s">
        <v>332</v>
      </c>
      <c r="F353" s="135"/>
      <c r="G353" s="140"/>
      <c r="H353" s="135">
        <f>H96</f>
        <v>4</v>
      </c>
      <c r="I353" s="135"/>
      <c r="J353" s="135"/>
      <c r="K353" s="141"/>
      <c r="L353" s="146">
        <f>M353</f>
        <v>4</v>
      </c>
      <c r="M353" s="206">
        <f t="shared" ref="M353:M358" si="79">TRUNC((PRODUCT(G353:K353)),2)</f>
        <v>4</v>
      </c>
      <c r="N353" s="135">
        <f>IF('MEMORIA DE CAL.'!$M353&gt;'MEMORIA DE CAL.'!$L353,'MEMORIA DE CAL.'!$M353-'MEMORIA DE CAL.'!$L353,0)</f>
        <v>0</v>
      </c>
      <c r="O353" s="135">
        <f>IF('MEMORIA DE CAL.'!$M353&lt;'MEMORIA DE CAL.'!$L353,'MEMORIA DE CAL.'!$L353-'MEMORIA DE CAL.'!$M353,0)</f>
        <v>0</v>
      </c>
      <c r="P353" s="141">
        <f>'MEMORIA DE CAL.'!$L353+'MEMORIA DE CAL.'!$N353-'MEMORIA DE CAL.'!$O353</f>
        <v>4</v>
      </c>
      <c r="Q353" s="113"/>
      <c r="R353" s="109"/>
      <c r="T353" s="131"/>
    </row>
    <row r="354" spans="2:20" s="114" customFormat="1" x14ac:dyDescent="0.25">
      <c r="B354" s="202" t="s">
        <v>193</v>
      </c>
      <c r="C354" s="133"/>
      <c r="D354" s="132" t="s">
        <v>165</v>
      </c>
      <c r="E354" s="134" t="s">
        <v>333</v>
      </c>
      <c r="F354" s="135"/>
      <c r="G354" s="140"/>
      <c r="H354" s="135">
        <f t="shared" ref="H354:H370" si="80">H97</f>
        <v>4</v>
      </c>
      <c r="I354" s="135"/>
      <c r="J354" s="135"/>
      <c r="K354" s="141"/>
      <c r="L354" s="146">
        <f t="shared" ref="L354:L370" si="81">M354</f>
        <v>4</v>
      </c>
      <c r="M354" s="206">
        <f t="shared" si="79"/>
        <v>4</v>
      </c>
      <c r="N354" s="135">
        <f>IF('MEMORIA DE CAL.'!$M354&gt;'MEMORIA DE CAL.'!$L354,'MEMORIA DE CAL.'!$M354-'MEMORIA DE CAL.'!$L354,0)</f>
        <v>0</v>
      </c>
      <c r="O354" s="135">
        <f>IF('MEMORIA DE CAL.'!$M354&lt;'MEMORIA DE CAL.'!$L354,'MEMORIA DE CAL.'!$L354-'MEMORIA DE CAL.'!$M354,0)</f>
        <v>0</v>
      </c>
      <c r="P354" s="141">
        <f>'MEMORIA DE CAL.'!$L354+'MEMORIA DE CAL.'!$N354-'MEMORIA DE CAL.'!$O354</f>
        <v>4</v>
      </c>
      <c r="Q354" s="113"/>
      <c r="R354" s="109"/>
      <c r="T354" s="131"/>
    </row>
    <row r="355" spans="2:20" s="114" customFormat="1" x14ac:dyDescent="0.25">
      <c r="B355" s="202" t="s">
        <v>193</v>
      </c>
      <c r="C355" s="133"/>
      <c r="D355" s="132" t="s">
        <v>165</v>
      </c>
      <c r="E355" s="134" t="s">
        <v>334</v>
      </c>
      <c r="F355" s="135"/>
      <c r="G355" s="140"/>
      <c r="H355" s="135">
        <f t="shared" si="80"/>
        <v>3</v>
      </c>
      <c r="I355" s="135"/>
      <c r="J355" s="135"/>
      <c r="K355" s="141"/>
      <c r="L355" s="146">
        <f t="shared" si="81"/>
        <v>3</v>
      </c>
      <c r="M355" s="206">
        <f t="shared" si="79"/>
        <v>3</v>
      </c>
      <c r="N355" s="135">
        <f>IF('MEMORIA DE CAL.'!$M355&gt;'MEMORIA DE CAL.'!$L355,'MEMORIA DE CAL.'!$M355-'MEMORIA DE CAL.'!$L355,0)</f>
        <v>0</v>
      </c>
      <c r="O355" s="135">
        <f>IF('MEMORIA DE CAL.'!$M355&lt;'MEMORIA DE CAL.'!$L355,'MEMORIA DE CAL.'!$L355-'MEMORIA DE CAL.'!$M355,0)</f>
        <v>0</v>
      </c>
      <c r="P355" s="141">
        <f>'MEMORIA DE CAL.'!$L355+'MEMORIA DE CAL.'!$N355-'MEMORIA DE CAL.'!$O355</f>
        <v>3</v>
      </c>
      <c r="Q355" s="113"/>
      <c r="R355" s="109"/>
      <c r="T355" s="131"/>
    </row>
    <row r="356" spans="2:20" s="114" customFormat="1" x14ac:dyDescent="0.25">
      <c r="B356" s="202" t="s">
        <v>193</v>
      </c>
      <c r="C356" s="133"/>
      <c r="D356" s="132" t="s">
        <v>165</v>
      </c>
      <c r="E356" s="134" t="s">
        <v>335</v>
      </c>
      <c r="F356" s="135"/>
      <c r="G356" s="140"/>
      <c r="H356" s="135">
        <f t="shared" si="80"/>
        <v>3</v>
      </c>
      <c r="I356" s="135"/>
      <c r="J356" s="135"/>
      <c r="K356" s="141"/>
      <c r="L356" s="146">
        <f t="shared" si="81"/>
        <v>3</v>
      </c>
      <c r="M356" s="206">
        <f t="shared" si="79"/>
        <v>3</v>
      </c>
      <c r="N356" s="135">
        <f>IF('MEMORIA DE CAL.'!$M356&gt;'MEMORIA DE CAL.'!$L356,'MEMORIA DE CAL.'!$M356-'MEMORIA DE CAL.'!$L356,0)</f>
        <v>0</v>
      </c>
      <c r="O356" s="135">
        <f>IF('MEMORIA DE CAL.'!$M356&lt;'MEMORIA DE CAL.'!$L356,'MEMORIA DE CAL.'!$L356-'MEMORIA DE CAL.'!$M356,0)</f>
        <v>0</v>
      </c>
      <c r="P356" s="141">
        <f>'MEMORIA DE CAL.'!$L356+'MEMORIA DE CAL.'!$N356-'MEMORIA DE CAL.'!$O356</f>
        <v>3</v>
      </c>
      <c r="Q356" s="113"/>
      <c r="R356" s="109"/>
      <c r="T356" s="131"/>
    </row>
    <row r="357" spans="2:20" s="114" customFormat="1" x14ac:dyDescent="0.25">
      <c r="B357" s="202" t="s">
        <v>193</v>
      </c>
      <c r="C357" s="133"/>
      <c r="D357" s="132" t="s">
        <v>165</v>
      </c>
      <c r="E357" s="134" t="s">
        <v>336</v>
      </c>
      <c r="F357" s="135"/>
      <c r="G357" s="140"/>
      <c r="H357" s="135">
        <f t="shared" si="80"/>
        <v>4</v>
      </c>
      <c r="I357" s="135"/>
      <c r="J357" s="135"/>
      <c r="K357" s="141"/>
      <c r="L357" s="146">
        <f t="shared" si="81"/>
        <v>4</v>
      </c>
      <c r="M357" s="206">
        <f t="shared" si="79"/>
        <v>4</v>
      </c>
      <c r="N357" s="135">
        <f>IF('MEMORIA DE CAL.'!$M357&gt;'MEMORIA DE CAL.'!$L357,'MEMORIA DE CAL.'!$M357-'MEMORIA DE CAL.'!$L357,0)</f>
        <v>0</v>
      </c>
      <c r="O357" s="135">
        <f>IF('MEMORIA DE CAL.'!$M357&lt;'MEMORIA DE CAL.'!$L357,'MEMORIA DE CAL.'!$L357-'MEMORIA DE CAL.'!$M357,0)</f>
        <v>0</v>
      </c>
      <c r="P357" s="141">
        <f>'MEMORIA DE CAL.'!$L357+'MEMORIA DE CAL.'!$N357-'MEMORIA DE CAL.'!$O357</f>
        <v>4</v>
      </c>
      <c r="Q357" s="113"/>
      <c r="R357" s="109"/>
      <c r="T357" s="131"/>
    </row>
    <row r="358" spans="2:20" s="114" customFormat="1" x14ac:dyDescent="0.25">
      <c r="B358" s="202" t="s">
        <v>193</v>
      </c>
      <c r="C358" s="133"/>
      <c r="D358" s="132" t="s">
        <v>165</v>
      </c>
      <c r="E358" s="134" t="s">
        <v>337</v>
      </c>
      <c r="F358" s="135"/>
      <c r="G358" s="140"/>
      <c r="H358" s="135">
        <f t="shared" si="80"/>
        <v>3</v>
      </c>
      <c r="I358" s="135"/>
      <c r="J358" s="135"/>
      <c r="K358" s="141"/>
      <c r="L358" s="146">
        <f t="shared" si="81"/>
        <v>3</v>
      </c>
      <c r="M358" s="206">
        <f t="shared" si="79"/>
        <v>3</v>
      </c>
      <c r="N358" s="135">
        <f>IF('MEMORIA DE CAL.'!$M358&gt;'MEMORIA DE CAL.'!$L358,'MEMORIA DE CAL.'!$M358-'MEMORIA DE CAL.'!$L358,0)</f>
        <v>0</v>
      </c>
      <c r="O358" s="135">
        <f>IF('MEMORIA DE CAL.'!$M358&lt;'MEMORIA DE CAL.'!$L358,'MEMORIA DE CAL.'!$L358-'MEMORIA DE CAL.'!$M358,0)</f>
        <v>0</v>
      </c>
      <c r="P358" s="141">
        <f>'MEMORIA DE CAL.'!$L358+'MEMORIA DE CAL.'!$N358-'MEMORIA DE CAL.'!$O358</f>
        <v>3</v>
      </c>
      <c r="Q358" s="113"/>
      <c r="R358" s="109"/>
      <c r="T358" s="131"/>
    </row>
    <row r="359" spans="2:20" s="114" customFormat="1" x14ac:dyDescent="0.25">
      <c r="B359" s="202" t="s">
        <v>193</v>
      </c>
      <c r="C359" s="133"/>
      <c r="D359" s="132"/>
      <c r="E359" s="136" t="s">
        <v>229</v>
      </c>
      <c r="F359" s="135"/>
      <c r="G359" s="140"/>
      <c r="H359" s="135"/>
      <c r="I359" s="135"/>
      <c r="J359" s="135"/>
      <c r="K359" s="141"/>
      <c r="L359" s="146"/>
      <c r="M359" s="206"/>
      <c r="N359" s="135"/>
      <c r="O359" s="135"/>
      <c r="P359" s="141"/>
      <c r="Q359" s="113"/>
      <c r="R359" s="109"/>
      <c r="T359" s="131"/>
    </row>
    <row r="360" spans="2:20" s="114" customFormat="1" x14ac:dyDescent="0.25">
      <c r="B360" s="202" t="s">
        <v>193</v>
      </c>
      <c r="C360" s="133"/>
      <c r="D360" s="132" t="s">
        <v>165</v>
      </c>
      <c r="E360" s="134" t="s">
        <v>338</v>
      </c>
      <c r="F360" s="135"/>
      <c r="G360" s="140"/>
      <c r="H360" s="135">
        <f t="shared" si="80"/>
        <v>4</v>
      </c>
      <c r="I360" s="135"/>
      <c r="J360" s="135"/>
      <c r="K360" s="141"/>
      <c r="L360" s="146">
        <f t="shared" si="81"/>
        <v>4</v>
      </c>
      <c r="M360" s="206">
        <f t="shared" ref="M360:M365" si="82">TRUNC((PRODUCT(G360:K360)),2)</f>
        <v>4</v>
      </c>
      <c r="N360" s="135">
        <f>IF('MEMORIA DE CAL.'!$M360&gt;'MEMORIA DE CAL.'!$L360,'MEMORIA DE CAL.'!$M360-'MEMORIA DE CAL.'!$L360,0)</f>
        <v>0</v>
      </c>
      <c r="O360" s="135">
        <f>IF('MEMORIA DE CAL.'!$M360&lt;'MEMORIA DE CAL.'!$L360,'MEMORIA DE CAL.'!$L360-'MEMORIA DE CAL.'!$M360,0)</f>
        <v>0</v>
      </c>
      <c r="P360" s="141">
        <f>'MEMORIA DE CAL.'!$L360+'MEMORIA DE CAL.'!$N360-'MEMORIA DE CAL.'!$O360</f>
        <v>4</v>
      </c>
      <c r="Q360" s="113"/>
      <c r="R360" s="109"/>
      <c r="T360" s="131"/>
    </row>
    <row r="361" spans="2:20" s="114" customFormat="1" x14ac:dyDescent="0.25">
      <c r="B361" s="202" t="s">
        <v>193</v>
      </c>
      <c r="C361" s="133"/>
      <c r="D361" s="132" t="s">
        <v>165</v>
      </c>
      <c r="E361" s="134" t="s">
        <v>339</v>
      </c>
      <c r="F361" s="135"/>
      <c r="G361" s="140"/>
      <c r="H361" s="135">
        <f t="shared" si="80"/>
        <v>5</v>
      </c>
      <c r="I361" s="135"/>
      <c r="J361" s="135"/>
      <c r="K361" s="141"/>
      <c r="L361" s="146">
        <f t="shared" si="81"/>
        <v>5</v>
      </c>
      <c r="M361" s="206">
        <f t="shared" si="82"/>
        <v>5</v>
      </c>
      <c r="N361" s="135">
        <f>IF('MEMORIA DE CAL.'!$M361&gt;'MEMORIA DE CAL.'!$L361,'MEMORIA DE CAL.'!$M361-'MEMORIA DE CAL.'!$L361,0)</f>
        <v>0</v>
      </c>
      <c r="O361" s="135">
        <f>IF('MEMORIA DE CAL.'!$M361&lt;'MEMORIA DE CAL.'!$L361,'MEMORIA DE CAL.'!$L361-'MEMORIA DE CAL.'!$M361,0)</f>
        <v>0</v>
      </c>
      <c r="P361" s="141">
        <f>'MEMORIA DE CAL.'!$L361+'MEMORIA DE CAL.'!$N361-'MEMORIA DE CAL.'!$O361</f>
        <v>5</v>
      </c>
      <c r="Q361" s="113"/>
      <c r="R361" s="109"/>
      <c r="T361" s="131"/>
    </row>
    <row r="362" spans="2:20" s="114" customFormat="1" x14ac:dyDescent="0.25">
      <c r="B362" s="202" t="s">
        <v>193</v>
      </c>
      <c r="C362" s="133"/>
      <c r="D362" s="132" t="s">
        <v>165</v>
      </c>
      <c r="E362" s="134" t="s">
        <v>340</v>
      </c>
      <c r="F362" s="135"/>
      <c r="G362" s="140"/>
      <c r="H362" s="135">
        <f t="shared" si="80"/>
        <v>5</v>
      </c>
      <c r="I362" s="135"/>
      <c r="J362" s="135"/>
      <c r="K362" s="141"/>
      <c r="L362" s="146">
        <f t="shared" si="81"/>
        <v>5</v>
      </c>
      <c r="M362" s="206">
        <f t="shared" si="82"/>
        <v>5</v>
      </c>
      <c r="N362" s="135">
        <f>IF('MEMORIA DE CAL.'!$M362&gt;'MEMORIA DE CAL.'!$L362,'MEMORIA DE CAL.'!$M362-'MEMORIA DE CAL.'!$L362,0)</f>
        <v>0</v>
      </c>
      <c r="O362" s="135">
        <f>IF('MEMORIA DE CAL.'!$M362&lt;'MEMORIA DE CAL.'!$L362,'MEMORIA DE CAL.'!$L362-'MEMORIA DE CAL.'!$M362,0)</f>
        <v>0</v>
      </c>
      <c r="P362" s="141">
        <f>'MEMORIA DE CAL.'!$L362+'MEMORIA DE CAL.'!$N362-'MEMORIA DE CAL.'!$O362</f>
        <v>5</v>
      </c>
      <c r="Q362" s="113"/>
      <c r="R362" s="109"/>
      <c r="T362" s="131"/>
    </row>
    <row r="363" spans="2:20" s="114" customFormat="1" x14ac:dyDescent="0.25">
      <c r="B363" s="202" t="s">
        <v>193</v>
      </c>
      <c r="C363" s="133"/>
      <c r="D363" s="132" t="s">
        <v>165</v>
      </c>
      <c r="E363" s="134" t="s">
        <v>341</v>
      </c>
      <c r="F363" s="135"/>
      <c r="G363" s="140"/>
      <c r="H363" s="135">
        <f t="shared" si="80"/>
        <v>3</v>
      </c>
      <c r="I363" s="135"/>
      <c r="J363" s="135"/>
      <c r="K363" s="141"/>
      <c r="L363" s="146">
        <f t="shared" si="81"/>
        <v>3</v>
      </c>
      <c r="M363" s="206">
        <f t="shared" si="82"/>
        <v>3</v>
      </c>
      <c r="N363" s="135">
        <f>IF('MEMORIA DE CAL.'!$M363&gt;'MEMORIA DE CAL.'!$L363,'MEMORIA DE CAL.'!$M363-'MEMORIA DE CAL.'!$L363,0)</f>
        <v>0</v>
      </c>
      <c r="O363" s="135">
        <f>IF('MEMORIA DE CAL.'!$M363&lt;'MEMORIA DE CAL.'!$L363,'MEMORIA DE CAL.'!$L363-'MEMORIA DE CAL.'!$M363,0)</f>
        <v>0</v>
      </c>
      <c r="P363" s="141">
        <f>'MEMORIA DE CAL.'!$L363+'MEMORIA DE CAL.'!$N363-'MEMORIA DE CAL.'!$O363</f>
        <v>3</v>
      </c>
      <c r="Q363" s="113"/>
      <c r="R363" s="109"/>
      <c r="T363" s="131"/>
    </row>
    <row r="364" spans="2:20" s="114" customFormat="1" x14ac:dyDescent="0.25">
      <c r="B364" s="202" t="s">
        <v>193</v>
      </c>
      <c r="C364" s="133"/>
      <c r="D364" s="132" t="s">
        <v>165</v>
      </c>
      <c r="E364" s="134" t="s">
        <v>342</v>
      </c>
      <c r="F364" s="135"/>
      <c r="G364" s="140"/>
      <c r="H364" s="135">
        <f t="shared" si="80"/>
        <v>5</v>
      </c>
      <c r="I364" s="135"/>
      <c r="J364" s="135"/>
      <c r="K364" s="141"/>
      <c r="L364" s="146">
        <f t="shared" si="81"/>
        <v>5</v>
      </c>
      <c r="M364" s="206">
        <f t="shared" si="82"/>
        <v>5</v>
      </c>
      <c r="N364" s="135">
        <f>IF('MEMORIA DE CAL.'!$M364&gt;'MEMORIA DE CAL.'!$L364,'MEMORIA DE CAL.'!$M364-'MEMORIA DE CAL.'!$L364,0)</f>
        <v>0</v>
      </c>
      <c r="O364" s="135">
        <f>IF('MEMORIA DE CAL.'!$M364&lt;'MEMORIA DE CAL.'!$L364,'MEMORIA DE CAL.'!$L364-'MEMORIA DE CAL.'!$M364,0)</f>
        <v>0</v>
      </c>
      <c r="P364" s="141">
        <f>'MEMORIA DE CAL.'!$L364+'MEMORIA DE CAL.'!$N364-'MEMORIA DE CAL.'!$O364</f>
        <v>5</v>
      </c>
      <c r="Q364" s="113"/>
      <c r="R364" s="109"/>
      <c r="T364" s="131"/>
    </row>
    <row r="365" spans="2:20" s="114" customFormat="1" x14ac:dyDescent="0.25">
      <c r="B365" s="202" t="s">
        <v>193</v>
      </c>
      <c r="C365" s="133"/>
      <c r="D365" s="132" t="s">
        <v>165</v>
      </c>
      <c r="E365" s="134" t="s">
        <v>343</v>
      </c>
      <c r="F365" s="135"/>
      <c r="G365" s="140"/>
      <c r="H365" s="135">
        <f t="shared" si="80"/>
        <v>7</v>
      </c>
      <c r="I365" s="135"/>
      <c r="J365" s="135"/>
      <c r="K365" s="141"/>
      <c r="L365" s="146">
        <f t="shared" si="81"/>
        <v>7</v>
      </c>
      <c r="M365" s="206">
        <f t="shared" si="82"/>
        <v>7</v>
      </c>
      <c r="N365" s="135">
        <f>IF('MEMORIA DE CAL.'!$M365&gt;'MEMORIA DE CAL.'!$L365,'MEMORIA DE CAL.'!$M365-'MEMORIA DE CAL.'!$L365,0)</f>
        <v>0</v>
      </c>
      <c r="O365" s="135">
        <f>IF('MEMORIA DE CAL.'!$M365&lt;'MEMORIA DE CAL.'!$L365,'MEMORIA DE CAL.'!$L365-'MEMORIA DE CAL.'!$M365,0)</f>
        <v>0</v>
      </c>
      <c r="P365" s="141">
        <f>'MEMORIA DE CAL.'!$L365+'MEMORIA DE CAL.'!$N365-'MEMORIA DE CAL.'!$O365</f>
        <v>7</v>
      </c>
      <c r="Q365" s="113"/>
      <c r="R365" s="109"/>
      <c r="T365" s="131"/>
    </row>
    <row r="366" spans="2:20" s="114" customFormat="1" x14ac:dyDescent="0.25">
      <c r="B366" s="202" t="s">
        <v>193</v>
      </c>
      <c r="C366" s="133"/>
      <c r="D366" s="132"/>
      <c r="E366" s="136" t="s">
        <v>230</v>
      </c>
      <c r="F366" s="135"/>
      <c r="G366" s="140"/>
      <c r="H366" s="135"/>
      <c r="I366" s="135"/>
      <c r="J366" s="135"/>
      <c r="K366" s="141"/>
      <c r="L366" s="146"/>
      <c r="M366" s="206"/>
      <c r="N366" s="135"/>
      <c r="O366" s="135"/>
      <c r="P366" s="141"/>
      <c r="Q366" s="113"/>
      <c r="R366" s="109"/>
      <c r="T366" s="131"/>
    </row>
    <row r="367" spans="2:20" s="114" customFormat="1" x14ac:dyDescent="0.25">
      <c r="B367" s="202" t="s">
        <v>193</v>
      </c>
      <c r="C367" s="133"/>
      <c r="D367" s="132" t="s">
        <v>165</v>
      </c>
      <c r="E367" s="134" t="s">
        <v>344</v>
      </c>
      <c r="F367" s="135"/>
      <c r="G367" s="140"/>
      <c r="H367" s="135">
        <f t="shared" si="80"/>
        <v>4</v>
      </c>
      <c r="I367" s="135"/>
      <c r="J367" s="135"/>
      <c r="K367" s="141"/>
      <c r="L367" s="146">
        <f t="shared" si="81"/>
        <v>4</v>
      </c>
      <c r="M367" s="206">
        <f>TRUNC((PRODUCT(G367:K367)),2)</f>
        <v>4</v>
      </c>
      <c r="N367" s="135">
        <f>IF('MEMORIA DE CAL.'!$M367&gt;'MEMORIA DE CAL.'!$L367,'MEMORIA DE CAL.'!$M367-'MEMORIA DE CAL.'!$L367,0)</f>
        <v>0</v>
      </c>
      <c r="O367" s="135">
        <f>IF('MEMORIA DE CAL.'!$M367&lt;'MEMORIA DE CAL.'!$L367,'MEMORIA DE CAL.'!$L367-'MEMORIA DE CAL.'!$M367,0)</f>
        <v>0</v>
      </c>
      <c r="P367" s="141">
        <f>'MEMORIA DE CAL.'!$L367+'MEMORIA DE CAL.'!$N367-'MEMORIA DE CAL.'!$O367</f>
        <v>4</v>
      </c>
      <c r="Q367" s="113"/>
      <c r="R367" s="109"/>
      <c r="T367" s="131"/>
    </row>
    <row r="368" spans="2:20" s="114" customFormat="1" x14ac:dyDescent="0.25">
      <c r="B368" s="202" t="s">
        <v>193</v>
      </c>
      <c r="C368" s="133"/>
      <c r="D368" s="132" t="s">
        <v>165</v>
      </c>
      <c r="E368" s="134" t="s">
        <v>346</v>
      </c>
      <c r="F368" s="135"/>
      <c r="G368" s="140"/>
      <c r="H368" s="135">
        <f t="shared" si="80"/>
        <v>3</v>
      </c>
      <c r="I368" s="135"/>
      <c r="J368" s="135"/>
      <c r="K368" s="141"/>
      <c r="L368" s="146">
        <f t="shared" si="81"/>
        <v>3</v>
      </c>
      <c r="M368" s="206">
        <f>TRUNC((PRODUCT(G368:K368)),2)</f>
        <v>3</v>
      </c>
      <c r="N368" s="135">
        <f>IF('MEMORIA DE CAL.'!$M368&gt;'MEMORIA DE CAL.'!$L368,'MEMORIA DE CAL.'!$M368-'MEMORIA DE CAL.'!$L368,0)</f>
        <v>0</v>
      </c>
      <c r="O368" s="135">
        <f>IF('MEMORIA DE CAL.'!$M368&lt;'MEMORIA DE CAL.'!$L368,'MEMORIA DE CAL.'!$L368-'MEMORIA DE CAL.'!$M368,0)</f>
        <v>0</v>
      </c>
      <c r="P368" s="141">
        <f>'MEMORIA DE CAL.'!$L368+'MEMORIA DE CAL.'!$N368-'MEMORIA DE CAL.'!$O368</f>
        <v>3</v>
      </c>
      <c r="Q368" s="113"/>
      <c r="R368" s="109"/>
      <c r="T368" s="131"/>
    </row>
    <row r="369" spans="2:20" s="114" customFormat="1" x14ac:dyDescent="0.25">
      <c r="B369" s="202" t="s">
        <v>193</v>
      </c>
      <c r="C369" s="133"/>
      <c r="D369" s="132" t="s">
        <v>165</v>
      </c>
      <c r="E369" s="134" t="s">
        <v>347</v>
      </c>
      <c r="F369" s="135"/>
      <c r="G369" s="140"/>
      <c r="H369" s="135">
        <f t="shared" si="80"/>
        <v>4</v>
      </c>
      <c r="I369" s="135"/>
      <c r="J369" s="135"/>
      <c r="K369" s="141"/>
      <c r="L369" s="146">
        <f t="shared" si="81"/>
        <v>4</v>
      </c>
      <c r="M369" s="206">
        <f>TRUNC((PRODUCT(G369:K369)),2)</f>
        <v>4</v>
      </c>
      <c r="N369" s="135">
        <f>IF('MEMORIA DE CAL.'!$M369&gt;'MEMORIA DE CAL.'!$L369,'MEMORIA DE CAL.'!$M369-'MEMORIA DE CAL.'!$L369,0)</f>
        <v>0</v>
      </c>
      <c r="O369" s="135">
        <f>IF('MEMORIA DE CAL.'!$M369&lt;'MEMORIA DE CAL.'!$L369,'MEMORIA DE CAL.'!$L369-'MEMORIA DE CAL.'!$M369,0)</f>
        <v>0</v>
      </c>
      <c r="P369" s="141">
        <f>'MEMORIA DE CAL.'!$L369+'MEMORIA DE CAL.'!$N369-'MEMORIA DE CAL.'!$O369</f>
        <v>4</v>
      </c>
      <c r="Q369" s="113"/>
      <c r="R369" s="109"/>
      <c r="T369" s="131"/>
    </row>
    <row r="370" spans="2:20" s="114" customFormat="1" x14ac:dyDescent="0.25">
      <c r="B370" s="202" t="s">
        <v>193</v>
      </c>
      <c r="C370" s="133"/>
      <c r="D370" s="132" t="s">
        <v>165</v>
      </c>
      <c r="E370" s="134" t="s">
        <v>348</v>
      </c>
      <c r="F370" s="135"/>
      <c r="G370" s="140"/>
      <c r="H370" s="135">
        <f t="shared" si="80"/>
        <v>4</v>
      </c>
      <c r="I370" s="135"/>
      <c r="J370" s="135"/>
      <c r="K370" s="141"/>
      <c r="L370" s="146">
        <f t="shared" si="81"/>
        <v>4</v>
      </c>
      <c r="M370" s="206">
        <f>TRUNC((PRODUCT(G370:K370)),2)</f>
        <v>4</v>
      </c>
      <c r="N370" s="135">
        <f>IF('MEMORIA DE CAL.'!$M370&gt;'MEMORIA DE CAL.'!$L370,'MEMORIA DE CAL.'!$M370-'MEMORIA DE CAL.'!$L370,0)</f>
        <v>0</v>
      </c>
      <c r="O370" s="135">
        <f>IF('MEMORIA DE CAL.'!$M370&lt;'MEMORIA DE CAL.'!$L370,'MEMORIA DE CAL.'!$L370-'MEMORIA DE CAL.'!$M370,0)</f>
        <v>0</v>
      </c>
      <c r="P370" s="141">
        <f>'MEMORIA DE CAL.'!$L370+'MEMORIA DE CAL.'!$N370-'MEMORIA DE CAL.'!$O370</f>
        <v>4</v>
      </c>
      <c r="Q370" s="113"/>
      <c r="R370" s="109"/>
      <c r="T370" s="131"/>
    </row>
    <row r="371" spans="2:20" s="114" customFormat="1" ht="47.25" x14ac:dyDescent="0.25">
      <c r="B371" s="201" t="s">
        <v>194</v>
      </c>
      <c r="C371" s="148" t="s">
        <v>34</v>
      </c>
      <c r="D371" s="149">
        <v>92221</v>
      </c>
      <c r="E371" s="150" t="s">
        <v>62</v>
      </c>
      <c r="F371" s="151" t="s">
        <v>61</v>
      </c>
      <c r="G371" s="152"/>
      <c r="H371" s="151"/>
      <c r="I371" s="151"/>
      <c r="J371" s="151"/>
      <c r="K371" s="153"/>
      <c r="L371" s="154">
        <f>TRUNC((SUBTOTAL(9,'MEMORIA DE CAL.'!L372:L388)),2)</f>
        <v>236.6</v>
      </c>
      <c r="M371" s="205">
        <f>TRUNC((SUBTOTAL(9,'MEMORIA DE CAL.'!M372:M388)),2)</f>
        <v>236.6</v>
      </c>
      <c r="N371" s="233">
        <f>TRUNC((SUBTOTAL(9,'MEMORIA DE CAL.'!N372:N388)),2)</f>
        <v>0</v>
      </c>
      <c r="O371" s="233">
        <f>TRUNC((SUBTOTAL(9,'MEMORIA DE CAL.'!O372:O388)),2)</f>
        <v>0</v>
      </c>
      <c r="P371" s="205">
        <f>TRUNC((SUBTOTAL(9,'MEMORIA DE CAL.'!P372:P388)),2)</f>
        <v>236.6</v>
      </c>
      <c r="Q371" s="113"/>
      <c r="R371" s="109"/>
      <c r="T371" s="131"/>
    </row>
    <row r="372" spans="2:20" s="114" customFormat="1" x14ac:dyDescent="0.25">
      <c r="B372" s="202" t="s">
        <v>194</v>
      </c>
      <c r="C372" s="133"/>
      <c r="D372" s="132"/>
      <c r="E372" s="136"/>
      <c r="F372" s="135"/>
      <c r="G372" s="142"/>
      <c r="H372" s="137"/>
      <c r="I372" s="137"/>
      <c r="J372" s="137"/>
      <c r="K372" s="141"/>
      <c r="L372" s="146"/>
      <c r="M372" s="206"/>
      <c r="N372" s="135"/>
      <c r="O372" s="135"/>
      <c r="P372" s="141"/>
      <c r="Q372" s="113"/>
      <c r="R372" s="109"/>
      <c r="T372" s="131"/>
    </row>
    <row r="373" spans="2:20" s="114" customFormat="1" x14ac:dyDescent="0.25">
      <c r="B373" s="202" t="s">
        <v>194</v>
      </c>
      <c r="C373" s="133"/>
      <c r="D373" s="132"/>
      <c r="E373" s="278" t="s">
        <v>313</v>
      </c>
      <c r="F373" s="135"/>
      <c r="G373" s="140"/>
      <c r="H373" s="282" t="s">
        <v>314</v>
      </c>
      <c r="I373" s="282"/>
      <c r="J373" s="282"/>
      <c r="K373" s="141"/>
      <c r="L373" s="146"/>
      <c r="M373" s="206"/>
      <c r="N373" s="135"/>
      <c r="O373" s="135"/>
      <c r="P373" s="141"/>
      <c r="Q373" s="113"/>
      <c r="R373" s="109"/>
      <c r="T373" s="131"/>
    </row>
    <row r="374" spans="2:20" s="114" customFormat="1" x14ac:dyDescent="0.25">
      <c r="B374" s="202" t="s">
        <v>194</v>
      </c>
      <c r="C374" s="133"/>
      <c r="D374" s="132"/>
      <c r="E374" s="136" t="s">
        <v>231</v>
      </c>
      <c r="F374" s="135"/>
      <c r="G374" s="140"/>
      <c r="H374" s="137"/>
      <c r="I374" s="137"/>
      <c r="J374" s="137"/>
      <c r="K374" s="141"/>
      <c r="L374" s="146"/>
      <c r="M374" s="206"/>
      <c r="N374" s="135"/>
      <c r="O374" s="135"/>
      <c r="P374" s="141"/>
      <c r="Q374" s="113"/>
      <c r="R374" s="109"/>
      <c r="T374" s="131"/>
    </row>
    <row r="375" spans="2:20" s="114" customFormat="1" x14ac:dyDescent="0.25">
      <c r="B375" s="202" t="s">
        <v>194</v>
      </c>
      <c r="C375" s="133"/>
      <c r="D375" s="132" t="s">
        <v>164</v>
      </c>
      <c r="E375" s="134" t="s">
        <v>312</v>
      </c>
      <c r="F375" s="135"/>
      <c r="G375" s="140"/>
      <c r="H375" s="135">
        <f>H116</f>
        <v>9.1999999999999993</v>
      </c>
      <c r="I375" s="135"/>
      <c r="J375" s="135"/>
      <c r="K375" s="141"/>
      <c r="L375" s="146">
        <f>M375</f>
        <v>9.1999999999999993</v>
      </c>
      <c r="M375" s="206">
        <f>TRUNC((PRODUCT(G375:K375)),2)</f>
        <v>9.1999999999999993</v>
      </c>
      <c r="N375" s="135">
        <f>IF('MEMORIA DE CAL.'!$M375&gt;'MEMORIA DE CAL.'!$L375,'MEMORIA DE CAL.'!$M375-'MEMORIA DE CAL.'!$L375,0)</f>
        <v>0</v>
      </c>
      <c r="O375" s="135">
        <f>IF('MEMORIA DE CAL.'!$M375&lt;'MEMORIA DE CAL.'!$L375,'MEMORIA DE CAL.'!$L375-'MEMORIA DE CAL.'!$M375,0)</f>
        <v>0</v>
      </c>
      <c r="P375" s="141">
        <f>'MEMORIA DE CAL.'!$L375+'MEMORIA DE CAL.'!$N375-'MEMORIA DE CAL.'!$O375</f>
        <v>9.1999999999999993</v>
      </c>
      <c r="Q375" s="113"/>
      <c r="R375" s="109"/>
      <c r="T375" s="131"/>
    </row>
    <row r="376" spans="2:20" s="114" customFormat="1" x14ac:dyDescent="0.25">
      <c r="B376" s="202" t="s">
        <v>194</v>
      </c>
      <c r="C376" s="133"/>
      <c r="D376" s="132" t="s">
        <v>164</v>
      </c>
      <c r="E376" s="134" t="s">
        <v>318</v>
      </c>
      <c r="F376" s="135"/>
      <c r="G376" s="140"/>
      <c r="H376" s="135">
        <f t="shared" ref="H376:H388" si="83">H117</f>
        <v>43.5</v>
      </c>
      <c r="I376" s="135"/>
      <c r="J376" s="135"/>
      <c r="K376" s="141"/>
      <c r="L376" s="146">
        <f t="shared" ref="L376:L388" si="84">M376</f>
        <v>43.5</v>
      </c>
      <c r="M376" s="206">
        <f>TRUNC((PRODUCT(G376:K376)),2)</f>
        <v>43.5</v>
      </c>
      <c r="N376" s="135">
        <f>IF('MEMORIA DE CAL.'!$M376&gt;'MEMORIA DE CAL.'!$L376,'MEMORIA DE CAL.'!$M376-'MEMORIA DE CAL.'!$L376,0)</f>
        <v>0</v>
      </c>
      <c r="O376" s="135">
        <f>IF('MEMORIA DE CAL.'!$M376&lt;'MEMORIA DE CAL.'!$L376,'MEMORIA DE CAL.'!$L376-'MEMORIA DE CAL.'!$M376,0)</f>
        <v>0</v>
      </c>
      <c r="P376" s="141">
        <f>'MEMORIA DE CAL.'!$L376+'MEMORIA DE CAL.'!$N376-'MEMORIA DE CAL.'!$O376</f>
        <v>43.5</v>
      </c>
      <c r="Q376" s="113"/>
      <c r="R376" s="109"/>
      <c r="T376" s="131"/>
    </row>
    <row r="377" spans="2:20" s="114" customFormat="1" x14ac:dyDescent="0.25">
      <c r="B377" s="202" t="s">
        <v>194</v>
      </c>
      <c r="C377" s="133"/>
      <c r="D377" s="132" t="s">
        <v>164</v>
      </c>
      <c r="E377" s="134" t="s">
        <v>317</v>
      </c>
      <c r="F377" s="135"/>
      <c r="G377" s="140"/>
      <c r="H377" s="135">
        <f t="shared" si="83"/>
        <v>33.5</v>
      </c>
      <c r="I377" s="135"/>
      <c r="J377" s="135"/>
      <c r="K377" s="141"/>
      <c r="L377" s="146">
        <f t="shared" si="84"/>
        <v>33.5</v>
      </c>
      <c r="M377" s="206">
        <f>TRUNC((PRODUCT(G377:K377)),2)</f>
        <v>33.5</v>
      </c>
      <c r="N377" s="135">
        <f>IF('MEMORIA DE CAL.'!$M377&gt;'MEMORIA DE CAL.'!$L377,'MEMORIA DE CAL.'!$M377-'MEMORIA DE CAL.'!$L377,0)</f>
        <v>0</v>
      </c>
      <c r="O377" s="135">
        <f>IF('MEMORIA DE CAL.'!$M377&lt;'MEMORIA DE CAL.'!$L377,'MEMORIA DE CAL.'!$L377-'MEMORIA DE CAL.'!$M377,0)</f>
        <v>0</v>
      </c>
      <c r="P377" s="141">
        <f>'MEMORIA DE CAL.'!$L377+'MEMORIA DE CAL.'!$N377-'MEMORIA DE CAL.'!$O377</f>
        <v>33.5</v>
      </c>
      <c r="Q377" s="113"/>
      <c r="R377" s="109"/>
      <c r="T377" s="131"/>
    </row>
    <row r="378" spans="2:20" s="114" customFormat="1" x14ac:dyDescent="0.25">
      <c r="B378" s="202" t="s">
        <v>194</v>
      </c>
      <c r="C378" s="133"/>
      <c r="D378" s="132" t="s">
        <v>164</v>
      </c>
      <c r="E378" s="134" t="s">
        <v>319</v>
      </c>
      <c r="F378" s="135"/>
      <c r="G378" s="140"/>
      <c r="H378" s="135">
        <f t="shared" si="83"/>
        <v>9.1</v>
      </c>
      <c r="I378" s="135"/>
      <c r="J378" s="135"/>
      <c r="K378" s="141"/>
      <c r="L378" s="146">
        <f t="shared" si="84"/>
        <v>9.1</v>
      </c>
      <c r="M378" s="206">
        <f>TRUNC((PRODUCT(G378:K378)),2)</f>
        <v>9.1</v>
      </c>
      <c r="N378" s="135">
        <f>IF('MEMORIA DE CAL.'!$M378&gt;'MEMORIA DE CAL.'!$L378,'MEMORIA DE CAL.'!$M378-'MEMORIA DE CAL.'!$L378,0)</f>
        <v>0</v>
      </c>
      <c r="O378" s="135">
        <f>IF('MEMORIA DE CAL.'!$M378&lt;'MEMORIA DE CAL.'!$L378,'MEMORIA DE CAL.'!$L378-'MEMORIA DE CAL.'!$M378,0)</f>
        <v>0</v>
      </c>
      <c r="P378" s="141">
        <f>'MEMORIA DE CAL.'!$L378+'MEMORIA DE CAL.'!$N378-'MEMORIA DE CAL.'!$O378</f>
        <v>9.1</v>
      </c>
      <c r="Q378" s="113"/>
      <c r="R378" s="109"/>
      <c r="T378" s="131"/>
    </row>
    <row r="379" spans="2:20" s="114" customFormat="1" x14ac:dyDescent="0.25">
      <c r="B379" s="202" t="s">
        <v>194</v>
      </c>
      <c r="C379" s="133"/>
      <c r="D379" s="132" t="s">
        <v>164</v>
      </c>
      <c r="E379" s="136" t="s">
        <v>229</v>
      </c>
      <c r="F379" s="135"/>
      <c r="G379" s="140"/>
      <c r="H379" s="135"/>
      <c r="I379" s="135"/>
      <c r="J379" s="135"/>
      <c r="K379" s="141"/>
      <c r="L379" s="146"/>
      <c r="M379" s="206"/>
      <c r="N379" s="135"/>
      <c r="O379" s="135"/>
      <c r="P379" s="141"/>
      <c r="Q379" s="113"/>
      <c r="R379" s="109"/>
      <c r="T379" s="131"/>
    </row>
    <row r="380" spans="2:20" s="114" customFormat="1" x14ac:dyDescent="0.25">
      <c r="B380" s="202" t="s">
        <v>194</v>
      </c>
      <c r="C380" s="133"/>
      <c r="D380" s="132" t="s">
        <v>164</v>
      </c>
      <c r="E380" s="134" t="s">
        <v>320</v>
      </c>
      <c r="F380" s="135"/>
      <c r="G380" s="140"/>
      <c r="H380" s="135">
        <f t="shared" si="83"/>
        <v>9</v>
      </c>
      <c r="I380" s="135"/>
      <c r="J380" s="135"/>
      <c r="K380" s="141"/>
      <c r="L380" s="146">
        <f t="shared" si="84"/>
        <v>9</v>
      </c>
      <c r="M380" s="206">
        <f>TRUNC((PRODUCT(G380:K380)),2)</f>
        <v>9</v>
      </c>
      <c r="N380" s="135">
        <f>IF('MEMORIA DE CAL.'!$M380&gt;'MEMORIA DE CAL.'!$L380,'MEMORIA DE CAL.'!$M380-'MEMORIA DE CAL.'!$L380,0)</f>
        <v>0</v>
      </c>
      <c r="O380" s="135">
        <f>IF('MEMORIA DE CAL.'!$M380&lt;'MEMORIA DE CAL.'!$L380,'MEMORIA DE CAL.'!$L380-'MEMORIA DE CAL.'!$M380,0)</f>
        <v>0</v>
      </c>
      <c r="P380" s="141">
        <f>'MEMORIA DE CAL.'!$L380+'MEMORIA DE CAL.'!$N380-'MEMORIA DE CAL.'!$O380</f>
        <v>9</v>
      </c>
      <c r="Q380" s="113"/>
      <c r="R380" s="109"/>
      <c r="T380" s="131"/>
    </row>
    <row r="381" spans="2:20" s="114" customFormat="1" x14ac:dyDescent="0.25">
      <c r="B381" s="202" t="s">
        <v>194</v>
      </c>
      <c r="C381" s="133"/>
      <c r="D381" s="132" t="s">
        <v>164</v>
      </c>
      <c r="E381" s="134" t="s">
        <v>321</v>
      </c>
      <c r="F381" s="135"/>
      <c r="G381" s="140"/>
      <c r="H381" s="135">
        <f t="shared" si="83"/>
        <v>18.899999999999999</v>
      </c>
      <c r="I381" s="135"/>
      <c r="J381" s="135"/>
      <c r="K381" s="141"/>
      <c r="L381" s="146">
        <f t="shared" si="84"/>
        <v>18.899999999999999</v>
      </c>
      <c r="M381" s="206">
        <f>TRUNC((PRODUCT(G381:K381)),2)</f>
        <v>18.899999999999999</v>
      </c>
      <c r="N381" s="135">
        <f>IF('MEMORIA DE CAL.'!$M381&gt;'MEMORIA DE CAL.'!$L381,'MEMORIA DE CAL.'!$M381-'MEMORIA DE CAL.'!$L381,0)</f>
        <v>0</v>
      </c>
      <c r="O381" s="135">
        <f>IF('MEMORIA DE CAL.'!$M381&lt;'MEMORIA DE CAL.'!$L381,'MEMORIA DE CAL.'!$L381-'MEMORIA DE CAL.'!$M381,0)</f>
        <v>0</v>
      </c>
      <c r="P381" s="141">
        <f>'MEMORIA DE CAL.'!$L381+'MEMORIA DE CAL.'!$N381-'MEMORIA DE CAL.'!$O381</f>
        <v>18.899999999999999</v>
      </c>
      <c r="Q381" s="113"/>
      <c r="R381" s="109"/>
      <c r="T381" s="131"/>
    </row>
    <row r="382" spans="2:20" s="114" customFormat="1" x14ac:dyDescent="0.25">
      <c r="B382" s="202" t="s">
        <v>194</v>
      </c>
      <c r="C382" s="133"/>
      <c r="D382" s="132" t="s">
        <v>164</v>
      </c>
      <c r="E382" s="134" t="s">
        <v>322</v>
      </c>
      <c r="F382" s="135"/>
      <c r="G382" s="140"/>
      <c r="H382" s="135">
        <f t="shared" si="83"/>
        <v>14.9</v>
      </c>
      <c r="I382" s="135"/>
      <c r="J382" s="135"/>
      <c r="K382" s="141"/>
      <c r="L382" s="146">
        <f t="shared" si="84"/>
        <v>14.9</v>
      </c>
      <c r="M382" s="206">
        <f>TRUNC((PRODUCT(G382:K382)),2)</f>
        <v>14.9</v>
      </c>
      <c r="N382" s="135">
        <f>IF('MEMORIA DE CAL.'!$M382&gt;'MEMORIA DE CAL.'!$L382,'MEMORIA DE CAL.'!$M382-'MEMORIA DE CAL.'!$L382,0)</f>
        <v>0</v>
      </c>
      <c r="O382" s="135">
        <f>IF('MEMORIA DE CAL.'!$M382&lt;'MEMORIA DE CAL.'!$L382,'MEMORIA DE CAL.'!$L382-'MEMORIA DE CAL.'!$M382,0)</f>
        <v>0</v>
      </c>
      <c r="P382" s="141">
        <f>'MEMORIA DE CAL.'!$L382+'MEMORIA DE CAL.'!$N382-'MEMORIA DE CAL.'!$O382</f>
        <v>14.9</v>
      </c>
      <c r="Q382" s="113"/>
      <c r="R382" s="109"/>
      <c r="T382" s="131"/>
    </row>
    <row r="383" spans="2:20" s="114" customFormat="1" x14ac:dyDescent="0.25">
      <c r="B383" s="202" t="s">
        <v>194</v>
      </c>
      <c r="C383" s="133"/>
      <c r="D383" s="132" t="s">
        <v>165</v>
      </c>
      <c r="E383" s="134" t="s">
        <v>323</v>
      </c>
      <c r="F383" s="135"/>
      <c r="G383" s="140"/>
      <c r="H383" s="135">
        <f t="shared" si="83"/>
        <v>7.2</v>
      </c>
      <c r="I383" s="135"/>
      <c r="J383" s="135"/>
      <c r="K383" s="141"/>
      <c r="L383" s="146">
        <f t="shared" si="84"/>
        <v>7.2</v>
      </c>
      <c r="M383" s="206">
        <f>TRUNC((PRODUCT(G383:K383)),2)</f>
        <v>7.2</v>
      </c>
      <c r="N383" s="135">
        <f>IF('MEMORIA DE CAL.'!$M383&gt;'MEMORIA DE CAL.'!$L383,'MEMORIA DE CAL.'!$M383-'MEMORIA DE CAL.'!$L383,0)</f>
        <v>0</v>
      </c>
      <c r="O383" s="135">
        <f>IF('MEMORIA DE CAL.'!$M383&lt;'MEMORIA DE CAL.'!$L383,'MEMORIA DE CAL.'!$L383-'MEMORIA DE CAL.'!$M383,0)</f>
        <v>0</v>
      </c>
      <c r="P383" s="141">
        <f>'MEMORIA DE CAL.'!$L383+'MEMORIA DE CAL.'!$N383-'MEMORIA DE CAL.'!$O383</f>
        <v>7.2</v>
      </c>
      <c r="Q383" s="113"/>
      <c r="R383" s="109"/>
      <c r="T383" s="131"/>
    </row>
    <row r="384" spans="2:20" s="114" customFormat="1" x14ac:dyDescent="0.25">
      <c r="B384" s="202" t="s">
        <v>194</v>
      </c>
      <c r="C384" s="133"/>
      <c r="D384" s="132"/>
      <c r="E384" s="136" t="s">
        <v>230</v>
      </c>
      <c r="F384" s="135"/>
      <c r="G384" s="140"/>
      <c r="H384" s="135"/>
      <c r="I384" s="135"/>
      <c r="J384" s="135"/>
      <c r="K384" s="141"/>
      <c r="L384" s="146"/>
      <c r="M384" s="206"/>
      <c r="N384" s="135"/>
      <c r="O384" s="135"/>
      <c r="P384" s="141"/>
      <c r="Q384" s="113"/>
      <c r="R384" s="109"/>
      <c r="T384" s="131"/>
    </row>
    <row r="385" spans="2:20" s="114" customFormat="1" x14ac:dyDescent="0.25">
      <c r="B385" s="202" t="s">
        <v>194</v>
      </c>
      <c r="C385" s="133"/>
      <c r="D385" s="132" t="s">
        <v>165</v>
      </c>
      <c r="E385" s="134" t="s">
        <v>324</v>
      </c>
      <c r="F385" s="135"/>
      <c r="G385" s="140"/>
      <c r="H385" s="135">
        <f t="shared" si="83"/>
        <v>35</v>
      </c>
      <c r="I385" s="135"/>
      <c r="J385" s="135"/>
      <c r="K385" s="141"/>
      <c r="L385" s="146">
        <f t="shared" si="84"/>
        <v>35</v>
      </c>
      <c r="M385" s="206">
        <f>TRUNC((PRODUCT(G385:K385)),2)</f>
        <v>35</v>
      </c>
      <c r="N385" s="135">
        <f>IF('MEMORIA DE CAL.'!$M385&gt;'MEMORIA DE CAL.'!$L385,'MEMORIA DE CAL.'!$M385-'MEMORIA DE CAL.'!$L385,0)</f>
        <v>0</v>
      </c>
      <c r="O385" s="135">
        <f>IF('MEMORIA DE CAL.'!$M385&lt;'MEMORIA DE CAL.'!$L385,'MEMORIA DE CAL.'!$L385-'MEMORIA DE CAL.'!$M385,0)</f>
        <v>0</v>
      </c>
      <c r="P385" s="141">
        <f>'MEMORIA DE CAL.'!$L385+'MEMORIA DE CAL.'!$N385-'MEMORIA DE CAL.'!$O385</f>
        <v>35</v>
      </c>
      <c r="Q385" s="113"/>
      <c r="R385" s="109"/>
      <c r="T385" s="131"/>
    </row>
    <row r="386" spans="2:20" s="114" customFormat="1" x14ac:dyDescent="0.25">
      <c r="B386" s="202" t="s">
        <v>194</v>
      </c>
      <c r="C386" s="133"/>
      <c r="D386" s="132" t="s">
        <v>165</v>
      </c>
      <c r="E386" s="134" t="s">
        <v>325</v>
      </c>
      <c r="F386" s="135"/>
      <c r="G386" s="140"/>
      <c r="H386" s="135">
        <f t="shared" si="83"/>
        <v>35</v>
      </c>
      <c r="I386" s="135"/>
      <c r="J386" s="135"/>
      <c r="K386" s="141"/>
      <c r="L386" s="146">
        <f t="shared" si="84"/>
        <v>35</v>
      </c>
      <c r="M386" s="206">
        <f>TRUNC((PRODUCT(G386:K386)),2)</f>
        <v>35</v>
      </c>
      <c r="N386" s="135">
        <f>IF('MEMORIA DE CAL.'!$M386&gt;'MEMORIA DE CAL.'!$L386,'MEMORIA DE CAL.'!$M386-'MEMORIA DE CAL.'!$L386,0)</f>
        <v>0</v>
      </c>
      <c r="O386" s="135">
        <f>IF('MEMORIA DE CAL.'!$M386&lt;'MEMORIA DE CAL.'!$L386,'MEMORIA DE CAL.'!$L386-'MEMORIA DE CAL.'!$M386,0)</f>
        <v>0</v>
      </c>
      <c r="P386" s="141">
        <f>'MEMORIA DE CAL.'!$L386+'MEMORIA DE CAL.'!$N386-'MEMORIA DE CAL.'!$O386</f>
        <v>35</v>
      </c>
      <c r="Q386" s="113"/>
      <c r="R386" s="109"/>
      <c r="T386" s="131"/>
    </row>
    <row r="387" spans="2:20" s="114" customFormat="1" x14ac:dyDescent="0.25">
      <c r="B387" s="202" t="s">
        <v>194</v>
      </c>
      <c r="C387" s="133"/>
      <c r="D387" s="132" t="s">
        <v>165</v>
      </c>
      <c r="E387" s="134" t="s">
        <v>326</v>
      </c>
      <c r="F387" s="135"/>
      <c r="G387" s="140"/>
      <c r="H387" s="135">
        <f t="shared" si="83"/>
        <v>16.899999999999999</v>
      </c>
      <c r="I387" s="135"/>
      <c r="J387" s="135"/>
      <c r="K387" s="141"/>
      <c r="L387" s="146">
        <f t="shared" si="84"/>
        <v>16.899999999999999</v>
      </c>
      <c r="M387" s="206">
        <f>TRUNC((PRODUCT(G387:K387)),2)</f>
        <v>16.899999999999999</v>
      </c>
      <c r="N387" s="135">
        <f>IF('MEMORIA DE CAL.'!$M387&gt;'MEMORIA DE CAL.'!$L387,'MEMORIA DE CAL.'!$M387-'MEMORIA DE CAL.'!$L387,0)</f>
        <v>0</v>
      </c>
      <c r="O387" s="135">
        <f>IF('MEMORIA DE CAL.'!$M387&lt;'MEMORIA DE CAL.'!$L387,'MEMORIA DE CAL.'!$L387-'MEMORIA DE CAL.'!$M387,0)</f>
        <v>0</v>
      </c>
      <c r="P387" s="141">
        <f>'MEMORIA DE CAL.'!$L387+'MEMORIA DE CAL.'!$N387-'MEMORIA DE CAL.'!$O387</f>
        <v>16.899999999999999</v>
      </c>
      <c r="Q387" s="113"/>
      <c r="R387" s="109"/>
      <c r="T387" s="131"/>
    </row>
    <row r="388" spans="2:20" s="114" customFormat="1" x14ac:dyDescent="0.25">
      <c r="B388" s="202" t="s">
        <v>194</v>
      </c>
      <c r="C388" s="133"/>
      <c r="D388" s="132" t="s">
        <v>165</v>
      </c>
      <c r="E388" s="134" t="s">
        <v>327</v>
      </c>
      <c r="F388" s="135"/>
      <c r="G388" s="140"/>
      <c r="H388" s="135">
        <f t="shared" si="83"/>
        <v>4.4000000000000004</v>
      </c>
      <c r="I388" s="135"/>
      <c r="J388" s="135"/>
      <c r="K388" s="141"/>
      <c r="L388" s="146">
        <f t="shared" si="84"/>
        <v>4.4000000000000004</v>
      </c>
      <c r="M388" s="206">
        <f>TRUNC((PRODUCT(G388:K388)),2)</f>
        <v>4.4000000000000004</v>
      </c>
      <c r="N388" s="135">
        <f>IF('MEMORIA DE CAL.'!$M388&gt;'MEMORIA DE CAL.'!$L388,'MEMORIA DE CAL.'!$M388-'MEMORIA DE CAL.'!$L388,0)</f>
        <v>0</v>
      </c>
      <c r="O388" s="135">
        <f>IF('MEMORIA DE CAL.'!$M388&lt;'MEMORIA DE CAL.'!$L388,'MEMORIA DE CAL.'!$L388-'MEMORIA DE CAL.'!$M388,0)</f>
        <v>0</v>
      </c>
      <c r="P388" s="141">
        <f>'MEMORIA DE CAL.'!$L388+'MEMORIA DE CAL.'!$N388-'MEMORIA DE CAL.'!$O388</f>
        <v>4.4000000000000004</v>
      </c>
      <c r="Q388" s="113"/>
      <c r="R388" s="109"/>
      <c r="T388" s="131"/>
    </row>
    <row r="389" spans="2:20" s="114" customFormat="1" ht="45.75" customHeight="1" x14ac:dyDescent="0.25">
      <c r="B389" s="201" t="s">
        <v>209</v>
      </c>
      <c r="C389" s="148" t="s">
        <v>34</v>
      </c>
      <c r="D389" s="149">
        <v>99259</v>
      </c>
      <c r="E389" s="150" t="s">
        <v>358</v>
      </c>
      <c r="F389" s="151" t="s">
        <v>43</v>
      </c>
      <c r="G389" s="152"/>
      <c r="H389" s="151"/>
      <c r="I389" s="151"/>
      <c r="J389" s="151"/>
      <c r="K389" s="153"/>
      <c r="L389" s="154">
        <f>TRUNC((SUBTOTAL(9,'MEMORIA DE CAL.'!L390:L393)),2)</f>
        <v>12</v>
      </c>
      <c r="M389" s="205">
        <f>TRUNC((SUBTOTAL(9,'MEMORIA DE CAL.'!M390:M393)),2)</f>
        <v>12</v>
      </c>
      <c r="N389" s="233">
        <f>TRUNC((SUBTOTAL(9,'MEMORIA DE CAL.'!N390:N393)),2)</f>
        <v>0</v>
      </c>
      <c r="O389" s="233">
        <f>TRUNC((SUBTOTAL(9,'MEMORIA DE CAL.'!O390:O393)),2)</f>
        <v>0</v>
      </c>
      <c r="P389" s="205">
        <f>TRUNC((SUBTOTAL(9,'MEMORIA DE CAL.'!P390:P393)),2)</f>
        <v>12</v>
      </c>
      <c r="Q389" s="113"/>
      <c r="R389" s="109"/>
      <c r="T389" s="131"/>
    </row>
    <row r="390" spans="2:20" s="114" customFormat="1" x14ac:dyDescent="0.25">
      <c r="B390" s="276" t="s">
        <v>209</v>
      </c>
      <c r="C390" s="133"/>
      <c r="D390" s="132"/>
      <c r="E390" s="136"/>
      <c r="F390" s="135"/>
      <c r="G390" s="142" t="s">
        <v>244</v>
      </c>
      <c r="H390" s="137"/>
      <c r="I390" s="137"/>
      <c r="J390" s="135"/>
      <c r="K390" s="141"/>
      <c r="L390" s="146"/>
      <c r="M390" s="206"/>
      <c r="N390" s="135"/>
      <c r="O390" s="135"/>
      <c r="P390" s="141"/>
      <c r="Q390" s="113"/>
      <c r="R390" s="109"/>
      <c r="T390" s="131"/>
    </row>
    <row r="391" spans="2:20" s="114" customFormat="1" x14ac:dyDescent="0.25">
      <c r="B391" s="276" t="s">
        <v>209</v>
      </c>
      <c r="C391" s="288"/>
      <c r="D391" s="132" t="s">
        <v>164</v>
      </c>
      <c r="E391" s="136" t="s">
        <v>231</v>
      </c>
      <c r="F391" s="135"/>
      <c r="G391" s="140">
        <v>4</v>
      </c>
      <c r="H391" s="135"/>
      <c r="I391" s="135"/>
      <c r="J391" s="135"/>
      <c r="K391" s="141"/>
      <c r="L391" s="146">
        <f>M391</f>
        <v>4</v>
      </c>
      <c r="M391" s="206">
        <f>TRUNC((PRODUCT(G391:K391)),2)</f>
        <v>4</v>
      </c>
      <c r="N391" s="135">
        <f>IF('MEMORIA DE CAL.'!$M391&gt;'MEMORIA DE CAL.'!$L391,'MEMORIA DE CAL.'!$M391-'MEMORIA DE CAL.'!$L391,0)</f>
        <v>0</v>
      </c>
      <c r="O391" s="135">
        <f>IF('MEMORIA DE CAL.'!$M391&lt;'MEMORIA DE CAL.'!$L391,'MEMORIA DE CAL.'!$L391-'MEMORIA DE CAL.'!$M391,0)</f>
        <v>0</v>
      </c>
      <c r="P391" s="141">
        <f>'MEMORIA DE CAL.'!$L391+'MEMORIA DE CAL.'!$N391-'MEMORIA DE CAL.'!$O391</f>
        <v>4</v>
      </c>
      <c r="Q391" s="113"/>
      <c r="R391" s="109"/>
      <c r="T391" s="131"/>
    </row>
    <row r="392" spans="2:20" s="114" customFormat="1" x14ac:dyDescent="0.25">
      <c r="B392" s="276" t="s">
        <v>209</v>
      </c>
      <c r="C392" s="133"/>
      <c r="D392" s="132" t="s">
        <v>164</v>
      </c>
      <c r="E392" s="136" t="s">
        <v>229</v>
      </c>
      <c r="F392" s="135"/>
      <c r="G392" s="140">
        <v>5</v>
      </c>
      <c r="H392" s="135"/>
      <c r="I392" s="135"/>
      <c r="J392" s="135"/>
      <c r="K392" s="141"/>
      <c r="L392" s="146">
        <f t="shared" ref="L392:L393" si="85">M392</f>
        <v>5</v>
      </c>
      <c r="M392" s="206">
        <f>TRUNC((PRODUCT(G392:K392)),2)</f>
        <v>5</v>
      </c>
      <c r="N392" s="135">
        <f>IF('MEMORIA DE CAL.'!$M392&gt;'MEMORIA DE CAL.'!$L392,'MEMORIA DE CAL.'!$M392-'MEMORIA DE CAL.'!$L392,0)</f>
        <v>0</v>
      </c>
      <c r="O392" s="135">
        <f>IF('MEMORIA DE CAL.'!$M392&lt;'MEMORIA DE CAL.'!$L392,'MEMORIA DE CAL.'!$L392-'MEMORIA DE CAL.'!$M392,0)</f>
        <v>0</v>
      </c>
      <c r="P392" s="141">
        <f>'MEMORIA DE CAL.'!$L392+'MEMORIA DE CAL.'!$N392-'MEMORIA DE CAL.'!$O392</f>
        <v>5</v>
      </c>
      <c r="Q392" s="113"/>
      <c r="R392" s="109"/>
      <c r="T392" s="131"/>
    </row>
    <row r="393" spans="2:20" s="114" customFormat="1" x14ac:dyDescent="0.25">
      <c r="B393" s="276" t="s">
        <v>209</v>
      </c>
      <c r="C393" s="155"/>
      <c r="D393" s="156" t="s">
        <v>165</v>
      </c>
      <c r="E393" s="136" t="s">
        <v>230</v>
      </c>
      <c r="F393" s="144"/>
      <c r="G393" s="143">
        <v>3</v>
      </c>
      <c r="H393" s="144"/>
      <c r="I393" s="144"/>
      <c r="J393" s="144"/>
      <c r="K393" s="145"/>
      <c r="L393" s="146">
        <f t="shared" si="85"/>
        <v>3</v>
      </c>
      <c r="M393" s="207">
        <f>TRUNC((PRODUCT(G393:K393)),2)</f>
        <v>3</v>
      </c>
      <c r="N393" s="144">
        <f>IF('MEMORIA DE CAL.'!$M393&gt;'MEMORIA DE CAL.'!$L393,'MEMORIA DE CAL.'!$M393-'MEMORIA DE CAL.'!$L393,0)</f>
        <v>0</v>
      </c>
      <c r="O393" s="144">
        <f>IF('MEMORIA DE CAL.'!$M393&lt;'MEMORIA DE CAL.'!$L393,'MEMORIA DE CAL.'!$L393-'MEMORIA DE CAL.'!$M393,0)</f>
        <v>0</v>
      </c>
      <c r="P393" s="145">
        <f>'MEMORIA DE CAL.'!$L393+'MEMORIA DE CAL.'!$N393-'MEMORIA DE CAL.'!$O393</f>
        <v>3</v>
      </c>
      <c r="Q393" s="113"/>
      <c r="R393" s="109"/>
      <c r="T393" s="131"/>
    </row>
    <row r="394" spans="2:20" s="114" customFormat="1" ht="29.25" customHeight="1" x14ac:dyDescent="0.25">
      <c r="B394" s="201" t="s">
        <v>210</v>
      </c>
      <c r="C394" s="148" t="s">
        <v>207</v>
      </c>
      <c r="D394" s="149">
        <v>2003714</v>
      </c>
      <c r="E394" s="150" t="s">
        <v>208</v>
      </c>
      <c r="F394" s="151" t="s">
        <v>43</v>
      </c>
      <c r="G394" s="152"/>
      <c r="H394" s="151"/>
      <c r="I394" s="151"/>
      <c r="J394" s="151"/>
      <c r="K394" s="153"/>
      <c r="L394" s="154">
        <f>TRUNC((SUBTOTAL(9,'MEMORIA DE CAL.'!L395:L398)),2)</f>
        <v>12</v>
      </c>
      <c r="M394" s="205">
        <f>TRUNC((SUBTOTAL(9,'MEMORIA DE CAL.'!M395:M398)),2)</f>
        <v>12</v>
      </c>
      <c r="N394" s="233">
        <f>TRUNC((SUBTOTAL(9,'MEMORIA DE CAL.'!N395:N398)),2)</f>
        <v>0</v>
      </c>
      <c r="O394" s="233">
        <f>TRUNC((SUBTOTAL(9,'MEMORIA DE CAL.'!O395:O398)),2)</f>
        <v>0</v>
      </c>
      <c r="P394" s="205">
        <f>TRUNC((SUBTOTAL(9,'MEMORIA DE CAL.'!P395:P398)),2)</f>
        <v>12</v>
      </c>
      <c r="Q394" s="113"/>
      <c r="R394" s="109"/>
      <c r="T394" s="131"/>
    </row>
    <row r="395" spans="2:20" s="114" customFormat="1" x14ac:dyDescent="0.25">
      <c r="B395" s="202" t="s">
        <v>210</v>
      </c>
      <c r="C395" s="133"/>
      <c r="D395" s="132"/>
      <c r="E395" s="136"/>
      <c r="F395" s="135"/>
      <c r="G395" s="142" t="s">
        <v>244</v>
      </c>
      <c r="H395" s="137"/>
      <c r="I395" s="137"/>
      <c r="J395" s="137"/>
      <c r="K395" s="141"/>
      <c r="L395" s="146"/>
      <c r="M395" s="206"/>
      <c r="N395" s="135"/>
      <c r="O395" s="135"/>
      <c r="P395" s="141"/>
      <c r="Q395" s="113"/>
      <c r="R395" s="109"/>
      <c r="T395" s="131"/>
    </row>
    <row r="396" spans="2:20" s="114" customFormat="1" x14ac:dyDescent="0.25">
      <c r="B396" s="202" t="s">
        <v>210</v>
      </c>
      <c r="C396" s="133"/>
      <c r="D396" s="132" t="s">
        <v>164</v>
      </c>
      <c r="E396" s="136" t="s">
        <v>231</v>
      </c>
      <c r="F396" s="135"/>
      <c r="G396" s="140">
        <f>M391</f>
        <v>4</v>
      </c>
      <c r="H396" s="135"/>
      <c r="I396" s="135"/>
      <c r="J396" s="135"/>
      <c r="K396" s="141"/>
      <c r="L396" s="146">
        <f>M396</f>
        <v>4</v>
      </c>
      <c r="M396" s="206">
        <f>TRUNC((PRODUCT(G396:K396)),2)</f>
        <v>4</v>
      </c>
      <c r="N396" s="135">
        <f>IF('MEMORIA DE CAL.'!$M396&gt;'MEMORIA DE CAL.'!$L396,'MEMORIA DE CAL.'!$M396-'MEMORIA DE CAL.'!$L396,0)</f>
        <v>0</v>
      </c>
      <c r="O396" s="135">
        <f>IF('MEMORIA DE CAL.'!$M396&lt;'MEMORIA DE CAL.'!$L396,'MEMORIA DE CAL.'!$L396-'MEMORIA DE CAL.'!$M396,0)</f>
        <v>0</v>
      </c>
      <c r="P396" s="141">
        <f>'MEMORIA DE CAL.'!$L396+'MEMORIA DE CAL.'!$N396-'MEMORIA DE CAL.'!$O396</f>
        <v>4</v>
      </c>
      <c r="Q396" s="113"/>
      <c r="R396" s="109"/>
      <c r="T396" s="131"/>
    </row>
    <row r="397" spans="2:20" s="114" customFormat="1" x14ac:dyDescent="0.25">
      <c r="B397" s="202" t="s">
        <v>210</v>
      </c>
      <c r="C397" s="133"/>
      <c r="D397" s="132" t="s">
        <v>164</v>
      </c>
      <c r="E397" s="136" t="s">
        <v>229</v>
      </c>
      <c r="F397" s="135"/>
      <c r="G397" s="140">
        <f t="shared" ref="G397:G398" si="86">M392</f>
        <v>5</v>
      </c>
      <c r="H397" s="135"/>
      <c r="I397" s="135"/>
      <c r="J397" s="135"/>
      <c r="K397" s="141"/>
      <c r="L397" s="146">
        <f t="shared" ref="L397:L398" si="87">M397</f>
        <v>5</v>
      </c>
      <c r="M397" s="206">
        <f>TRUNC((PRODUCT(G397:K397)),2)</f>
        <v>5</v>
      </c>
      <c r="N397" s="135">
        <f>IF('MEMORIA DE CAL.'!$M397&gt;'MEMORIA DE CAL.'!$L397,'MEMORIA DE CAL.'!$M397-'MEMORIA DE CAL.'!$L397,0)</f>
        <v>0</v>
      </c>
      <c r="O397" s="135">
        <f>IF('MEMORIA DE CAL.'!$M397&lt;'MEMORIA DE CAL.'!$L397,'MEMORIA DE CAL.'!$L397-'MEMORIA DE CAL.'!$M397,0)</f>
        <v>0</v>
      </c>
      <c r="P397" s="141">
        <f>'MEMORIA DE CAL.'!$L397+'MEMORIA DE CAL.'!$N397-'MEMORIA DE CAL.'!$O397</f>
        <v>5</v>
      </c>
      <c r="Q397" s="113"/>
      <c r="R397" s="109"/>
      <c r="T397" s="131"/>
    </row>
    <row r="398" spans="2:20" s="114" customFormat="1" x14ac:dyDescent="0.25">
      <c r="B398" s="202" t="s">
        <v>210</v>
      </c>
      <c r="C398" s="155"/>
      <c r="D398" s="156" t="s">
        <v>165</v>
      </c>
      <c r="E398" s="136" t="s">
        <v>230</v>
      </c>
      <c r="F398" s="144"/>
      <c r="G398" s="140">
        <f t="shared" si="86"/>
        <v>3</v>
      </c>
      <c r="H398" s="144"/>
      <c r="I398" s="144"/>
      <c r="J398" s="144"/>
      <c r="K398" s="145"/>
      <c r="L398" s="146">
        <f t="shared" si="87"/>
        <v>3</v>
      </c>
      <c r="M398" s="207">
        <f>TRUNC((PRODUCT(G398:K398)),2)</f>
        <v>3</v>
      </c>
      <c r="N398" s="144">
        <f>IF('MEMORIA DE CAL.'!$M398&gt;'MEMORIA DE CAL.'!$L398,'MEMORIA DE CAL.'!$M398-'MEMORIA DE CAL.'!$L398,0)</f>
        <v>0</v>
      </c>
      <c r="O398" s="144">
        <f>IF('MEMORIA DE CAL.'!$M398&lt;'MEMORIA DE CAL.'!$L398,'MEMORIA DE CAL.'!$L398-'MEMORIA DE CAL.'!$M398,0)</f>
        <v>0</v>
      </c>
      <c r="P398" s="145">
        <f>'MEMORIA DE CAL.'!$L398+'MEMORIA DE CAL.'!$N398-'MEMORIA DE CAL.'!$O398</f>
        <v>3</v>
      </c>
      <c r="Q398" s="113"/>
      <c r="R398" s="109"/>
      <c r="T398" s="131"/>
    </row>
    <row r="399" spans="2:20" s="114" customFormat="1" ht="31.5" x14ac:dyDescent="0.25">
      <c r="B399" s="201" t="s">
        <v>196</v>
      </c>
      <c r="C399" s="148" t="s">
        <v>207</v>
      </c>
      <c r="D399" s="149">
        <v>2003636</v>
      </c>
      <c r="E399" s="150" t="s">
        <v>211</v>
      </c>
      <c r="F399" s="151" t="s">
        <v>43</v>
      </c>
      <c r="G399" s="152"/>
      <c r="H399" s="151"/>
      <c r="I399" s="151"/>
      <c r="J399" s="151"/>
      <c r="K399" s="153"/>
      <c r="L399" s="154">
        <f>TRUNC((SUBTOTAL(9,'MEMORIA DE CAL.'!L400:L403)),2)</f>
        <v>8</v>
      </c>
      <c r="M399" s="205">
        <f>TRUNC((SUBTOTAL(9,'MEMORIA DE CAL.'!M400:M403)),2)</f>
        <v>8</v>
      </c>
      <c r="N399" s="233">
        <f>TRUNC((SUBTOTAL(9,'MEMORIA DE CAL.'!N400:N403)),2)</f>
        <v>0</v>
      </c>
      <c r="O399" s="233">
        <f>TRUNC((SUBTOTAL(9,'MEMORIA DE CAL.'!O400:O403)),2)</f>
        <v>0</v>
      </c>
      <c r="P399" s="205">
        <f>TRUNC((SUBTOTAL(9,'MEMORIA DE CAL.'!P400:P403)),2)</f>
        <v>8</v>
      </c>
      <c r="Q399" s="113"/>
      <c r="R399" s="109"/>
      <c r="T399" s="131"/>
    </row>
    <row r="400" spans="2:20" s="114" customFormat="1" x14ac:dyDescent="0.25">
      <c r="B400" s="202" t="s">
        <v>196</v>
      </c>
      <c r="C400" s="133"/>
      <c r="D400" s="132"/>
      <c r="E400" s="136"/>
      <c r="F400" s="135"/>
      <c r="G400" s="142" t="s">
        <v>244</v>
      </c>
      <c r="H400" s="137"/>
      <c r="I400" s="137"/>
      <c r="J400" s="137"/>
      <c r="K400" s="141"/>
      <c r="L400" s="146"/>
      <c r="M400" s="206"/>
      <c r="N400" s="135"/>
      <c r="O400" s="135"/>
      <c r="P400" s="141"/>
      <c r="Q400" s="113"/>
      <c r="R400" s="109"/>
      <c r="T400" s="131"/>
    </row>
    <row r="401" spans="2:20" s="114" customFormat="1" x14ac:dyDescent="0.25">
      <c r="B401" s="202" t="s">
        <v>196</v>
      </c>
      <c r="C401" s="133"/>
      <c r="D401" s="132" t="s">
        <v>164</v>
      </c>
      <c r="E401" s="136" t="s">
        <v>231</v>
      </c>
      <c r="F401" s="135"/>
      <c r="G401" s="140">
        <v>2</v>
      </c>
      <c r="H401" s="135"/>
      <c r="I401" s="135"/>
      <c r="J401" s="135"/>
      <c r="K401" s="141"/>
      <c r="L401" s="146">
        <f>M401</f>
        <v>2</v>
      </c>
      <c r="M401" s="206">
        <f>TRUNC((PRODUCT(G401:K401)),2)</f>
        <v>2</v>
      </c>
      <c r="N401" s="135">
        <f>IF('MEMORIA DE CAL.'!$M401&gt;'MEMORIA DE CAL.'!$L401,'MEMORIA DE CAL.'!$M401-'MEMORIA DE CAL.'!$L401,0)</f>
        <v>0</v>
      </c>
      <c r="O401" s="135">
        <f>IF('MEMORIA DE CAL.'!$M401&lt;'MEMORIA DE CAL.'!$L401,'MEMORIA DE CAL.'!$L401-'MEMORIA DE CAL.'!$M401,0)</f>
        <v>0</v>
      </c>
      <c r="P401" s="141">
        <f>'MEMORIA DE CAL.'!$L401+'MEMORIA DE CAL.'!$N401-'MEMORIA DE CAL.'!$O401</f>
        <v>2</v>
      </c>
      <c r="Q401" s="113"/>
      <c r="R401" s="109"/>
      <c r="T401" s="131"/>
    </row>
    <row r="402" spans="2:20" s="114" customFormat="1" x14ac:dyDescent="0.25">
      <c r="B402" s="202" t="s">
        <v>196</v>
      </c>
      <c r="C402" s="133"/>
      <c r="D402" s="132" t="s">
        <v>164</v>
      </c>
      <c r="E402" s="136" t="s">
        <v>229</v>
      </c>
      <c r="F402" s="135"/>
      <c r="G402" s="140">
        <v>4</v>
      </c>
      <c r="H402" s="135"/>
      <c r="I402" s="135"/>
      <c r="J402" s="135"/>
      <c r="K402" s="141"/>
      <c r="L402" s="146">
        <f t="shared" ref="L402:L403" si="88">M402</f>
        <v>4</v>
      </c>
      <c r="M402" s="206">
        <f>TRUNC((PRODUCT(G402:K402)),2)</f>
        <v>4</v>
      </c>
      <c r="N402" s="135">
        <f>IF('MEMORIA DE CAL.'!$M402&gt;'MEMORIA DE CAL.'!$L402,'MEMORIA DE CAL.'!$M402-'MEMORIA DE CAL.'!$L402,0)</f>
        <v>0</v>
      </c>
      <c r="O402" s="135">
        <f>IF('MEMORIA DE CAL.'!$M402&lt;'MEMORIA DE CAL.'!$L402,'MEMORIA DE CAL.'!$L402-'MEMORIA DE CAL.'!$M402,0)</f>
        <v>0</v>
      </c>
      <c r="P402" s="141">
        <f>'MEMORIA DE CAL.'!$L402+'MEMORIA DE CAL.'!$N402-'MEMORIA DE CAL.'!$O402</f>
        <v>4</v>
      </c>
      <c r="Q402" s="113"/>
      <c r="R402" s="109"/>
      <c r="T402" s="131"/>
    </row>
    <row r="403" spans="2:20" s="114" customFormat="1" x14ac:dyDescent="0.25">
      <c r="B403" s="202" t="s">
        <v>196</v>
      </c>
      <c r="C403" s="133"/>
      <c r="D403" s="132" t="s">
        <v>165</v>
      </c>
      <c r="E403" s="136" t="s">
        <v>230</v>
      </c>
      <c r="F403" s="135"/>
      <c r="G403" s="140">
        <v>2</v>
      </c>
      <c r="H403" s="135"/>
      <c r="I403" s="135"/>
      <c r="J403" s="135"/>
      <c r="K403" s="141"/>
      <c r="L403" s="146">
        <f t="shared" si="88"/>
        <v>2</v>
      </c>
      <c r="M403" s="206">
        <f t="shared" ref="M403" si="89">TRUNC((PRODUCT(G403:K403)),2)</f>
        <v>2</v>
      </c>
      <c r="N403" s="135">
        <f>IF('MEMORIA DE CAL.'!$M403&gt;'MEMORIA DE CAL.'!$L403,'MEMORIA DE CAL.'!$M403-'MEMORIA DE CAL.'!$L403,0)</f>
        <v>0</v>
      </c>
      <c r="O403" s="135">
        <f>IF('MEMORIA DE CAL.'!$M403&lt;'MEMORIA DE CAL.'!$L403,'MEMORIA DE CAL.'!$L403-'MEMORIA DE CAL.'!$M403,0)</f>
        <v>0</v>
      </c>
      <c r="P403" s="141">
        <f>'MEMORIA DE CAL.'!$L403+'MEMORIA DE CAL.'!$N403-'MEMORIA DE CAL.'!$O403</f>
        <v>2</v>
      </c>
      <c r="Q403" s="113"/>
      <c r="R403" s="109"/>
      <c r="T403" s="131"/>
    </row>
    <row r="404" spans="2:20" s="114" customFormat="1" ht="31.5" x14ac:dyDescent="0.25">
      <c r="B404" s="201" t="s">
        <v>199</v>
      </c>
      <c r="C404" s="148" t="s">
        <v>207</v>
      </c>
      <c r="D404" s="149" t="s">
        <v>345</v>
      </c>
      <c r="E404" s="150" t="s">
        <v>212</v>
      </c>
      <c r="F404" s="151" t="s">
        <v>43</v>
      </c>
      <c r="G404" s="152"/>
      <c r="H404" s="151"/>
      <c r="I404" s="151"/>
      <c r="J404" s="151"/>
      <c r="K404" s="153"/>
      <c r="L404" s="154">
        <f>TRUNC((SUBTOTAL(9,'MEMORIA DE CAL.'!L405:L408)),2)</f>
        <v>8</v>
      </c>
      <c r="M404" s="205">
        <f>TRUNC((SUBTOTAL(9,'MEMORIA DE CAL.'!M405:M408)),2)</f>
        <v>8</v>
      </c>
      <c r="N404" s="233">
        <f>TRUNC((SUBTOTAL(9,'MEMORIA DE CAL.'!N405:N408)),2)</f>
        <v>0</v>
      </c>
      <c r="O404" s="233">
        <f>TRUNC((SUBTOTAL(9,'MEMORIA DE CAL.'!O405:O408)),2)</f>
        <v>0</v>
      </c>
      <c r="P404" s="205">
        <f>TRUNC((SUBTOTAL(9,'MEMORIA DE CAL.'!P405:P408)),2)</f>
        <v>8</v>
      </c>
      <c r="Q404" s="113"/>
      <c r="R404" s="109"/>
      <c r="T404" s="131"/>
    </row>
    <row r="405" spans="2:20" s="114" customFormat="1" x14ac:dyDescent="0.25">
      <c r="B405" s="202" t="s">
        <v>199</v>
      </c>
      <c r="C405" s="133"/>
      <c r="D405" s="132"/>
      <c r="E405" s="136"/>
      <c r="F405" s="135"/>
      <c r="G405" s="142" t="s">
        <v>244</v>
      </c>
      <c r="H405" s="137"/>
      <c r="I405" s="137"/>
      <c r="J405" s="137"/>
      <c r="K405" s="141"/>
      <c r="L405" s="146"/>
      <c r="M405" s="206"/>
      <c r="N405" s="135"/>
      <c r="O405" s="135"/>
      <c r="P405" s="141"/>
      <c r="Q405" s="113"/>
      <c r="R405" s="109"/>
      <c r="T405" s="131"/>
    </row>
    <row r="406" spans="2:20" s="114" customFormat="1" x14ac:dyDescent="0.25">
      <c r="B406" s="202" t="s">
        <v>199</v>
      </c>
      <c r="C406" s="133"/>
      <c r="D406" s="132" t="s">
        <v>164</v>
      </c>
      <c r="E406" s="136" t="s">
        <v>231</v>
      </c>
      <c r="F406" s="135"/>
      <c r="G406" s="140">
        <v>4</v>
      </c>
      <c r="H406" s="135"/>
      <c r="I406" s="135"/>
      <c r="J406" s="135"/>
      <c r="K406" s="141"/>
      <c r="L406" s="146">
        <f>M406</f>
        <v>4</v>
      </c>
      <c r="M406" s="206">
        <f>TRUNC((PRODUCT(G406:K406)),2)</f>
        <v>4</v>
      </c>
      <c r="N406" s="135">
        <f>IF('MEMORIA DE CAL.'!$M406&gt;'MEMORIA DE CAL.'!$L406,'MEMORIA DE CAL.'!$M406-'MEMORIA DE CAL.'!$L406,0)</f>
        <v>0</v>
      </c>
      <c r="O406" s="135">
        <f>IF('MEMORIA DE CAL.'!$M406&lt;'MEMORIA DE CAL.'!$L406,'MEMORIA DE CAL.'!$L406-'MEMORIA DE CAL.'!$M406,0)</f>
        <v>0</v>
      </c>
      <c r="P406" s="141">
        <f>'MEMORIA DE CAL.'!$L406+'MEMORIA DE CAL.'!$N406-'MEMORIA DE CAL.'!$O406</f>
        <v>4</v>
      </c>
      <c r="Q406" s="113"/>
      <c r="R406" s="109"/>
      <c r="T406" s="131"/>
    </row>
    <row r="407" spans="2:20" s="114" customFormat="1" x14ac:dyDescent="0.25">
      <c r="B407" s="202" t="s">
        <v>199</v>
      </c>
      <c r="C407" s="133"/>
      <c r="D407" s="132" t="s">
        <v>164</v>
      </c>
      <c r="E407" s="136" t="s">
        <v>229</v>
      </c>
      <c r="F407" s="135"/>
      <c r="G407" s="140">
        <v>2</v>
      </c>
      <c r="H407" s="135"/>
      <c r="I407" s="135"/>
      <c r="J407" s="135"/>
      <c r="K407" s="141"/>
      <c r="L407" s="146">
        <f t="shared" ref="L407:L408" si="90">M407</f>
        <v>2</v>
      </c>
      <c r="M407" s="206">
        <f>TRUNC((PRODUCT(G407:K407)),2)</f>
        <v>2</v>
      </c>
      <c r="N407" s="135">
        <f>IF('MEMORIA DE CAL.'!$M407&gt;'MEMORIA DE CAL.'!$L407,'MEMORIA DE CAL.'!$M407-'MEMORIA DE CAL.'!$L407,0)</f>
        <v>0</v>
      </c>
      <c r="O407" s="135">
        <f>IF('MEMORIA DE CAL.'!$M407&lt;'MEMORIA DE CAL.'!$L407,'MEMORIA DE CAL.'!$L407-'MEMORIA DE CAL.'!$M407,0)</f>
        <v>0</v>
      </c>
      <c r="P407" s="141">
        <f>'MEMORIA DE CAL.'!$L407+'MEMORIA DE CAL.'!$N407-'MEMORIA DE CAL.'!$O407</f>
        <v>2</v>
      </c>
      <c r="Q407" s="113"/>
      <c r="R407" s="109"/>
      <c r="T407" s="131"/>
    </row>
    <row r="408" spans="2:20" s="114" customFormat="1" x14ac:dyDescent="0.25">
      <c r="B408" s="202" t="s">
        <v>199</v>
      </c>
      <c r="C408" s="155"/>
      <c r="D408" s="156" t="s">
        <v>165</v>
      </c>
      <c r="E408" s="136" t="s">
        <v>230</v>
      </c>
      <c r="F408" s="144"/>
      <c r="G408" s="143">
        <v>2</v>
      </c>
      <c r="H408" s="144"/>
      <c r="I408" s="144"/>
      <c r="J408" s="144"/>
      <c r="K408" s="145"/>
      <c r="L408" s="146">
        <f t="shared" si="90"/>
        <v>2</v>
      </c>
      <c r="M408" s="207">
        <f>TRUNC((PRODUCT(G408:K408)),2)</f>
        <v>2</v>
      </c>
      <c r="N408" s="144">
        <f>IF('MEMORIA DE CAL.'!$M408&gt;'MEMORIA DE CAL.'!$L408,'MEMORIA DE CAL.'!$M408-'MEMORIA DE CAL.'!$L408,0)</f>
        <v>0</v>
      </c>
      <c r="O408" s="144">
        <f>IF('MEMORIA DE CAL.'!$M408&lt;'MEMORIA DE CAL.'!$L408,'MEMORIA DE CAL.'!$L408-'MEMORIA DE CAL.'!$M408,0)</f>
        <v>0</v>
      </c>
      <c r="P408" s="145">
        <f>'MEMORIA DE CAL.'!$L408+'MEMORIA DE CAL.'!$N408-'MEMORIA DE CAL.'!$O408</f>
        <v>2</v>
      </c>
      <c r="Q408" s="113"/>
      <c r="R408" s="109"/>
      <c r="T408" s="131"/>
    </row>
    <row r="409" spans="2:20" s="114" customFormat="1" ht="31.5" x14ac:dyDescent="0.25">
      <c r="B409" s="201" t="s">
        <v>197</v>
      </c>
      <c r="C409" s="148" t="s">
        <v>207</v>
      </c>
      <c r="D409" s="149">
        <v>804081</v>
      </c>
      <c r="E409" s="150" t="s">
        <v>213</v>
      </c>
      <c r="F409" s="151" t="s">
        <v>43</v>
      </c>
      <c r="G409" s="152"/>
      <c r="H409" s="151"/>
      <c r="I409" s="151"/>
      <c r="J409" s="151"/>
      <c r="K409" s="153"/>
      <c r="L409" s="154">
        <f>TRUNC((SUBTOTAL(9,'MEMORIA DE CAL.'!L410:L412)),2)</f>
        <v>2</v>
      </c>
      <c r="M409" s="205">
        <f>TRUNC((SUBTOTAL(9,'MEMORIA DE CAL.'!M410:M412)),2)</f>
        <v>2</v>
      </c>
      <c r="N409" s="233">
        <f>TRUNC((SUBTOTAL(9,'MEMORIA DE CAL.'!N410:N412)),2)</f>
        <v>0</v>
      </c>
      <c r="O409" s="233">
        <f>TRUNC((SUBTOTAL(9,'MEMORIA DE CAL.'!O410:O412)),2)</f>
        <v>0</v>
      </c>
      <c r="P409" s="205">
        <f>TRUNC((SUBTOTAL(9,'MEMORIA DE CAL.'!P410:P412)),2)</f>
        <v>2</v>
      </c>
      <c r="Q409" s="113"/>
      <c r="R409" s="109"/>
      <c r="T409" s="131"/>
    </row>
    <row r="410" spans="2:20" s="114" customFormat="1" x14ac:dyDescent="0.25">
      <c r="B410" s="202" t="s">
        <v>197</v>
      </c>
      <c r="C410" s="133"/>
      <c r="D410" s="132"/>
      <c r="E410" s="136"/>
      <c r="F410" s="135"/>
      <c r="G410" s="142" t="s">
        <v>243</v>
      </c>
      <c r="H410" s="137"/>
      <c r="I410" s="137"/>
      <c r="J410" s="135"/>
      <c r="K410" s="141"/>
      <c r="L410" s="146"/>
      <c r="M410" s="206"/>
      <c r="N410" s="135"/>
      <c r="O410" s="135"/>
      <c r="P410" s="141"/>
      <c r="Q410" s="113"/>
      <c r="R410" s="109"/>
      <c r="T410" s="131"/>
    </row>
    <row r="411" spans="2:20" s="114" customFormat="1" x14ac:dyDescent="0.25">
      <c r="B411" s="202" t="s">
        <v>197</v>
      </c>
      <c r="C411" s="133"/>
      <c r="D411" s="132" t="s">
        <v>164</v>
      </c>
      <c r="E411" s="136" t="s">
        <v>231</v>
      </c>
      <c r="F411" s="137"/>
      <c r="G411" s="140">
        <v>1</v>
      </c>
      <c r="H411" s="135"/>
      <c r="I411" s="135"/>
      <c r="J411" s="135"/>
      <c r="K411" s="141"/>
      <c r="L411" s="146">
        <f>M411</f>
        <v>1</v>
      </c>
      <c r="M411" s="206">
        <f>TRUNC((PRODUCT(G411:K411)),2)</f>
        <v>1</v>
      </c>
      <c r="N411" s="135">
        <f>IF('MEMORIA DE CAL.'!$M411&gt;'MEMORIA DE CAL.'!$L411,'MEMORIA DE CAL.'!$M411-'MEMORIA DE CAL.'!$L411,0)</f>
        <v>0</v>
      </c>
      <c r="O411" s="135">
        <f>IF('MEMORIA DE CAL.'!$M411&lt;'MEMORIA DE CAL.'!$L411,'MEMORIA DE CAL.'!$L411-'MEMORIA DE CAL.'!$M411,0)</f>
        <v>0</v>
      </c>
      <c r="P411" s="141">
        <f>'MEMORIA DE CAL.'!$L411+'MEMORIA DE CAL.'!$N411-'MEMORIA DE CAL.'!$O411</f>
        <v>1</v>
      </c>
      <c r="Q411" s="113"/>
      <c r="R411" s="109"/>
      <c r="T411" s="131"/>
    </row>
    <row r="412" spans="2:20" s="114" customFormat="1" x14ac:dyDescent="0.25">
      <c r="B412" s="202" t="s">
        <v>197</v>
      </c>
      <c r="C412" s="155"/>
      <c r="D412" s="156" t="s">
        <v>165</v>
      </c>
      <c r="E412" s="136" t="s">
        <v>230</v>
      </c>
      <c r="F412" s="285"/>
      <c r="G412" s="143">
        <v>1</v>
      </c>
      <c r="H412" s="144"/>
      <c r="I412" s="144"/>
      <c r="J412" s="144"/>
      <c r="K412" s="145"/>
      <c r="L412" s="146">
        <f>M412</f>
        <v>1</v>
      </c>
      <c r="M412" s="207">
        <f>TRUNC((PRODUCT(G412:K412)),2)</f>
        <v>1</v>
      </c>
      <c r="N412" s="144">
        <f>IF('MEMORIA DE CAL.'!$M412&gt;'MEMORIA DE CAL.'!$L412,'MEMORIA DE CAL.'!$M412-'MEMORIA DE CAL.'!$L412,0)</f>
        <v>0</v>
      </c>
      <c r="O412" s="144">
        <f>IF('MEMORIA DE CAL.'!$M412&lt;'MEMORIA DE CAL.'!$L412,'MEMORIA DE CAL.'!$L412-'MEMORIA DE CAL.'!$M412,0)</f>
        <v>0</v>
      </c>
      <c r="P412" s="145">
        <f>'MEMORIA DE CAL.'!$L412+'MEMORIA DE CAL.'!$N412-'MEMORIA DE CAL.'!$O412</f>
        <v>1</v>
      </c>
      <c r="Q412" s="113"/>
      <c r="R412" s="109"/>
      <c r="T412" s="131"/>
    </row>
    <row r="413" spans="2:20" s="114" customFormat="1" ht="47.25" x14ac:dyDescent="0.25">
      <c r="B413" s="201" t="s">
        <v>195</v>
      </c>
      <c r="C413" s="148" t="s">
        <v>34</v>
      </c>
      <c r="D413" s="149" t="s">
        <v>292</v>
      </c>
      <c r="E413" s="150" t="s">
        <v>290</v>
      </c>
      <c r="F413" s="151" t="s">
        <v>61</v>
      </c>
      <c r="G413" s="152"/>
      <c r="H413" s="151"/>
      <c r="I413" s="151"/>
      <c r="J413" s="151"/>
      <c r="K413" s="153"/>
      <c r="L413" s="154">
        <f>TRUNC((SUBTOTAL(9,'MEMORIA DE CAL.'!L414:L417)),2)</f>
        <v>528.58000000000004</v>
      </c>
      <c r="M413" s="205">
        <f>TRUNC((SUBTOTAL(9,'MEMORIA DE CAL.'!M414:M417)),2)</f>
        <v>528.58000000000004</v>
      </c>
      <c r="N413" s="233">
        <f>TRUNC((SUBTOTAL(9,'MEMORIA DE CAL.'!N414:N417)),2)</f>
        <v>0</v>
      </c>
      <c r="O413" s="233">
        <f>TRUNC((SUBTOTAL(9,'MEMORIA DE CAL.'!O414:O417)),2)</f>
        <v>0</v>
      </c>
      <c r="P413" s="205">
        <f>TRUNC((SUBTOTAL(9,'MEMORIA DE CAL.'!P414:P417)),2)</f>
        <v>528.58000000000004</v>
      </c>
      <c r="Q413" s="113"/>
      <c r="R413" s="109"/>
      <c r="T413" s="131"/>
    </row>
    <row r="414" spans="2:20" s="114" customFormat="1" ht="31.5" x14ac:dyDescent="0.25">
      <c r="B414" s="202" t="s">
        <v>195</v>
      </c>
      <c r="C414" s="133"/>
      <c r="D414" s="132"/>
      <c r="E414" s="136"/>
      <c r="F414" s="135"/>
      <c r="G414" s="142" t="s">
        <v>162</v>
      </c>
      <c r="H414" s="137"/>
      <c r="I414" s="137"/>
      <c r="J414" s="137"/>
      <c r="K414" s="141"/>
      <c r="L414" s="146"/>
      <c r="M414" s="206"/>
      <c r="N414" s="135"/>
      <c r="O414" s="135"/>
      <c r="P414" s="141"/>
      <c r="Q414" s="113"/>
      <c r="R414" s="109"/>
      <c r="T414" s="131"/>
    </row>
    <row r="415" spans="2:20" s="114" customFormat="1" x14ac:dyDescent="0.25">
      <c r="B415" s="202" t="s">
        <v>195</v>
      </c>
      <c r="C415" s="133"/>
      <c r="D415" s="132" t="s">
        <v>165</v>
      </c>
      <c r="E415" s="134" t="s">
        <v>231</v>
      </c>
      <c r="F415" s="135"/>
      <c r="G415" s="140">
        <v>164.89</v>
      </c>
      <c r="H415" s="135"/>
      <c r="I415" s="135"/>
      <c r="J415" s="135"/>
      <c r="K415" s="141"/>
      <c r="L415" s="146">
        <v>164.89</v>
      </c>
      <c r="M415" s="206">
        <f>TRUNC((PRODUCT(G415:K415)),2)</f>
        <v>164.89</v>
      </c>
      <c r="N415" s="135">
        <f>IF('MEMORIA DE CAL.'!$M415&gt;'MEMORIA DE CAL.'!$L415,'MEMORIA DE CAL.'!$M415-'MEMORIA DE CAL.'!$L415,0)</f>
        <v>0</v>
      </c>
      <c r="O415" s="135">
        <f>IF('MEMORIA DE CAL.'!$M415&lt;'MEMORIA DE CAL.'!$L415,'MEMORIA DE CAL.'!$L415-'MEMORIA DE CAL.'!$M415,0)</f>
        <v>0</v>
      </c>
      <c r="P415" s="141">
        <f>'MEMORIA DE CAL.'!$L415+'MEMORIA DE CAL.'!$N415-'MEMORIA DE CAL.'!$O415</f>
        <v>164.89</v>
      </c>
      <c r="Q415" s="113"/>
      <c r="R415" s="109"/>
      <c r="T415" s="131"/>
    </row>
    <row r="416" spans="2:20" s="114" customFormat="1" x14ac:dyDescent="0.25">
      <c r="B416" s="202" t="s">
        <v>195</v>
      </c>
      <c r="C416" s="133"/>
      <c r="D416" s="132" t="s">
        <v>165</v>
      </c>
      <c r="E416" s="134" t="s">
        <v>229</v>
      </c>
      <c r="F416" s="135"/>
      <c r="G416" s="140">
        <v>185.89</v>
      </c>
      <c r="H416" s="135"/>
      <c r="I416" s="135"/>
      <c r="J416" s="135"/>
      <c r="K416" s="141"/>
      <c r="L416" s="146">
        <v>185.89</v>
      </c>
      <c r="M416" s="206">
        <f>TRUNC((PRODUCT(G416:K416)),2)</f>
        <v>185.89</v>
      </c>
      <c r="N416" s="135">
        <f>IF('MEMORIA DE CAL.'!$M416&gt;'MEMORIA DE CAL.'!$L416,'MEMORIA DE CAL.'!$M416-'MEMORIA DE CAL.'!$L416,0)</f>
        <v>0</v>
      </c>
      <c r="O416" s="135">
        <f>IF('MEMORIA DE CAL.'!$M416&lt;'MEMORIA DE CAL.'!$L416,'MEMORIA DE CAL.'!$L416-'MEMORIA DE CAL.'!$M416,0)</f>
        <v>0</v>
      </c>
      <c r="P416" s="141">
        <f>'MEMORIA DE CAL.'!$L416+'MEMORIA DE CAL.'!$N416-'MEMORIA DE CAL.'!$O416</f>
        <v>185.89</v>
      </c>
      <c r="Q416" s="113"/>
      <c r="R416" s="109"/>
      <c r="T416" s="131"/>
    </row>
    <row r="417" spans="2:20" s="114" customFormat="1" x14ac:dyDescent="0.25">
      <c r="B417" s="202" t="s">
        <v>195</v>
      </c>
      <c r="C417" s="155"/>
      <c r="D417" s="156" t="s">
        <v>165</v>
      </c>
      <c r="E417" s="134" t="s">
        <v>230</v>
      </c>
      <c r="F417" s="144"/>
      <c r="G417" s="143">
        <v>177.8</v>
      </c>
      <c r="H417" s="144"/>
      <c r="I417" s="144"/>
      <c r="J417" s="144"/>
      <c r="K417" s="145"/>
      <c r="L417" s="147">
        <v>177.8</v>
      </c>
      <c r="M417" s="207">
        <f>TRUNC((PRODUCT(G417:K417)),2)</f>
        <v>177.8</v>
      </c>
      <c r="N417" s="144">
        <f>IF('MEMORIA DE CAL.'!$M417&gt;'MEMORIA DE CAL.'!$L417,'MEMORIA DE CAL.'!$M417-'MEMORIA DE CAL.'!$L417,0)</f>
        <v>0</v>
      </c>
      <c r="O417" s="144">
        <f>IF('MEMORIA DE CAL.'!$M417&lt;'MEMORIA DE CAL.'!$L417,'MEMORIA DE CAL.'!$L417-'MEMORIA DE CAL.'!$M417,0)</f>
        <v>0</v>
      </c>
      <c r="P417" s="145">
        <f>'MEMORIA DE CAL.'!$L417+'MEMORIA DE CAL.'!$N417-'MEMORIA DE CAL.'!$O417</f>
        <v>177.8</v>
      </c>
      <c r="Q417" s="113"/>
      <c r="R417" s="109"/>
      <c r="T417" s="131"/>
    </row>
    <row r="418" spans="2:20" s="114" customFormat="1" ht="31.5" x14ac:dyDescent="0.25">
      <c r="B418" s="201" t="s">
        <v>198</v>
      </c>
      <c r="C418" s="148" t="s">
        <v>34</v>
      </c>
      <c r="D418" s="149" t="s">
        <v>293</v>
      </c>
      <c r="E418" s="150" t="s">
        <v>291</v>
      </c>
      <c r="F418" s="151" t="s">
        <v>61</v>
      </c>
      <c r="G418" s="152"/>
      <c r="H418" s="151"/>
      <c r="I418" s="151"/>
      <c r="J418" s="151"/>
      <c r="K418" s="153"/>
      <c r="L418" s="154">
        <f>TRUNC((SUBTOTAL(9,'MEMORIA DE CAL.'!L419:L422)),2)</f>
        <v>523.91</v>
      </c>
      <c r="M418" s="205">
        <f>TRUNC((SUBTOTAL(9,'MEMORIA DE CAL.'!M419:M422)),2)</f>
        <v>523.91</v>
      </c>
      <c r="N418" s="233">
        <f>TRUNC((SUBTOTAL(9,'MEMORIA DE CAL.'!N419:N422)),2)</f>
        <v>0</v>
      </c>
      <c r="O418" s="233">
        <f>TRUNC((SUBTOTAL(9,'MEMORIA DE CAL.'!O419:O422)),2)</f>
        <v>0</v>
      </c>
      <c r="P418" s="205">
        <f>TRUNC((SUBTOTAL(9,'MEMORIA DE CAL.'!P419:P422)),2)</f>
        <v>523.91</v>
      </c>
      <c r="Q418" s="113"/>
      <c r="R418" s="109"/>
      <c r="T418" s="131"/>
    </row>
    <row r="419" spans="2:20" s="114" customFormat="1" ht="31.5" x14ac:dyDescent="0.25">
      <c r="B419" s="202" t="s">
        <v>198</v>
      </c>
      <c r="C419" s="133"/>
      <c r="D419" s="132"/>
      <c r="E419" s="136"/>
      <c r="F419" s="135"/>
      <c r="G419" s="142" t="s">
        <v>162</v>
      </c>
      <c r="H419" s="137"/>
      <c r="I419" s="137"/>
      <c r="J419" s="137"/>
      <c r="K419" s="141"/>
      <c r="L419" s="146"/>
      <c r="M419" s="206"/>
      <c r="N419" s="135"/>
      <c r="O419" s="135"/>
      <c r="P419" s="141"/>
      <c r="Q419" s="113"/>
      <c r="R419" s="109"/>
      <c r="T419" s="131"/>
    </row>
    <row r="420" spans="2:20" s="114" customFormat="1" x14ac:dyDescent="0.25">
      <c r="B420" s="202" t="s">
        <v>198</v>
      </c>
      <c r="C420" s="133"/>
      <c r="D420" s="132" t="s">
        <v>166</v>
      </c>
      <c r="E420" s="134" t="s">
        <v>231</v>
      </c>
      <c r="F420" s="135"/>
      <c r="G420" s="140">
        <v>157.52000000000001</v>
      </c>
      <c r="H420" s="135"/>
      <c r="I420" s="135"/>
      <c r="J420" s="135"/>
      <c r="K420" s="141"/>
      <c r="L420" s="146">
        <v>157.52000000000001</v>
      </c>
      <c r="M420" s="206">
        <f>TRUNC((PRODUCT(G420:K420)),2)</f>
        <v>157.52000000000001</v>
      </c>
      <c r="N420" s="135">
        <f>IF('MEMORIA DE CAL.'!$M420&gt;'MEMORIA DE CAL.'!$L420,'MEMORIA DE CAL.'!$M420-'MEMORIA DE CAL.'!$L420,0)</f>
        <v>0</v>
      </c>
      <c r="O420" s="135">
        <f>IF('MEMORIA DE CAL.'!$M420&lt;'MEMORIA DE CAL.'!$L420,'MEMORIA DE CAL.'!$L420-'MEMORIA DE CAL.'!$M420,0)</f>
        <v>0</v>
      </c>
      <c r="P420" s="141">
        <f>'MEMORIA DE CAL.'!$L420+'MEMORIA DE CAL.'!$N420-'MEMORIA DE CAL.'!$O420</f>
        <v>157.52000000000001</v>
      </c>
      <c r="Q420" s="113"/>
      <c r="R420" s="109"/>
      <c r="T420" s="131"/>
    </row>
    <row r="421" spans="2:20" s="114" customFormat="1" x14ac:dyDescent="0.25">
      <c r="B421" s="202" t="s">
        <v>198</v>
      </c>
      <c r="C421" s="133"/>
      <c r="D421" s="132" t="s">
        <v>166</v>
      </c>
      <c r="E421" s="134" t="s">
        <v>229</v>
      </c>
      <c r="F421" s="135"/>
      <c r="G421" s="140">
        <v>200.65</v>
      </c>
      <c r="H421" s="135"/>
      <c r="I421" s="135"/>
      <c r="J421" s="135"/>
      <c r="K421" s="141"/>
      <c r="L421" s="146">
        <v>200.65</v>
      </c>
      <c r="M421" s="206">
        <f>TRUNC((PRODUCT(G421:K421)),2)</f>
        <v>200.65</v>
      </c>
      <c r="N421" s="135">
        <f>IF('MEMORIA DE CAL.'!$M421&gt;'MEMORIA DE CAL.'!$L421,'MEMORIA DE CAL.'!$M421-'MEMORIA DE CAL.'!$L421,0)</f>
        <v>0</v>
      </c>
      <c r="O421" s="135">
        <f>IF('MEMORIA DE CAL.'!$M421&lt;'MEMORIA DE CAL.'!$L421,'MEMORIA DE CAL.'!$L421-'MEMORIA DE CAL.'!$M421,0)</f>
        <v>0</v>
      </c>
      <c r="P421" s="141">
        <f>'MEMORIA DE CAL.'!$L421+'MEMORIA DE CAL.'!$N421-'MEMORIA DE CAL.'!$O421</f>
        <v>200.65</v>
      </c>
      <c r="Q421" s="113"/>
      <c r="R421" s="109"/>
      <c r="T421" s="131"/>
    </row>
    <row r="422" spans="2:20" s="114" customFormat="1" x14ac:dyDescent="0.25">
      <c r="B422" s="202" t="s">
        <v>198</v>
      </c>
      <c r="C422" s="155"/>
      <c r="D422" s="156" t="s">
        <v>166</v>
      </c>
      <c r="E422" s="134" t="s">
        <v>230</v>
      </c>
      <c r="F422" s="144"/>
      <c r="G422" s="143">
        <v>165.74</v>
      </c>
      <c r="H422" s="144"/>
      <c r="I422" s="144"/>
      <c r="J422" s="144"/>
      <c r="K422" s="145"/>
      <c r="L422" s="147">
        <v>165.74</v>
      </c>
      <c r="M422" s="207">
        <f>TRUNC((PRODUCT(G422:K422)),2)</f>
        <v>165.74</v>
      </c>
      <c r="N422" s="144">
        <f>IF('MEMORIA DE CAL.'!$M422&gt;'MEMORIA DE CAL.'!$L422,'MEMORIA DE CAL.'!$M422-'MEMORIA DE CAL.'!$L422,0)</f>
        <v>0</v>
      </c>
      <c r="O422" s="144">
        <f>IF('MEMORIA DE CAL.'!$M422&lt;'MEMORIA DE CAL.'!$L422,'MEMORIA DE CAL.'!$L422-'MEMORIA DE CAL.'!$M422,0)</f>
        <v>0</v>
      </c>
      <c r="P422" s="145">
        <f>'MEMORIA DE CAL.'!$L422+'MEMORIA DE CAL.'!$N422-'MEMORIA DE CAL.'!$O422</f>
        <v>165.74</v>
      </c>
      <c r="Q422" s="113"/>
      <c r="R422" s="109"/>
      <c r="T422" s="131"/>
    </row>
    <row r="423" spans="2:20" s="114" customFormat="1" x14ac:dyDescent="0.25">
      <c r="B423" s="210">
        <v>5</v>
      </c>
      <c r="C423" s="211"/>
      <c r="D423" s="212"/>
      <c r="E423" s="213" t="s">
        <v>142</v>
      </c>
      <c r="F423" s="214"/>
      <c r="G423" s="215"/>
      <c r="H423" s="214"/>
      <c r="I423" s="214"/>
      <c r="J423" s="214"/>
      <c r="K423" s="216"/>
      <c r="L423" s="217"/>
      <c r="M423" s="218"/>
      <c r="N423" s="219"/>
      <c r="O423" s="219"/>
      <c r="P423" s="218"/>
      <c r="Q423" s="113"/>
      <c r="R423" s="109"/>
      <c r="T423" s="131"/>
    </row>
    <row r="424" spans="2:20" s="114" customFormat="1" ht="31.5" x14ac:dyDescent="0.25">
      <c r="B424" s="201" t="s">
        <v>30</v>
      </c>
      <c r="C424" s="148" t="s">
        <v>34</v>
      </c>
      <c r="D424" s="149">
        <v>100576</v>
      </c>
      <c r="E424" s="150" t="s">
        <v>282</v>
      </c>
      <c r="F424" s="151" t="s">
        <v>37</v>
      </c>
      <c r="G424" s="152"/>
      <c r="H424" s="151"/>
      <c r="I424" s="151"/>
      <c r="J424" s="151"/>
      <c r="K424" s="153"/>
      <c r="L424" s="154">
        <f>TRUNC((SUBTOTAL(9,'MEMORIA DE CAL.'!L425:L428)),2)</f>
        <v>2069.14</v>
      </c>
      <c r="M424" s="205">
        <f>TRUNC((SUBTOTAL(9,'MEMORIA DE CAL.'!M425:M428)),2)</f>
        <v>2069.14</v>
      </c>
      <c r="N424" s="233">
        <f>TRUNC((SUBTOTAL(9,'MEMORIA DE CAL.'!N425:N428)),2)</f>
        <v>0</v>
      </c>
      <c r="O424" s="233">
        <f>TRUNC((SUBTOTAL(9,'MEMORIA DE CAL.'!O425:O428)),2)</f>
        <v>0</v>
      </c>
      <c r="P424" s="205">
        <f>TRUNC((SUBTOTAL(9,'MEMORIA DE CAL.'!P425:P428)),2)</f>
        <v>2069.14</v>
      </c>
      <c r="Q424" s="113"/>
      <c r="R424" s="109"/>
      <c r="T424" s="131"/>
    </row>
    <row r="425" spans="2:20" s="114" customFormat="1" x14ac:dyDescent="0.25">
      <c r="B425" s="202" t="s">
        <v>30</v>
      </c>
      <c r="C425" s="133"/>
      <c r="D425" s="132"/>
      <c r="E425" s="136" t="s">
        <v>302</v>
      </c>
      <c r="F425" s="135"/>
      <c r="G425" s="142" t="s">
        <v>245</v>
      </c>
      <c r="H425" s="135"/>
      <c r="I425" s="135"/>
      <c r="J425" s="135"/>
      <c r="K425" s="141"/>
      <c r="L425" s="146"/>
      <c r="M425" s="206"/>
      <c r="N425" s="135"/>
      <c r="O425" s="135"/>
      <c r="P425" s="141"/>
      <c r="Q425" s="113"/>
      <c r="R425" s="109"/>
      <c r="T425" s="131"/>
    </row>
    <row r="426" spans="2:20" s="114" customFormat="1" x14ac:dyDescent="0.25">
      <c r="B426" s="202" t="s">
        <v>30</v>
      </c>
      <c r="C426" s="133"/>
      <c r="D426" s="132" t="s">
        <v>166</v>
      </c>
      <c r="E426" s="134" t="s">
        <v>231</v>
      </c>
      <c r="F426" s="135"/>
      <c r="G426" s="140">
        <v>583.44000000000005</v>
      </c>
      <c r="H426" s="135"/>
      <c r="I426" s="135"/>
      <c r="J426" s="135"/>
      <c r="K426" s="141"/>
      <c r="L426" s="146">
        <v>583.44000000000005</v>
      </c>
      <c r="M426" s="206">
        <f>TRUNC((PRODUCT(G426:K426)),2)</f>
        <v>583.44000000000005</v>
      </c>
      <c r="N426" s="135">
        <f>IF('MEMORIA DE CAL.'!$M426&gt;'MEMORIA DE CAL.'!$L426,'MEMORIA DE CAL.'!$M426-'MEMORIA DE CAL.'!$L426,0)</f>
        <v>0</v>
      </c>
      <c r="O426" s="135">
        <f>IF('MEMORIA DE CAL.'!$M426&lt;'MEMORIA DE CAL.'!$L426,'MEMORIA DE CAL.'!$L426-'MEMORIA DE CAL.'!$M426,0)</f>
        <v>0</v>
      </c>
      <c r="P426" s="141">
        <f>'MEMORIA DE CAL.'!$L426+'MEMORIA DE CAL.'!$N426-'MEMORIA DE CAL.'!$O426</f>
        <v>583.44000000000005</v>
      </c>
      <c r="Q426" s="113"/>
      <c r="R426" s="109"/>
      <c r="T426" s="131"/>
    </row>
    <row r="427" spans="2:20" s="114" customFormat="1" x14ac:dyDescent="0.25">
      <c r="B427" s="202" t="s">
        <v>30</v>
      </c>
      <c r="C427" s="133"/>
      <c r="D427" s="132" t="s">
        <v>166</v>
      </c>
      <c r="E427" s="134" t="s">
        <v>229</v>
      </c>
      <c r="F427" s="135"/>
      <c r="G427" s="140">
        <v>880</v>
      </c>
      <c r="H427" s="135"/>
      <c r="I427" s="135"/>
      <c r="J427" s="135"/>
      <c r="K427" s="141"/>
      <c r="L427" s="146">
        <v>880</v>
      </c>
      <c r="M427" s="206">
        <f>TRUNC((PRODUCT(G427:K427)),2)</f>
        <v>880</v>
      </c>
      <c r="N427" s="135">
        <f>IF('MEMORIA DE CAL.'!$M427&gt;'MEMORIA DE CAL.'!$L427,'MEMORIA DE CAL.'!$M427-'MEMORIA DE CAL.'!$L427,0)</f>
        <v>0</v>
      </c>
      <c r="O427" s="135">
        <f>IF('MEMORIA DE CAL.'!$M427&lt;'MEMORIA DE CAL.'!$L427,'MEMORIA DE CAL.'!$L427-'MEMORIA DE CAL.'!$M427,0)</f>
        <v>0</v>
      </c>
      <c r="P427" s="141">
        <f>'MEMORIA DE CAL.'!$L427+'MEMORIA DE CAL.'!$N427-'MEMORIA DE CAL.'!$O427</f>
        <v>880</v>
      </c>
      <c r="Q427" s="113"/>
      <c r="R427" s="109"/>
      <c r="T427" s="131"/>
    </row>
    <row r="428" spans="2:20" s="114" customFormat="1" x14ac:dyDescent="0.25">
      <c r="B428" s="203" t="s">
        <v>30</v>
      </c>
      <c r="C428" s="155"/>
      <c r="D428" s="132" t="s">
        <v>166</v>
      </c>
      <c r="E428" s="134" t="s">
        <v>230</v>
      </c>
      <c r="F428" s="144"/>
      <c r="G428" s="143">
        <v>605.70000000000005</v>
      </c>
      <c r="H428" s="144"/>
      <c r="I428" s="144"/>
      <c r="J428" s="144"/>
      <c r="K428" s="145"/>
      <c r="L428" s="147">
        <v>605.70000000000005</v>
      </c>
      <c r="M428" s="207">
        <f>TRUNC((PRODUCT(G428:K428)),2)</f>
        <v>605.70000000000005</v>
      </c>
      <c r="N428" s="144">
        <f>IF('MEMORIA DE CAL.'!$M428&gt;'MEMORIA DE CAL.'!$L428,'MEMORIA DE CAL.'!$M428-'MEMORIA DE CAL.'!$L428,0)</f>
        <v>0</v>
      </c>
      <c r="O428" s="144">
        <f>IF('MEMORIA DE CAL.'!$M428&lt;'MEMORIA DE CAL.'!$L428,'MEMORIA DE CAL.'!$L428-'MEMORIA DE CAL.'!$M428,0)</f>
        <v>0</v>
      </c>
      <c r="P428" s="145">
        <f>'MEMORIA DE CAL.'!$L428+'MEMORIA DE CAL.'!$N428-'MEMORIA DE CAL.'!$O428</f>
        <v>605.70000000000005</v>
      </c>
      <c r="Q428" s="113"/>
      <c r="R428" s="109"/>
      <c r="T428" s="131"/>
    </row>
    <row r="429" spans="2:20" s="114" customFormat="1" ht="31.5" x14ac:dyDescent="0.25">
      <c r="B429" s="201" t="s">
        <v>63</v>
      </c>
      <c r="C429" s="148" t="s">
        <v>34</v>
      </c>
      <c r="D429" s="149">
        <v>105730</v>
      </c>
      <c r="E429" s="150" t="s">
        <v>214</v>
      </c>
      <c r="F429" s="151" t="s">
        <v>39</v>
      </c>
      <c r="G429" s="152"/>
      <c r="H429" s="151"/>
      <c r="I429" s="151"/>
      <c r="J429" s="151"/>
      <c r="K429" s="153"/>
      <c r="L429" s="154">
        <f>TRUNC((SUBTOTAL(9,'MEMORIA DE CAL.'!L430:L433)),2)</f>
        <v>413.82</v>
      </c>
      <c r="M429" s="205">
        <f>TRUNC((SUBTOTAL(9,'MEMORIA DE CAL.'!M430:M433)),2)</f>
        <v>413.82</v>
      </c>
      <c r="N429" s="233">
        <f>TRUNC((SUBTOTAL(9,'MEMORIA DE CAL.'!N430:N433)),2)</f>
        <v>0</v>
      </c>
      <c r="O429" s="233">
        <f>TRUNC((SUBTOTAL(9,'MEMORIA DE CAL.'!O430:O433)),2)</f>
        <v>0</v>
      </c>
      <c r="P429" s="205">
        <f>TRUNC((SUBTOTAL(9,'MEMORIA DE CAL.'!P430:P433)),2)</f>
        <v>413.82</v>
      </c>
      <c r="Q429" s="113"/>
      <c r="R429" s="109"/>
      <c r="T429" s="131"/>
    </row>
    <row r="430" spans="2:20" s="114" customFormat="1" ht="31.5" x14ac:dyDescent="0.25">
      <c r="B430" s="202" t="s">
        <v>63</v>
      </c>
      <c r="C430" s="133"/>
      <c r="D430" s="132"/>
      <c r="E430" s="136" t="s">
        <v>302</v>
      </c>
      <c r="F430" s="135"/>
      <c r="G430" s="142" t="s">
        <v>287</v>
      </c>
      <c r="H430" s="137" t="s">
        <v>151</v>
      </c>
      <c r="I430" s="137"/>
      <c r="J430" s="135"/>
      <c r="K430" s="141"/>
      <c r="L430" s="146"/>
      <c r="M430" s="206"/>
      <c r="N430" s="135"/>
      <c r="O430" s="135"/>
      <c r="P430" s="141"/>
      <c r="Q430" s="113"/>
      <c r="R430" s="109"/>
      <c r="T430" s="131"/>
    </row>
    <row r="431" spans="2:20" s="114" customFormat="1" x14ac:dyDescent="0.25">
      <c r="B431" s="202" t="s">
        <v>63</v>
      </c>
      <c r="C431" s="133"/>
      <c r="D431" s="132" t="s">
        <v>166</v>
      </c>
      <c r="E431" s="134" t="s">
        <v>231</v>
      </c>
      <c r="F431" s="135"/>
      <c r="G431" s="140">
        <f>M426</f>
        <v>583.44000000000005</v>
      </c>
      <c r="H431" s="138">
        <v>0.2</v>
      </c>
      <c r="I431" s="135"/>
      <c r="J431" s="135"/>
      <c r="K431" s="141"/>
      <c r="L431" s="146">
        <v>116.68</v>
      </c>
      <c r="M431" s="206">
        <f>TRUNC((PRODUCT(G431:K431)),2)</f>
        <v>116.68</v>
      </c>
      <c r="N431" s="135">
        <f>IF('MEMORIA DE CAL.'!$M431&gt;'MEMORIA DE CAL.'!$L431,'MEMORIA DE CAL.'!$M431-'MEMORIA DE CAL.'!$L431,0)</f>
        <v>0</v>
      </c>
      <c r="O431" s="135">
        <f>IF('MEMORIA DE CAL.'!$M431&lt;'MEMORIA DE CAL.'!$L431,'MEMORIA DE CAL.'!$L431-'MEMORIA DE CAL.'!$M431,0)</f>
        <v>0</v>
      </c>
      <c r="P431" s="141">
        <f>'MEMORIA DE CAL.'!$L431+'MEMORIA DE CAL.'!$N431-'MEMORIA DE CAL.'!$O431</f>
        <v>116.68</v>
      </c>
      <c r="Q431" s="113"/>
      <c r="R431" s="109"/>
      <c r="T431" s="131"/>
    </row>
    <row r="432" spans="2:20" s="114" customFormat="1" x14ac:dyDescent="0.25">
      <c r="B432" s="202" t="s">
        <v>63</v>
      </c>
      <c r="C432" s="133"/>
      <c r="D432" s="132" t="s">
        <v>166</v>
      </c>
      <c r="E432" s="134" t="s">
        <v>229</v>
      </c>
      <c r="F432" s="135"/>
      <c r="G432" s="140">
        <f t="shared" ref="G432:G433" si="91">M427</f>
        <v>880</v>
      </c>
      <c r="H432" s="138">
        <v>0.2</v>
      </c>
      <c r="I432" s="135"/>
      <c r="J432" s="135"/>
      <c r="K432" s="141"/>
      <c r="L432" s="146">
        <v>176</v>
      </c>
      <c r="M432" s="206">
        <f>TRUNC((PRODUCT(G432:K432)),2)</f>
        <v>176</v>
      </c>
      <c r="N432" s="135">
        <f>IF('MEMORIA DE CAL.'!$M432&gt;'MEMORIA DE CAL.'!$L432,'MEMORIA DE CAL.'!$M432-'MEMORIA DE CAL.'!$L432,0)</f>
        <v>0</v>
      </c>
      <c r="O432" s="135">
        <f>IF('MEMORIA DE CAL.'!$M432&lt;'MEMORIA DE CAL.'!$L432,'MEMORIA DE CAL.'!$L432-'MEMORIA DE CAL.'!$M432,0)</f>
        <v>0</v>
      </c>
      <c r="P432" s="141">
        <f>'MEMORIA DE CAL.'!$L432+'MEMORIA DE CAL.'!$N432-'MEMORIA DE CAL.'!$O432</f>
        <v>176</v>
      </c>
      <c r="Q432" s="113"/>
      <c r="R432" s="109"/>
      <c r="T432" s="131"/>
    </row>
    <row r="433" spans="2:20" s="114" customFormat="1" x14ac:dyDescent="0.25">
      <c r="B433" s="203" t="s">
        <v>63</v>
      </c>
      <c r="C433" s="155"/>
      <c r="D433" s="132" t="s">
        <v>166</v>
      </c>
      <c r="E433" s="134" t="s">
        <v>230</v>
      </c>
      <c r="F433" s="144"/>
      <c r="G433" s="140">
        <f t="shared" si="91"/>
        <v>605.70000000000005</v>
      </c>
      <c r="H433" s="158">
        <v>0.2</v>
      </c>
      <c r="I433" s="144"/>
      <c r="J433" s="144"/>
      <c r="K433" s="145"/>
      <c r="L433" s="147">
        <v>121.14</v>
      </c>
      <c r="M433" s="207">
        <f>TRUNC((PRODUCT(G433:K433)),2)</f>
        <v>121.14</v>
      </c>
      <c r="N433" s="144">
        <f>IF('MEMORIA DE CAL.'!$M433&gt;'MEMORIA DE CAL.'!$L433,'MEMORIA DE CAL.'!$M433-'MEMORIA DE CAL.'!$L433,0)</f>
        <v>0</v>
      </c>
      <c r="O433" s="144">
        <f>IF('MEMORIA DE CAL.'!$M433&lt;'MEMORIA DE CAL.'!$L433,'MEMORIA DE CAL.'!$L433-'MEMORIA DE CAL.'!$M433,0)</f>
        <v>0</v>
      </c>
      <c r="P433" s="145">
        <f>'MEMORIA DE CAL.'!$L433+'MEMORIA DE CAL.'!$N433-'MEMORIA DE CAL.'!$O433</f>
        <v>121.14</v>
      </c>
      <c r="Q433" s="113"/>
      <c r="R433" s="109"/>
      <c r="T433" s="131"/>
    </row>
    <row r="434" spans="2:20" s="114" customFormat="1" ht="31.5" x14ac:dyDescent="0.25">
      <c r="B434" s="201" t="s">
        <v>174</v>
      </c>
      <c r="C434" s="148" t="s">
        <v>88</v>
      </c>
      <c r="D434" s="149" t="s">
        <v>69</v>
      </c>
      <c r="E434" s="150" t="s">
        <v>70</v>
      </c>
      <c r="F434" s="151" t="s">
        <v>39</v>
      </c>
      <c r="G434" s="152"/>
      <c r="H434" s="151"/>
      <c r="I434" s="151"/>
      <c r="J434" s="151"/>
      <c r="K434" s="153"/>
      <c r="L434" s="154">
        <f>TRUNC((SUBTOTAL(9,'MEMORIA DE CAL.'!L435:L438)),2)</f>
        <v>413.82</v>
      </c>
      <c r="M434" s="205">
        <f>TRUNC((SUBTOTAL(9,'MEMORIA DE CAL.'!M435:M438)),2)</f>
        <v>413.82</v>
      </c>
      <c r="N434" s="233">
        <f>TRUNC((SUBTOTAL(9,'MEMORIA DE CAL.'!N435:N438)),2)</f>
        <v>0</v>
      </c>
      <c r="O434" s="233">
        <f>TRUNC((SUBTOTAL(9,'MEMORIA DE CAL.'!O435:O438)),2)</f>
        <v>0</v>
      </c>
      <c r="P434" s="205">
        <f>TRUNC((SUBTOTAL(9,'MEMORIA DE CAL.'!P435:P438)),2)</f>
        <v>413.82</v>
      </c>
      <c r="Q434" s="113"/>
      <c r="R434" s="109"/>
      <c r="T434" s="131"/>
    </row>
    <row r="435" spans="2:20" s="114" customFormat="1" ht="31.5" x14ac:dyDescent="0.25">
      <c r="B435" s="202" t="s">
        <v>174</v>
      </c>
      <c r="C435" s="133"/>
      <c r="D435" s="132"/>
      <c r="E435" s="136" t="s">
        <v>288</v>
      </c>
      <c r="F435" s="135"/>
      <c r="G435" s="142" t="s">
        <v>287</v>
      </c>
      <c r="H435" s="137" t="s">
        <v>151</v>
      </c>
      <c r="I435" s="137"/>
      <c r="J435" s="135"/>
      <c r="K435" s="141"/>
      <c r="L435" s="146"/>
      <c r="M435" s="206"/>
      <c r="N435" s="135"/>
      <c r="O435" s="135"/>
      <c r="P435" s="141"/>
      <c r="Q435" s="113"/>
      <c r="R435" s="109"/>
      <c r="T435" s="131"/>
    </row>
    <row r="436" spans="2:20" s="114" customFormat="1" x14ac:dyDescent="0.25">
      <c r="B436" s="202" t="s">
        <v>174</v>
      </c>
      <c r="C436" s="133"/>
      <c r="D436" s="132" t="s">
        <v>166</v>
      </c>
      <c r="E436" s="134" t="s">
        <v>231</v>
      </c>
      <c r="F436" s="135"/>
      <c r="G436" s="140">
        <f>M426</f>
        <v>583.44000000000005</v>
      </c>
      <c r="H436" s="138">
        <v>0.2</v>
      </c>
      <c r="I436" s="135"/>
      <c r="J436" s="135"/>
      <c r="K436" s="141"/>
      <c r="L436" s="146">
        <v>116.68</v>
      </c>
      <c r="M436" s="206">
        <f>TRUNC((PRODUCT(G436:K436)),2)</f>
        <v>116.68</v>
      </c>
      <c r="N436" s="135">
        <f>IF('MEMORIA DE CAL.'!$M436&gt;'MEMORIA DE CAL.'!$L436,'MEMORIA DE CAL.'!$M436-'MEMORIA DE CAL.'!$L436,0)</f>
        <v>0</v>
      </c>
      <c r="O436" s="135">
        <f>IF('MEMORIA DE CAL.'!$M436&lt;'MEMORIA DE CAL.'!$L436,'MEMORIA DE CAL.'!$L436-'MEMORIA DE CAL.'!$M436,0)</f>
        <v>0</v>
      </c>
      <c r="P436" s="141">
        <f>'MEMORIA DE CAL.'!$L436+'MEMORIA DE CAL.'!$N436-'MEMORIA DE CAL.'!$O436</f>
        <v>116.68</v>
      </c>
      <c r="Q436" s="113"/>
      <c r="R436" s="109"/>
      <c r="T436" s="131"/>
    </row>
    <row r="437" spans="2:20" s="114" customFormat="1" x14ac:dyDescent="0.25">
      <c r="B437" s="202" t="s">
        <v>174</v>
      </c>
      <c r="C437" s="133"/>
      <c r="D437" s="132" t="s">
        <v>166</v>
      </c>
      <c r="E437" s="134" t="s">
        <v>229</v>
      </c>
      <c r="F437" s="135"/>
      <c r="G437" s="140">
        <f t="shared" ref="G437:G438" si="92">M427</f>
        <v>880</v>
      </c>
      <c r="H437" s="138">
        <v>0.2</v>
      </c>
      <c r="I437" s="135"/>
      <c r="J437" s="135"/>
      <c r="K437" s="141"/>
      <c r="L437" s="146">
        <v>176</v>
      </c>
      <c r="M437" s="206">
        <f>TRUNC((PRODUCT(G437:K437)),2)</f>
        <v>176</v>
      </c>
      <c r="N437" s="135">
        <f>IF('MEMORIA DE CAL.'!$M437&gt;'MEMORIA DE CAL.'!$L437,'MEMORIA DE CAL.'!$M437-'MEMORIA DE CAL.'!$L437,0)</f>
        <v>0</v>
      </c>
      <c r="O437" s="135">
        <f>IF('MEMORIA DE CAL.'!$M437&lt;'MEMORIA DE CAL.'!$L437,'MEMORIA DE CAL.'!$L437-'MEMORIA DE CAL.'!$M437,0)</f>
        <v>0</v>
      </c>
      <c r="P437" s="141">
        <f>'MEMORIA DE CAL.'!$L437+'MEMORIA DE CAL.'!$N437-'MEMORIA DE CAL.'!$O437</f>
        <v>176</v>
      </c>
      <c r="Q437" s="113"/>
      <c r="R437" s="109"/>
      <c r="T437" s="131"/>
    </row>
    <row r="438" spans="2:20" s="114" customFormat="1" x14ac:dyDescent="0.25">
      <c r="B438" s="203" t="s">
        <v>174</v>
      </c>
      <c r="C438" s="155"/>
      <c r="D438" s="132" t="s">
        <v>166</v>
      </c>
      <c r="E438" s="134" t="s">
        <v>230</v>
      </c>
      <c r="F438" s="144"/>
      <c r="G438" s="140">
        <f t="shared" si="92"/>
        <v>605.70000000000005</v>
      </c>
      <c r="H438" s="158">
        <v>0.2</v>
      </c>
      <c r="I438" s="144"/>
      <c r="J438" s="144"/>
      <c r="K438" s="145"/>
      <c r="L438" s="147">
        <v>121.14</v>
      </c>
      <c r="M438" s="207">
        <f>TRUNC((PRODUCT(G438:K438)),2)</f>
        <v>121.14</v>
      </c>
      <c r="N438" s="144">
        <f>IF('MEMORIA DE CAL.'!$M438&gt;'MEMORIA DE CAL.'!$L438,'MEMORIA DE CAL.'!$M438-'MEMORIA DE CAL.'!$L438,0)</f>
        <v>0</v>
      </c>
      <c r="O438" s="144">
        <f>IF('MEMORIA DE CAL.'!$M438&lt;'MEMORIA DE CAL.'!$L438,'MEMORIA DE CAL.'!$L438-'MEMORIA DE CAL.'!$M438,0)</f>
        <v>0</v>
      </c>
      <c r="P438" s="145">
        <f>'MEMORIA DE CAL.'!$L438+'MEMORIA DE CAL.'!$N438-'MEMORIA DE CAL.'!$O438</f>
        <v>121.14</v>
      </c>
      <c r="Q438" s="113"/>
      <c r="R438" s="109"/>
      <c r="T438" s="131"/>
    </row>
    <row r="439" spans="2:20" s="114" customFormat="1" ht="31.5" x14ac:dyDescent="0.25">
      <c r="B439" s="201" t="s">
        <v>175</v>
      </c>
      <c r="C439" s="148" t="s">
        <v>34</v>
      </c>
      <c r="D439" s="149">
        <v>95875</v>
      </c>
      <c r="E439" s="150" t="s">
        <v>86</v>
      </c>
      <c r="F439" s="151" t="s">
        <v>38</v>
      </c>
      <c r="G439" s="152"/>
      <c r="H439" s="151"/>
      <c r="I439" s="151"/>
      <c r="J439" s="151"/>
      <c r="K439" s="153"/>
      <c r="L439" s="154">
        <f>TRUNC((SUBTOTAL(9,'MEMORIA DE CAL.'!L440:L443)),2)</f>
        <v>4262.42</v>
      </c>
      <c r="M439" s="205">
        <f>TRUNC((SUBTOTAL(9,'MEMORIA DE CAL.'!M440:M443)),2)</f>
        <v>4262.42</v>
      </c>
      <c r="N439" s="233">
        <f>TRUNC((SUBTOTAL(9,'MEMORIA DE CAL.'!N440:N443)),2)</f>
        <v>0</v>
      </c>
      <c r="O439" s="233">
        <f>TRUNC((SUBTOTAL(9,'MEMORIA DE CAL.'!O440:O443)),2)</f>
        <v>0</v>
      </c>
      <c r="P439" s="205">
        <f>TRUNC((SUBTOTAL(9,'MEMORIA DE CAL.'!P440:P443)),2)</f>
        <v>4262.42</v>
      </c>
      <c r="Q439" s="113"/>
      <c r="R439" s="109"/>
      <c r="T439" s="131"/>
    </row>
    <row r="440" spans="2:20" s="114" customFormat="1" ht="31.5" x14ac:dyDescent="0.25">
      <c r="B440" s="202" t="s">
        <v>175</v>
      </c>
      <c r="C440" s="133"/>
      <c r="D440" s="132"/>
      <c r="E440" s="136" t="s">
        <v>289</v>
      </c>
      <c r="F440" s="135"/>
      <c r="G440" s="142" t="s">
        <v>287</v>
      </c>
      <c r="H440" s="137" t="s">
        <v>151</v>
      </c>
      <c r="I440" s="135"/>
      <c r="J440" s="137" t="s">
        <v>156</v>
      </c>
      <c r="K440" s="141"/>
      <c r="L440" s="146"/>
      <c r="M440" s="206"/>
      <c r="N440" s="135"/>
      <c r="O440" s="135"/>
      <c r="P440" s="141"/>
      <c r="Q440" s="113"/>
      <c r="R440" s="109"/>
      <c r="T440" s="131"/>
    </row>
    <row r="441" spans="2:20" s="114" customFormat="1" x14ac:dyDescent="0.25">
      <c r="B441" s="202" t="s">
        <v>175</v>
      </c>
      <c r="C441" s="133"/>
      <c r="D441" s="132" t="s">
        <v>166</v>
      </c>
      <c r="E441" s="134" t="s">
        <v>303</v>
      </c>
      <c r="F441" s="135"/>
      <c r="G441" s="140">
        <f>M426</f>
        <v>583.44000000000005</v>
      </c>
      <c r="H441" s="138">
        <v>0.2</v>
      </c>
      <c r="I441" s="135"/>
      <c r="J441" s="135">
        <v>10.3</v>
      </c>
      <c r="K441" s="141"/>
      <c r="L441" s="146">
        <v>1201.8800000000001</v>
      </c>
      <c r="M441" s="206">
        <f t="shared" ref="M441:M443" si="93">TRUNC((PRODUCT(G441:K441)),2)</f>
        <v>1201.8800000000001</v>
      </c>
      <c r="N441" s="135">
        <f>IF('MEMORIA DE CAL.'!$M441&gt;'MEMORIA DE CAL.'!$L441,'MEMORIA DE CAL.'!$M441-'MEMORIA DE CAL.'!$L441,0)</f>
        <v>0</v>
      </c>
      <c r="O441" s="135">
        <f>IF('MEMORIA DE CAL.'!$M441&lt;'MEMORIA DE CAL.'!$L441,'MEMORIA DE CAL.'!$L441-'MEMORIA DE CAL.'!$M441,0)</f>
        <v>0</v>
      </c>
      <c r="P441" s="141">
        <f>'MEMORIA DE CAL.'!$L441+'MEMORIA DE CAL.'!$N441-'MEMORIA DE CAL.'!$O441</f>
        <v>1201.8800000000001</v>
      </c>
      <c r="Q441" s="113"/>
      <c r="R441" s="109"/>
      <c r="T441" s="131"/>
    </row>
    <row r="442" spans="2:20" s="114" customFormat="1" x14ac:dyDescent="0.25">
      <c r="B442" s="202" t="s">
        <v>175</v>
      </c>
      <c r="C442" s="133"/>
      <c r="D442" s="132" t="s">
        <v>166</v>
      </c>
      <c r="E442" s="134" t="s">
        <v>304</v>
      </c>
      <c r="F442" s="135"/>
      <c r="G442" s="140">
        <f t="shared" ref="G442:G443" si="94">M427</f>
        <v>880</v>
      </c>
      <c r="H442" s="138">
        <v>0.2</v>
      </c>
      <c r="I442" s="135"/>
      <c r="J442" s="135">
        <v>10.3</v>
      </c>
      <c r="K442" s="141"/>
      <c r="L442" s="146">
        <v>1812.8</v>
      </c>
      <c r="M442" s="206">
        <f t="shared" si="93"/>
        <v>1812.8</v>
      </c>
      <c r="N442" s="135">
        <f>IF('MEMORIA DE CAL.'!$M442&gt;'MEMORIA DE CAL.'!$L442,'MEMORIA DE CAL.'!$M442-'MEMORIA DE CAL.'!$L442,0)</f>
        <v>0</v>
      </c>
      <c r="O442" s="135">
        <f>IF('MEMORIA DE CAL.'!$M442&lt;'MEMORIA DE CAL.'!$L442,'MEMORIA DE CAL.'!$L442-'MEMORIA DE CAL.'!$M442,0)</f>
        <v>0</v>
      </c>
      <c r="P442" s="141">
        <f>'MEMORIA DE CAL.'!$L442+'MEMORIA DE CAL.'!$N442-'MEMORIA DE CAL.'!$O442</f>
        <v>1812.8</v>
      </c>
      <c r="Q442" s="113"/>
      <c r="R442" s="109"/>
      <c r="T442" s="131"/>
    </row>
    <row r="443" spans="2:20" s="114" customFormat="1" x14ac:dyDescent="0.25">
      <c r="B443" s="202" t="s">
        <v>175</v>
      </c>
      <c r="C443" s="133"/>
      <c r="D443" s="132" t="s">
        <v>166</v>
      </c>
      <c r="E443" s="134" t="s">
        <v>305</v>
      </c>
      <c r="F443" s="135"/>
      <c r="G443" s="140">
        <f t="shared" si="94"/>
        <v>605.70000000000005</v>
      </c>
      <c r="H443" s="158">
        <v>0.2</v>
      </c>
      <c r="I443" s="135"/>
      <c r="J443" s="135">
        <v>10.3</v>
      </c>
      <c r="K443" s="141"/>
      <c r="L443" s="146">
        <v>1247.74</v>
      </c>
      <c r="M443" s="206">
        <f t="shared" si="93"/>
        <v>1247.74</v>
      </c>
      <c r="N443" s="135">
        <f>IF('MEMORIA DE CAL.'!$M443&gt;'MEMORIA DE CAL.'!$L443,'MEMORIA DE CAL.'!$M443-'MEMORIA DE CAL.'!$L443,0)</f>
        <v>0</v>
      </c>
      <c r="O443" s="135">
        <f>IF('MEMORIA DE CAL.'!$M443&lt;'MEMORIA DE CAL.'!$L443,'MEMORIA DE CAL.'!$L443-'MEMORIA DE CAL.'!$M443,0)</f>
        <v>0</v>
      </c>
      <c r="P443" s="141">
        <f>'MEMORIA DE CAL.'!$L443+'MEMORIA DE CAL.'!$N443-'MEMORIA DE CAL.'!$O443</f>
        <v>1247.74</v>
      </c>
      <c r="Q443" s="113"/>
      <c r="R443" s="109"/>
      <c r="T443" s="131"/>
    </row>
    <row r="444" spans="2:20" s="114" customFormat="1" x14ac:dyDescent="0.25">
      <c r="B444" s="201" t="s">
        <v>176</v>
      </c>
      <c r="C444" s="148" t="s">
        <v>87</v>
      </c>
      <c r="D444" s="149">
        <v>4011352</v>
      </c>
      <c r="E444" s="150" t="s">
        <v>143</v>
      </c>
      <c r="F444" s="151" t="s">
        <v>42</v>
      </c>
      <c r="G444" s="152"/>
      <c r="H444" s="151"/>
      <c r="I444" s="151"/>
      <c r="J444" s="151"/>
      <c r="K444" s="153"/>
      <c r="L444" s="154">
        <f>TRUNC((SUBTOTAL(9,'MEMORIA DE CAL.'!L445:L448)),2)</f>
        <v>1911.96</v>
      </c>
      <c r="M444" s="205">
        <f>TRUNC((SUBTOTAL(9,'MEMORIA DE CAL.'!M445:M448)),2)</f>
        <v>1911.96</v>
      </c>
      <c r="N444" s="233">
        <f>TRUNC((SUBTOTAL(9,'MEMORIA DE CAL.'!N445:N448)),2)</f>
        <v>0</v>
      </c>
      <c r="O444" s="233">
        <f>TRUNC((SUBTOTAL(9,'MEMORIA DE CAL.'!O445:O448)),2)</f>
        <v>0</v>
      </c>
      <c r="P444" s="205">
        <f>TRUNC((SUBTOTAL(9,'MEMORIA DE CAL.'!P445:P448)),2)</f>
        <v>1911.96</v>
      </c>
      <c r="Q444" s="113"/>
      <c r="R444" s="109"/>
      <c r="T444" s="131"/>
    </row>
    <row r="445" spans="2:20" s="114" customFormat="1" x14ac:dyDescent="0.25">
      <c r="B445" s="202" t="s">
        <v>176</v>
      </c>
      <c r="C445" s="133"/>
      <c r="D445" s="132"/>
      <c r="E445" s="136" t="s">
        <v>278</v>
      </c>
      <c r="F445" s="135"/>
      <c r="G445" s="142" t="s">
        <v>245</v>
      </c>
      <c r="H445" s="137"/>
      <c r="I445" s="135"/>
      <c r="J445" s="135"/>
      <c r="K445" s="141"/>
      <c r="L445" s="146"/>
      <c r="M445" s="206"/>
      <c r="N445" s="135"/>
      <c r="O445" s="135"/>
      <c r="P445" s="141"/>
      <c r="Q445" s="113"/>
      <c r="R445" s="109"/>
      <c r="T445" s="131"/>
    </row>
    <row r="446" spans="2:20" s="114" customFormat="1" ht="47.25" x14ac:dyDescent="0.25">
      <c r="B446" s="202" t="s">
        <v>176</v>
      </c>
      <c r="C446" s="133"/>
      <c r="D446" s="132" t="s">
        <v>166</v>
      </c>
      <c r="E446" s="134" t="s">
        <v>246</v>
      </c>
      <c r="F446" s="135"/>
      <c r="G446" s="140">
        <v>536.17999999999995</v>
      </c>
      <c r="H446" s="139"/>
      <c r="I446" s="135"/>
      <c r="J446" s="135"/>
      <c r="K446" s="141"/>
      <c r="L446" s="146">
        <v>536.17999999999995</v>
      </c>
      <c r="M446" s="206">
        <f t="shared" ref="M446:M448" si="95">TRUNC((PRODUCT(G446:K446)),2)</f>
        <v>536.17999999999995</v>
      </c>
      <c r="N446" s="135">
        <f>IF('MEMORIA DE CAL.'!$M446&gt;'MEMORIA DE CAL.'!$L446,'MEMORIA DE CAL.'!$M446-'MEMORIA DE CAL.'!$L446,0)</f>
        <v>0</v>
      </c>
      <c r="O446" s="135">
        <f>IF('MEMORIA DE CAL.'!$M446&lt;'MEMORIA DE CAL.'!$L446,'MEMORIA DE CAL.'!$L446-'MEMORIA DE CAL.'!$M446,0)</f>
        <v>0</v>
      </c>
      <c r="P446" s="141">
        <f>'MEMORIA DE CAL.'!$L446+'MEMORIA DE CAL.'!$N446-'MEMORIA DE CAL.'!$O446</f>
        <v>536.17999999999995</v>
      </c>
      <c r="Q446" s="113"/>
      <c r="R446" s="109"/>
      <c r="T446" s="131"/>
    </row>
    <row r="447" spans="2:20" s="114" customFormat="1" ht="47.25" x14ac:dyDescent="0.25">
      <c r="B447" s="202" t="s">
        <v>176</v>
      </c>
      <c r="C447" s="133"/>
      <c r="D447" s="132" t="s">
        <v>166</v>
      </c>
      <c r="E447" s="134" t="s">
        <v>247</v>
      </c>
      <c r="F447" s="135"/>
      <c r="G447" s="140">
        <v>819.8</v>
      </c>
      <c r="H447" s="139"/>
      <c r="I447" s="135"/>
      <c r="J447" s="135"/>
      <c r="K447" s="141"/>
      <c r="L447" s="146">
        <v>819.8</v>
      </c>
      <c r="M447" s="206">
        <f t="shared" si="95"/>
        <v>819.8</v>
      </c>
      <c r="N447" s="135">
        <f>IF('MEMORIA DE CAL.'!$M447&gt;'MEMORIA DE CAL.'!$L447,'MEMORIA DE CAL.'!$M447-'MEMORIA DE CAL.'!$L447,0)</f>
        <v>0</v>
      </c>
      <c r="O447" s="135">
        <f>IF('MEMORIA DE CAL.'!$M447&lt;'MEMORIA DE CAL.'!$L447,'MEMORIA DE CAL.'!$L447-'MEMORIA DE CAL.'!$M447,0)</f>
        <v>0</v>
      </c>
      <c r="P447" s="141">
        <f>'MEMORIA DE CAL.'!$L447+'MEMORIA DE CAL.'!$N447-'MEMORIA DE CAL.'!$O447</f>
        <v>819.8</v>
      </c>
      <c r="Q447" s="113"/>
      <c r="R447" s="109"/>
      <c r="T447" s="131"/>
    </row>
    <row r="448" spans="2:20" s="114" customFormat="1" ht="47.25" x14ac:dyDescent="0.25">
      <c r="B448" s="202" t="s">
        <v>176</v>
      </c>
      <c r="C448" s="133"/>
      <c r="D448" s="132" t="s">
        <v>166</v>
      </c>
      <c r="E448" s="134" t="s">
        <v>248</v>
      </c>
      <c r="F448" s="135"/>
      <c r="G448" s="140">
        <v>555.98</v>
      </c>
      <c r="H448" s="139"/>
      <c r="I448" s="135"/>
      <c r="J448" s="135"/>
      <c r="K448" s="141"/>
      <c r="L448" s="146">
        <v>555.98</v>
      </c>
      <c r="M448" s="206">
        <f t="shared" si="95"/>
        <v>555.98</v>
      </c>
      <c r="N448" s="135">
        <f>IF('MEMORIA DE CAL.'!$M448&gt;'MEMORIA DE CAL.'!$L448,'MEMORIA DE CAL.'!$M448-'MEMORIA DE CAL.'!$L448,0)</f>
        <v>0</v>
      </c>
      <c r="O448" s="135">
        <f>IF('MEMORIA DE CAL.'!$M448&lt;'MEMORIA DE CAL.'!$L448,'MEMORIA DE CAL.'!$L448-'MEMORIA DE CAL.'!$M448,0)</f>
        <v>0</v>
      </c>
      <c r="P448" s="141">
        <f>'MEMORIA DE CAL.'!$L448+'MEMORIA DE CAL.'!$N448-'MEMORIA DE CAL.'!$O448</f>
        <v>555.98</v>
      </c>
      <c r="Q448" s="113"/>
      <c r="R448" s="109"/>
      <c r="T448" s="131"/>
    </row>
    <row r="449" spans="2:20" s="114" customFormat="1" ht="47.25" x14ac:dyDescent="0.25">
      <c r="B449" s="201" t="s">
        <v>177</v>
      </c>
      <c r="C449" s="148" t="s">
        <v>158</v>
      </c>
      <c r="D449" s="149">
        <v>321370</v>
      </c>
      <c r="E449" s="150" t="s">
        <v>144</v>
      </c>
      <c r="F449" s="151" t="s">
        <v>67</v>
      </c>
      <c r="G449" s="152"/>
      <c r="H449" s="151"/>
      <c r="I449" s="151"/>
      <c r="J449" s="151"/>
      <c r="K449" s="153"/>
      <c r="L449" s="154">
        <f>TRUNC((SUBTOTAL(9,'MEMORIA DE CAL.'!L450:L453)),2)</f>
        <v>2.4700000000000002</v>
      </c>
      <c r="M449" s="205">
        <f>TRUNC((SUBTOTAL(9,'MEMORIA DE CAL.'!M450:M453)),2)</f>
        <v>2.4700000000000002</v>
      </c>
      <c r="N449" s="233">
        <f>TRUNC((SUBTOTAL(9,'MEMORIA DE CAL.'!N450:N453)),2)</f>
        <v>0</v>
      </c>
      <c r="O449" s="233">
        <f>TRUNC((SUBTOTAL(9,'MEMORIA DE CAL.'!O450:O453)),2)</f>
        <v>0</v>
      </c>
      <c r="P449" s="205">
        <f>TRUNC((SUBTOTAL(9,'MEMORIA DE CAL.'!P450:P453)),2)</f>
        <v>2.4700000000000002</v>
      </c>
      <c r="Q449" s="113"/>
      <c r="R449" s="109"/>
      <c r="T449" s="131"/>
    </row>
    <row r="450" spans="2:20" s="114" customFormat="1" ht="31.5" x14ac:dyDescent="0.25">
      <c r="B450" s="202" t="s">
        <v>177</v>
      </c>
      <c r="C450" s="133"/>
      <c r="D450" s="132"/>
      <c r="E450" s="136" t="s">
        <v>278</v>
      </c>
      <c r="F450" s="135"/>
      <c r="G450" s="142" t="s">
        <v>245</v>
      </c>
      <c r="H450" s="137" t="s">
        <v>157</v>
      </c>
      <c r="I450" s="137"/>
      <c r="J450" s="135"/>
      <c r="K450" s="141"/>
      <c r="L450" s="146"/>
      <c r="M450" s="206"/>
      <c r="N450" s="135"/>
      <c r="O450" s="135"/>
      <c r="P450" s="141"/>
      <c r="Q450" s="113"/>
      <c r="R450" s="109"/>
      <c r="T450" s="131"/>
    </row>
    <row r="451" spans="2:20" s="114" customFormat="1" ht="47.25" x14ac:dyDescent="0.25">
      <c r="B451" s="202" t="s">
        <v>177</v>
      </c>
      <c r="C451" s="133"/>
      <c r="D451" s="132" t="s">
        <v>166</v>
      </c>
      <c r="E451" s="134" t="s">
        <v>249</v>
      </c>
      <c r="F451" s="135"/>
      <c r="G451" s="140">
        <f>M446</f>
        <v>536.17999999999995</v>
      </c>
      <c r="H451" s="138">
        <v>1.2999999999999999E-3</v>
      </c>
      <c r="I451" s="135"/>
      <c r="J451" s="135"/>
      <c r="K451" s="141"/>
      <c r="L451" s="146">
        <v>0.69</v>
      </c>
      <c r="M451" s="206">
        <f t="shared" ref="M451:M453" si="96">TRUNC((PRODUCT(G451:K451)),2)</f>
        <v>0.69</v>
      </c>
      <c r="N451" s="135">
        <f>IF('MEMORIA DE CAL.'!$M451&gt;'MEMORIA DE CAL.'!$L451,'MEMORIA DE CAL.'!$M451-'MEMORIA DE CAL.'!$L451,0)</f>
        <v>0</v>
      </c>
      <c r="O451" s="135">
        <f>IF('MEMORIA DE CAL.'!$M451&lt;'MEMORIA DE CAL.'!$L451,'MEMORIA DE CAL.'!$L451-'MEMORIA DE CAL.'!$M451,0)</f>
        <v>0</v>
      </c>
      <c r="P451" s="141">
        <f>'MEMORIA DE CAL.'!$L451+'MEMORIA DE CAL.'!$N451-'MEMORIA DE CAL.'!$O451</f>
        <v>0.69</v>
      </c>
      <c r="Q451" s="113"/>
      <c r="R451" s="109"/>
      <c r="T451" s="131"/>
    </row>
    <row r="452" spans="2:20" s="114" customFormat="1" ht="47.25" x14ac:dyDescent="0.25">
      <c r="B452" s="202" t="s">
        <v>177</v>
      </c>
      <c r="C452" s="133"/>
      <c r="D452" s="132" t="s">
        <v>166</v>
      </c>
      <c r="E452" s="134" t="s">
        <v>250</v>
      </c>
      <c r="F452" s="135"/>
      <c r="G452" s="140">
        <f t="shared" ref="G452:G453" si="97">M447</f>
        <v>819.8</v>
      </c>
      <c r="H452" s="138">
        <v>1.2999999999999999E-3</v>
      </c>
      <c r="I452" s="135"/>
      <c r="J452" s="135"/>
      <c r="K452" s="141"/>
      <c r="L452" s="146">
        <v>1.06</v>
      </c>
      <c r="M452" s="206">
        <f t="shared" si="96"/>
        <v>1.06</v>
      </c>
      <c r="N452" s="135">
        <f>IF('MEMORIA DE CAL.'!$M452&gt;'MEMORIA DE CAL.'!$L452,'MEMORIA DE CAL.'!$M452-'MEMORIA DE CAL.'!$L452,0)</f>
        <v>0</v>
      </c>
      <c r="O452" s="135">
        <f>IF('MEMORIA DE CAL.'!$M452&lt;'MEMORIA DE CAL.'!$L452,'MEMORIA DE CAL.'!$L452-'MEMORIA DE CAL.'!$M452,0)</f>
        <v>0</v>
      </c>
      <c r="P452" s="141">
        <f>'MEMORIA DE CAL.'!$L452+'MEMORIA DE CAL.'!$N452-'MEMORIA DE CAL.'!$O452</f>
        <v>1.06</v>
      </c>
      <c r="Q452" s="113"/>
      <c r="R452" s="109"/>
      <c r="T452" s="131"/>
    </row>
    <row r="453" spans="2:20" s="114" customFormat="1" ht="47.25" x14ac:dyDescent="0.25">
      <c r="B453" s="202" t="s">
        <v>177</v>
      </c>
      <c r="C453" s="133"/>
      <c r="D453" s="132" t="s">
        <v>166</v>
      </c>
      <c r="E453" s="134" t="s">
        <v>251</v>
      </c>
      <c r="F453" s="135"/>
      <c r="G453" s="140">
        <f t="shared" si="97"/>
        <v>555.98</v>
      </c>
      <c r="H453" s="138">
        <v>1.2999999999999999E-3</v>
      </c>
      <c r="I453" s="135"/>
      <c r="J453" s="135"/>
      <c r="K453" s="141"/>
      <c r="L453" s="146">
        <v>0.72</v>
      </c>
      <c r="M453" s="206">
        <f t="shared" si="96"/>
        <v>0.72</v>
      </c>
      <c r="N453" s="135">
        <f>IF('MEMORIA DE CAL.'!$M453&gt;'MEMORIA DE CAL.'!$L453,'MEMORIA DE CAL.'!$M453-'MEMORIA DE CAL.'!$L453,0)</f>
        <v>0</v>
      </c>
      <c r="O453" s="135">
        <f>IF('MEMORIA DE CAL.'!$M453&lt;'MEMORIA DE CAL.'!$L453,'MEMORIA DE CAL.'!$L453-'MEMORIA DE CAL.'!$M453,0)</f>
        <v>0</v>
      </c>
      <c r="P453" s="141">
        <f>'MEMORIA DE CAL.'!$L453+'MEMORIA DE CAL.'!$N453-'MEMORIA DE CAL.'!$O453</f>
        <v>0.72</v>
      </c>
      <c r="Q453" s="113"/>
      <c r="R453" s="109"/>
      <c r="T453" s="131"/>
    </row>
    <row r="454" spans="2:20" s="114" customFormat="1" ht="31.5" x14ac:dyDescent="0.25">
      <c r="B454" s="201" t="s">
        <v>178</v>
      </c>
      <c r="C454" s="148" t="s">
        <v>87</v>
      </c>
      <c r="D454" s="149">
        <v>5914622</v>
      </c>
      <c r="E454" s="150" t="s">
        <v>146</v>
      </c>
      <c r="F454" s="151" t="s">
        <v>68</v>
      </c>
      <c r="G454" s="152"/>
      <c r="H454" s="151"/>
      <c r="I454" s="151"/>
      <c r="J454" s="151"/>
      <c r="K454" s="153"/>
      <c r="L454" s="154">
        <f>TRUNC((SUBTOTAL(9,'MEMORIA DE CAL.'!L455:L458)),2)</f>
        <v>0.82</v>
      </c>
      <c r="M454" s="205">
        <f>TRUNC((SUBTOTAL(9,'MEMORIA DE CAL.'!M455:M458)),2)</f>
        <v>0.82</v>
      </c>
      <c r="N454" s="233">
        <f>TRUNC((SUBTOTAL(9,'MEMORIA DE CAL.'!N455:N458)),2)</f>
        <v>0</v>
      </c>
      <c r="O454" s="233">
        <f>TRUNC((SUBTOTAL(9,'MEMORIA DE CAL.'!O455:O458)),2)</f>
        <v>0</v>
      </c>
      <c r="P454" s="205">
        <f>TRUNC((SUBTOTAL(9,'MEMORIA DE CAL.'!P455:P458)),2)</f>
        <v>0.82</v>
      </c>
      <c r="Q454" s="113"/>
      <c r="R454" s="109"/>
      <c r="T454" s="131"/>
    </row>
    <row r="455" spans="2:20" s="114" customFormat="1" ht="31.5" x14ac:dyDescent="0.25">
      <c r="B455" s="202" t="s">
        <v>178</v>
      </c>
      <c r="C455" s="133"/>
      <c r="D455" s="132"/>
      <c r="E455" s="136" t="s">
        <v>279</v>
      </c>
      <c r="F455" s="135"/>
      <c r="G455" s="142" t="s">
        <v>252</v>
      </c>
      <c r="H455" s="137" t="s">
        <v>157</v>
      </c>
      <c r="I455" s="135"/>
      <c r="J455" s="137" t="s">
        <v>156</v>
      </c>
      <c r="K455" s="141"/>
      <c r="L455" s="146"/>
      <c r="M455" s="206"/>
      <c r="N455" s="135"/>
      <c r="O455" s="135"/>
      <c r="P455" s="141"/>
      <c r="Q455" s="113"/>
      <c r="R455" s="109"/>
      <c r="T455" s="131"/>
    </row>
    <row r="456" spans="2:20" s="114" customFormat="1" x14ac:dyDescent="0.25">
      <c r="B456" s="202" t="s">
        <v>178</v>
      </c>
      <c r="C456" s="133"/>
      <c r="D456" s="132" t="s">
        <v>166</v>
      </c>
      <c r="E456" s="134" t="s">
        <v>231</v>
      </c>
      <c r="F456" s="135"/>
      <c r="G456" s="140">
        <f>M451</f>
        <v>0.69</v>
      </c>
      <c r="H456" s="138">
        <v>1.2999999999999999E-3</v>
      </c>
      <c r="I456" s="135"/>
      <c r="J456" s="135">
        <v>258</v>
      </c>
      <c r="K456" s="141"/>
      <c r="L456" s="146">
        <v>0.23</v>
      </c>
      <c r="M456" s="206">
        <f t="shared" ref="M456:M458" si="98">TRUNC((PRODUCT(G456:K456)),2)</f>
        <v>0.23</v>
      </c>
      <c r="N456" s="135">
        <f>IF('MEMORIA DE CAL.'!$M456&gt;'MEMORIA DE CAL.'!$L456,'MEMORIA DE CAL.'!$M456-'MEMORIA DE CAL.'!$L456,0)</f>
        <v>0</v>
      </c>
      <c r="O456" s="135">
        <f>IF('MEMORIA DE CAL.'!$M456&lt;'MEMORIA DE CAL.'!$L456,'MEMORIA DE CAL.'!$L456-'MEMORIA DE CAL.'!$M456,0)</f>
        <v>0</v>
      </c>
      <c r="P456" s="141">
        <f>'MEMORIA DE CAL.'!$L456+'MEMORIA DE CAL.'!$N456-'MEMORIA DE CAL.'!$O456</f>
        <v>0.23</v>
      </c>
      <c r="Q456" s="113"/>
      <c r="R456" s="109"/>
      <c r="T456" s="131"/>
    </row>
    <row r="457" spans="2:20" s="114" customFormat="1" x14ac:dyDescent="0.25">
      <c r="B457" s="202" t="s">
        <v>178</v>
      </c>
      <c r="C457" s="133"/>
      <c r="D457" s="132" t="s">
        <v>166</v>
      </c>
      <c r="E457" s="134" t="s">
        <v>229</v>
      </c>
      <c r="F457" s="135"/>
      <c r="G457" s="140">
        <f t="shared" ref="G457:G458" si="99">M452</f>
        <v>1.06</v>
      </c>
      <c r="H457" s="138">
        <v>1.2999999999999999E-3</v>
      </c>
      <c r="I457" s="135"/>
      <c r="J457" s="135">
        <v>258</v>
      </c>
      <c r="K457" s="141"/>
      <c r="L457" s="146">
        <v>0.35</v>
      </c>
      <c r="M457" s="206">
        <f t="shared" si="98"/>
        <v>0.35</v>
      </c>
      <c r="N457" s="135">
        <f>IF('MEMORIA DE CAL.'!$M457&gt;'MEMORIA DE CAL.'!$L457,'MEMORIA DE CAL.'!$M457-'MEMORIA DE CAL.'!$L457,0)</f>
        <v>0</v>
      </c>
      <c r="O457" s="135">
        <f>IF('MEMORIA DE CAL.'!$M457&lt;'MEMORIA DE CAL.'!$L457,'MEMORIA DE CAL.'!$L457-'MEMORIA DE CAL.'!$M457,0)</f>
        <v>0</v>
      </c>
      <c r="P457" s="141">
        <f>'MEMORIA DE CAL.'!$L457+'MEMORIA DE CAL.'!$N457-'MEMORIA DE CAL.'!$O457</f>
        <v>0.35</v>
      </c>
      <c r="Q457" s="113"/>
      <c r="R457" s="109"/>
      <c r="T457" s="131"/>
    </row>
    <row r="458" spans="2:20" s="114" customFormat="1" x14ac:dyDescent="0.25">
      <c r="B458" s="202" t="s">
        <v>178</v>
      </c>
      <c r="C458" s="133"/>
      <c r="D458" s="132" t="s">
        <v>166</v>
      </c>
      <c r="E458" s="134" t="s">
        <v>230</v>
      </c>
      <c r="F458" s="135"/>
      <c r="G458" s="140">
        <f t="shared" si="99"/>
        <v>0.72</v>
      </c>
      <c r="H458" s="138">
        <v>1.2999999999999999E-3</v>
      </c>
      <c r="I458" s="135"/>
      <c r="J458" s="135">
        <v>258</v>
      </c>
      <c r="K458" s="141"/>
      <c r="L458" s="146">
        <v>0.24</v>
      </c>
      <c r="M458" s="206">
        <f t="shared" si="98"/>
        <v>0.24</v>
      </c>
      <c r="N458" s="135">
        <f>IF('MEMORIA DE CAL.'!$M458&gt;'MEMORIA DE CAL.'!$L458,'MEMORIA DE CAL.'!$M458-'MEMORIA DE CAL.'!$L458,0)</f>
        <v>0</v>
      </c>
      <c r="O458" s="135">
        <f>IF('MEMORIA DE CAL.'!$M458&lt;'MEMORIA DE CAL.'!$L458,'MEMORIA DE CAL.'!$L458-'MEMORIA DE CAL.'!$M458,0)</f>
        <v>0</v>
      </c>
      <c r="P458" s="141">
        <f>'MEMORIA DE CAL.'!$L458+'MEMORIA DE CAL.'!$N458-'MEMORIA DE CAL.'!$O458</f>
        <v>0.24</v>
      </c>
      <c r="Q458" s="113"/>
      <c r="R458" s="109"/>
      <c r="T458" s="131"/>
    </row>
    <row r="459" spans="2:20" s="114" customFormat="1" ht="27.75" customHeight="1" x14ac:dyDescent="0.25">
      <c r="B459" s="201" t="s">
        <v>179</v>
      </c>
      <c r="C459" s="148" t="s">
        <v>87</v>
      </c>
      <c r="D459" s="149">
        <v>4011353</v>
      </c>
      <c r="E459" s="150" t="s">
        <v>71</v>
      </c>
      <c r="F459" s="151" t="s">
        <v>42</v>
      </c>
      <c r="G459" s="152"/>
      <c r="H459" s="151"/>
      <c r="I459" s="151"/>
      <c r="J459" s="151"/>
      <c r="K459" s="153"/>
      <c r="L459" s="154">
        <f>TRUNC((SUBTOTAL(9,'MEMORIA DE CAL.'!L460:L463)),2)</f>
        <v>1911.96</v>
      </c>
      <c r="M459" s="205">
        <f>TRUNC((SUBTOTAL(9,'MEMORIA DE CAL.'!M460:M463)),2)</f>
        <v>1911.96</v>
      </c>
      <c r="N459" s="233">
        <f>TRUNC((SUBTOTAL(9,'MEMORIA DE CAL.'!N460:N463)),2)</f>
        <v>0</v>
      </c>
      <c r="O459" s="233">
        <f>TRUNC((SUBTOTAL(9,'MEMORIA DE CAL.'!O460:O463)),2)</f>
        <v>0</v>
      </c>
      <c r="P459" s="205">
        <f>TRUNC((SUBTOTAL(9,'MEMORIA DE CAL.'!P460:P463)),2)</f>
        <v>1911.96</v>
      </c>
      <c r="Q459" s="113"/>
      <c r="R459" s="109"/>
      <c r="T459" s="131"/>
    </row>
    <row r="460" spans="2:20" s="114" customFormat="1" x14ac:dyDescent="0.25">
      <c r="B460" s="202" t="s">
        <v>179</v>
      </c>
      <c r="C460" s="133"/>
      <c r="D460" s="132"/>
      <c r="E460" s="136" t="s">
        <v>253</v>
      </c>
      <c r="F460" s="135"/>
      <c r="G460" s="142" t="s">
        <v>245</v>
      </c>
      <c r="H460" s="137"/>
      <c r="I460" s="137"/>
      <c r="J460" s="137"/>
      <c r="K460" s="141"/>
      <c r="L460" s="146"/>
      <c r="M460" s="206"/>
      <c r="N460" s="135"/>
      <c r="O460" s="135"/>
      <c r="P460" s="141"/>
      <c r="Q460" s="113"/>
      <c r="R460" s="109"/>
      <c r="T460" s="131"/>
    </row>
    <row r="461" spans="2:20" s="114" customFormat="1" ht="47.25" x14ac:dyDescent="0.25">
      <c r="B461" s="202" t="s">
        <v>179</v>
      </c>
      <c r="C461" s="133"/>
      <c r="D461" s="132" t="s">
        <v>166</v>
      </c>
      <c r="E461" s="134" t="s">
        <v>249</v>
      </c>
      <c r="F461" s="135"/>
      <c r="G461" s="140">
        <f>M446</f>
        <v>536.17999999999995</v>
      </c>
      <c r="H461" s="135"/>
      <c r="I461" s="135"/>
      <c r="J461" s="135"/>
      <c r="K461" s="141"/>
      <c r="L461" s="146">
        <v>536.17999999999995</v>
      </c>
      <c r="M461" s="206">
        <f t="shared" ref="M461:M463" si="100">TRUNC((PRODUCT(G461:K461)),2)</f>
        <v>536.17999999999995</v>
      </c>
      <c r="N461" s="135">
        <f>IF('MEMORIA DE CAL.'!$M461&gt;'MEMORIA DE CAL.'!$L461,'MEMORIA DE CAL.'!$M461-'MEMORIA DE CAL.'!$L461,0)</f>
        <v>0</v>
      </c>
      <c r="O461" s="135">
        <f>IF('MEMORIA DE CAL.'!$M461&lt;'MEMORIA DE CAL.'!$L461,'MEMORIA DE CAL.'!$L461-'MEMORIA DE CAL.'!$M461,0)</f>
        <v>0</v>
      </c>
      <c r="P461" s="141">
        <f>'MEMORIA DE CAL.'!$L461+'MEMORIA DE CAL.'!$N461-'MEMORIA DE CAL.'!$O461</f>
        <v>536.17999999999995</v>
      </c>
      <c r="Q461" s="113"/>
      <c r="R461" s="109"/>
      <c r="T461" s="131"/>
    </row>
    <row r="462" spans="2:20" s="114" customFormat="1" ht="47.25" x14ac:dyDescent="0.25">
      <c r="B462" s="202" t="s">
        <v>179</v>
      </c>
      <c r="C462" s="133"/>
      <c r="D462" s="132" t="s">
        <v>166</v>
      </c>
      <c r="E462" s="134" t="s">
        <v>250</v>
      </c>
      <c r="F462" s="135"/>
      <c r="G462" s="140">
        <f t="shared" ref="G462:G463" si="101">M447</f>
        <v>819.8</v>
      </c>
      <c r="H462" s="135"/>
      <c r="I462" s="135"/>
      <c r="J462" s="135"/>
      <c r="K462" s="141"/>
      <c r="L462" s="146">
        <v>819.8</v>
      </c>
      <c r="M462" s="206">
        <f t="shared" si="100"/>
        <v>819.8</v>
      </c>
      <c r="N462" s="135">
        <f>IF('MEMORIA DE CAL.'!$M462&gt;'MEMORIA DE CAL.'!$L462,'MEMORIA DE CAL.'!$M462-'MEMORIA DE CAL.'!$L462,0)</f>
        <v>0</v>
      </c>
      <c r="O462" s="135">
        <f>IF('MEMORIA DE CAL.'!$M462&lt;'MEMORIA DE CAL.'!$L462,'MEMORIA DE CAL.'!$L462-'MEMORIA DE CAL.'!$M462,0)</f>
        <v>0</v>
      </c>
      <c r="P462" s="141">
        <f>'MEMORIA DE CAL.'!$L462+'MEMORIA DE CAL.'!$N462-'MEMORIA DE CAL.'!$O462</f>
        <v>819.8</v>
      </c>
      <c r="Q462" s="113"/>
      <c r="R462" s="109"/>
      <c r="T462" s="131"/>
    </row>
    <row r="463" spans="2:20" s="114" customFormat="1" ht="47.25" x14ac:dyDescent="0.25">
      <c r="B463" s="202" t="s">
        <v>179</v>
      </c>
      <c r="C463" s="133"/>
      <c r="D463" s="132" t="s">
        <v>166</v>
      </c>
      <c r="E463" s="134" t="s">
        <v>251</v>
      </c>
      <c r="F463" s="135"/>
      <c r="G463" s="140">
        <f t="shared" si="101"/>
        <v>555.98</v>
      </c>
      <c r="H463" s="135"/>
      <c r="I463" s="135"/>
      <c r="J463" s="135"/>
      <c r="K463" s="141"/>
      <c r="L463" s="146">
        <v>555.98</v>
      </c>
      <c r="M463" s="206">
        <f t="shared" si="100"/>
        <v>555.98</v>
      </c>
      <c r="N463" s="135">
        <f>IF('MEMORIA DE CAL.'!$M463&gt;'MEMORIA DE CAL.'!$L463,'MEMORIA DE CAL.'!$M463-'MEMORIA DE CAL.'!$L463,0)</f>
        <v>0</v>
      </c>
      <c r="O463" s="135">
        <f>IF('MEMORIA DE CAL.'!$M463&lt;'MEMORIA DE CAL.'!$L463,'MEMORIA DE CAL.'!$L463-'MEMORIA DE CAL.'!$M463,0)</f>
        <v>0</v>
      </c>
      <c r="P463" s="141">
        <f>'MEMORIA DE CAL.'!$L463+'MEMORIA DE CAL.'!$N463-'MEMORIA DE CAL.'!$O463</f>
        <v>555.98</v>
      </c>
      <c r="Q463" s="113"/>
      <c r="R463" s="109"/>
      <c r="T463" s="131"/>
    </row>
    <row r="464" spans="2:20" s="114" customFormat="1" ht="66" customHeight="1" x14ac:dyDescent="0.25">
      <c r="B464" s="201" t="s">
        <v>180</v>
      </c>
      <c r="C464" s="148" t="s">
        <v>158</v>
      </c>
      <c r="D464" s="149">
        <v>312371</v>
      </c>
      <c r="E464" s="150" t="s">
        <v>147</v>
      </c>
      <c r="F464" s="151" t="s">
        <v>67</v>
      </c>
      <c r="G464" s="152"/>
      <c r="H464" s="151"/>
      <c r="I464" s="151"/>
      <c r="J464" s="151"/>
      <c r="K464" s="153"/>
      <c r="L464" s="154">
        <f>TRUNC((SUBTOTAL(9,'MEMORIA DE CAL.'!L465:L468)),2)</f>
        <v>0.85</v>
      </c>
      <c r="M464" s="205">
        <f>TRUNC((SUBTOTAL(9,'MEMORIA DE CAL.'!M465:M468)),2)</f>
        <v>0.85</v>
      </c>
      <c r="N464" s="233">
        <f>TRUNC((SUBTOTAL(9,'MEMORIA DE CAL.'!N465:N468)),2)</f>
        <v>0</v>
      </c>
      <c r="O464" s="233">
        <f>TRUNC((SUBTOTAL(9,'MEMORIA DE CAL.'!O465:O468)),2)</f>
        <v>0</v>
      </c>
      <c r="P464" s="205">
        <f>TRUNC((SUBTOTAL(9,'MEMORIA DE CAL.'!P465:P468)),2)</f>
        <v>0.85</v>
      </c>
      <c r="Q464" s="113"/>
      <c r="R464" s="109"/>
      <c r="T464" s="131"/>
    </row>
    <row r="465" spans="2:20" s="114" customFormat="1" ht="31.5" x14ac:dyDescent="0.25">
      <c r="B465" s="202" t="s">
        <v>180</v>
      </c>
      <c r="C465" s="133"/>
      <c r="D465" s="132"/>
      <c r="E465" s="134"/>
      <c r="F465" s="135"/>
      <c r="G465" s="142" t="s">
        <v>301</v>
      </c>
      <c r="H465" s="137" t="s">
        <v>157</v>
      </c>
      <c r="I465" s="135"/>
      <c r="J465" s="135"/>
      <c r="K465" s="141"/>
      <c r="L465" s="146"/>
      <c r="M465" s="206"/>
      <c r="N465" s="135"/>
      <c r="O465" s="135"/>
      <c r="P465" s="141"/>
      <c r="Q465" s="113"/>
      <c r="R465" s="109"/>
      <c r="T465" s="131"/>
    </row>
    <row r="466" spans="2:20" s="114" customFormat="1" ht="47.25" x14ac:dyDescent="0.25">
      <c r="B466" s="202" t="s">
        <v>180</v>
      </c>
      <c r="C466" s="133"/>
      <c r="D466" s="132" t="s">
        <v>166</v>
      </c>
      <c r="E466" s="134" t="s">
        <v>249</v>
      </c>
      <c r="F466" s="135"/>
      <c r="G466" s="140">
        <f>G461</f>
        <v>536.17999999999995</v>
      </c>
      <c r="H466" s="139">
        <v>4.4999999999999999E-4</v>
      </c>
      <c r="I466" s="135"/>
      <c r="J466" s="135"/>
      <c r="K466" s="141"/>
      <c r="L466" s="146">
        <v>0.24</v>
      </c>
      <c r="M466" s="206">
        <f t="shared" ref="M466:M468" si="102">TRUNC((PRODUCT(G466:K466)),2)</f>
        <v>0.24</v>
      </c>
      <c r="N466" s="135">
        <f>IF('MEMORIA DE CAL.'!$M466&gt;'MEMORIA DE CAL.'!$L466,'MEMORIA DE CAL.'!$M466-'MEMORIA DE CAL.'!$L466,0)</f>
        <v>0</v>
      </c>
      <c r="O466" s="135">
        <f>IF('MEMORIA DE CAL.'!$M466&lt;'MEMORIA DE CAL.'!$L466,'MEMORIA DE CAL.'!$L466-'MEMORIA DE CAL.'!$M466,0)</f>
        <v>0</v>
      </c>
      <c r="P466" s="141">
        <f>'MEMORIA DE CAL.'!$L466+'MEMORIA DE CAL.'!$N466-'MEMORIA DE CAL.'!$O466</f>
        <v>0.24</v>
      </c>
      <c r="Q466" s="113"/>
      <c r="R466" s="109"/>
      <c r="T466" s="131"/>
    </row>
    <row r="467" spans="2:20" s="114" customFormat="1" ht="47.25" x14ac:dyDescent="0.25">
      <c r="B467" s="202" t="s">
        <v>180</v>
      </c>
      <c r="C467" s="133"/>
      <c r="D467" s="132" t="s">
        <v>166</v>
      </c>
      <c r="E467" s="134" t="s">
        <v>250</v>
      </c>
      <c r="F467" s="135"/>
      <c r="G467" s="140">
        <f t="shared" ref="G467:G468" si="103">G462</f>
        <v>819.8</v>
      </c>
      <c r="H467" s="139">
        <v>4.4999999999999999E-4</v>
      </c>
      <c r="I467" s="135"/>
      <c r="J467" s="135"/>
      <c r="K467" s="141"/>
      <c r="L467" s="146">
        <v>0.36</v>
      </c>
      <c r="M467" s="206">
        <f t="shared" si="102"/>
        <v>0.36</v>
      </c>
      <c r="N467" s="135">
        <f>IF('MEMORIA DE CAL.'!$M467&gt;'MEMORIA DE CAL.'!$L467,'MEMORIA DE CAL.'!$M467-'MEMORIA DE CAL.'!$L467,0)</f>
        <v>0</v>
      </c>
      <c r="O467" s="135">
        <f>IF('MEMORIA DE CAL.'!$M467&lt;'MEMORIA DE CAL.'!$L467,'MEMORIA DE CAL.'!$L467-'MEMORIA DE CAL.'!$M467,0)</f>
        <v>0</v>
      </c>
      <c r="P467" s="141">
        <f>'MEMORIA DE CAL.'!$L467+'MEMORIA DE CAL.'!$N467-'MEMORIA DE CAL.'!$O467</f>
        <v>0.36</v>
      </c>
      <c r="Q467" s="113"/>
      <c r="R467" s="109"/>
      <c r="T467" s="131"/>
    </row>
    <row r="468" spans="2:20" s="114" customFormat="1" ht="47.25" x14ac:dyDescent="0.25">
      <c r="B468" s="202" t="s">
        <v>180</v>
      </c>
      <c r="C468" s="133"/>
      <c r="D468" s="132" t="s">
        <v>166</v>
      </c>
      <c r="E468" s="134" t="s">
        <v>251</v>
      </c>
      <c r="F468" s="135"/>
      <c r="G468" s="140">
        <f t="shared" si="103"/>
        <v>555.98</v>
      </c>
      <c r="H468" s="139">
        <v>4.4999999999999999E-4</v>
      </c>
      <c r="I468" s="135"/>
      <c r="J468" s="135"/>
      <c r="K468" s="141"/>
      <c r="L468" s="146">
        <v>0.25</v>
      </c>
      <c r="M468" s="206">
        <f t="shared" si="102"/>
        <v>0.25</v>
      </c>
      <c r="N468" s="135">
        <f>IF('MEMORIA DE CAL.'!$M468&gt;'MEMORIA DE CAL.'!$L468,'MEMORIA DE CAL.'!$M468-'MEMORIA DE CAL.'!$L468,0)</f>
        <v>0</v>
      </c>
      <c r="O468" s="135">
        <f>IF('MEMORIA DE CAL.'!$M468&lt;'MEMORIA DE CAL.'!$L468,'MEMORIA DE CAL.'!$L468-'MEMORIA DE CAL.'!$M468,0)</f>
        <v>0</v>
      </c>
      <c r="P468" s="141">
        <f>'MEMORIA DE CAL.'!$L468+'MEMORIA DE CAL.'!$N468-'MEMORIA DE CAL.'!$O468</f>
        <v>0.25</v>
      </c>
      <c r="Q468" s="113"/>
      <c r="R468" s="109"/>
      <c r="T468" s="131"/>
    </row>
    <row r="469" spans="2:20" s="114" customFormat="1" ht="61.5" customHeight="1" x14ac:dyDescent="0.25">
      <c r="B469" s="201" t="s">
        <v>181</v>
      </c>
      <c r="C469" s="148" t="s">
        <v>87</v>
      </c>
      <c r="D469" s="149">
        <v>5914622</v>
      </c>
      <c r="E469" s="150" t="s">
        <v>146</v>
      </c>
      <c r="F469" s="151" t="s">
        <v>68</v>
      </c>
      <c r="G469" s="152"/>
      <c r="H469" s="151"/>
      <c r="I469" s="151"/>
      <c r="J469" s="151"/>
      <c r="K469" s="153"/>
      <c r="L469" s="154">
        <f>TRUNC((SUBTOTAL(9,'MEMORIA DE CAL.'!L470:L473)),2)</f>
        <v>221.96</v>
      </c>
      <c r="M469" s="205">
        <f>TRUNC((SUBTOTAL(9,'MEMORIA DE CAL.'!M470:M473)),2)</f>
        <v>221.96</v>
      </c>
      <c r="N469" s="233">
        <f>TRUNC((SUBTOTAL(9,'MEMORIA DE CAL.'!N470:N473)),2)</f>
        <v>0</v>
      </c>
      <c r="O469" s="233">
        <f>TRUNC((SUBTOTAL(9,'MEMORIA DE CAL.'!O470:O473)),2)</f>
        <v>0</v>
      </c>
      <c r="P469" s="205">
        <f>TRUNC((SUBTOTAL(9,'MEMORIA DE CAL.'!P470:P473)),2)</f>
        <v>221.96</v>
      </c>
      <c r="Q469" s="113"/>
      <c r="R469" s="109"/>
      <c r="T469" s="131"/>
    </row>
    <row r="470" spans="2:20" s="114" customFormat="1" ht="31.5" x14ac:dyDescent="0.25">
      <c r="B470" s="202" t="s">
        <v>181</v>
      </c>
      <c r="C470" s="133"/>
      <c r="D470" s="132"/>
      <c r="E470" s="136" t="s">
        <v>159</v>
      </c>
      <c r="F470" s="135"/>
      <c r="G470" s="142" t="s">
        <v>245</v>
      </c>
      <c r="H470" s="137" t="s">
        <v>157</v>
      </c>
      <c r="I470" s="137"/>
      <c r="J470" s="137" t="s">
        <v>156</v>
      </c>
      <c r="K470" s="141"/>
      <c r="L470" s="146"/>
      <c r="M470" s="206"/>
      <c r="N470" s="135"/>
      <c r="O470" s="135"/>
      <c r="P470" s="141"/>
      <c r="Q470" s="113"/>
      <c r="R470" s="109"/>
      <c r="T470" s="131"/>
    </row>
    <row r="471" spans="2:20" s="114" customFormat="1" x14ac:dyDescent="0.25">
      <c r="B471" s="202" t="s">
        <v>181</v>
      </c>
      <c r="C471" s="133"/>
      <c r="D471" s="132" t="s">
        <v>166</v>
      </c>
      <c r="E471" s="134" t="s">
        <v>231</v>
      </c>
      <c r="F471" s="135"/>
      <c r="G471" s="140">
        <f>M446</f>
        <v>536.17999999999995</v>
      </c>
      <c r="H471" s="139">
        <v>4.4999999999999999E-4</v>
      </c>
      <c r="I471" s="135"/>
      <c r="J471" s="135">
        <v>258</v>
      </c>
      <c r="K471" s="141"/>
      <c r="L471" s="206">
        <v>62.25</v>
      </c>
      <c r="M471" s="206">
        <f t="shared" ref="M471:M473" si="104">TRUNC((PRODUCT(G471:K471)),2)</f>
        <v>62.25</v>
      </c>
      <c r="N471" s="135">
        <f>IF('MEMORIA DE CAL.'!$M471&gt;'MEMORIA DE CAL.'!$L471,'MEMORIA DE CAL.'!$M471-'MEMORIA DE CAL.'!$L471,0)</f>
        <v>0</v>
      </c>
      <c r="O471" s="135">
        <f>IF('MEMORIA DE CAL.'!$M471&lt;'MEMORIA DE CAL.'!$L471,'MEMORIA DE CAL.'!$L471-'MEMORIA DE CAL.'!$M471,0)</f>
        <v>0</v>
      </c>
      <c r="P471" s="141">
        <f>'MEMORIA DE CAL.'!$L471+'MEMORIA DE CAL.'!$N471-'MEMORIA DE CAL.'!$O471</f>
        <v>62.25</v>
      </c>
      <c r="Q471" s="113"/>
      <c r="R471" s="109"/>
      <c r="T471" s="131"/>
    </row>
    <row r="472" spans="2:20" s="114" customFormat="1" x14ac:dyDescent="0.25">
      <c r="B472" s="202" t="s">
        <v>181</v>
      </c>
      <c r="C472" s="133"/>
      <c r="D472" s="132" t="s">
        <v>166</v>
      </c>
      <c r="E472" s="134" t="s">
        <v>229</v>
      </c>
      <c r="F472" s="135"/>
      <c r="G472" s="140">
        <f t="shared" ref="G472:G473" si="105">M447</f>
        <v>819.8</v>
      </c>
      <c r="H472" s="139">
        <v>4.4999999999999999E-4</v>
      </c>
      <c r="I472" s="135"/>
      <c r="J472" s="135">
        <v>258</v>
      </c>
      <c r="K472" s="141"/>
      <c r="L472" s="206">
        <v>95.17</v>
      </c>
      <c r="M472" s="206">
        <f t="shared" si="104"/>
        <v>95.17</v>
      </c>
      <c r="N472" s="135">
        <f>IF('MEMORIA DE CAL.'!$M472&gt;'MEMORIA DE CAL.'!$L472,'MEMORIA DE CAL.'!$M472-'MEMORIA DE CAL.'!$L472,0)</f>
        <v>0</v>
      </c>
      <c r="O472" s="135">
        <f>IF('MEMORIA DE CAL.'!$M472&lt;'MEMORIA DE CAL.'!$L472,'MEMORIA DE CAL.'!$L472-'MEMORIA DE CAL.'!$M472,0)</f>
        <v>0</v>
      </c>
      <c r="P472" s="141">
        <f>'MEMORIA DE CAL.'!$L472+'MEMORIA DE CAL.'!$N472-'MEMORIA DE CAL.'!$O472</f>
        <v>95.17</v>
      </c>
      <c r="Q472" s="113"/>
      <c r="R472" s="109"/>
      <c r="T472" s="131"/>
    </row>
    <row r="473" spans="2:20" s="114" customFormat="1" x14ac:dyDescent="0.25">
      <c r="B473" s="202" t="s">
        <v>181</v>
      </c>
      <c r="C473" s="133"/>
      <c r="D473" s="132" t="s">
        <v>166</v>
      </c>
      <c r="E473" s="134" t="s">
        <v>230</v>
      </c>
      <c r="F473" s="135"/>
      <c r="G473" s="140">
        <f t="shared" si="105"/>
        <v>555.98</v>
      </c>
      <c r="H473" s="139">
        <v>4.4999999999999999E-4</v>
      </c>
      <c r="I473" s="135"/>
      <c r="J473" s="135">
        <v>258</v>
      </c>
      <c r="K473" s="141"/>
      <c r="L473" s="206">
        <v>64.540000000000006</v>
      </c>
      <c r="M473" s="206">
        <f t="shared" si="104"/>
        <v>64.540000000000006</v>
      </c>
      <c r="N473" s="135">
        <f>IF('MEMORIA DE CAL.'!$M473&gt;'MEMORIA DE CAL.'!$L473,'MEMORIA DE CAL.'!$M473-'MEMORIA DE CAL.'!$L473,0)</f>
        <v>0</v>
      </c>
      <c r="O473" s="135">
        <f>IF('MEMORIA DE CAL.'!$M473&lt;'MEMORIA DE CAL.'!$L473,'MEMORIA DE CAL.'!$L473-'MEMORIA DE CAL.'!$M473,0)</f>
        <v>0</v>
      </c>
      <c r="P473" s="141">
        <f>'MEMORIA DE CAL.'!$L473+'MEMORIA DE CAL.'!$N473-'MEMORIA DE CAL.'!$O473</f>
        <v>64.540000000000006</v>
      </c>
      <c r="Q473" s="113"/>
      <c r="R473" s="109"/>
      <c r="T473" s="131"/>
    </row>
    <row r="474" spans="2:20" s="114" customFormat="1" ht="71.25" customHeight="1" x14ac:dyDescent="0.25">
      <c r="B474" s="201" t="s">
        <v>191</v>
      </c>
      <c r="C474" s="148" t="s">
        <v>88</v>
      </c>
      <c r="D474" s="149" t="s">
        <v>72</v>
      </c>
      <c r="E474" s="150" t="s">
        <v>73</v>
      </c>
      <c r="F474" s="151" t="s">
        <v>39</v>
      </c>
      <c r="G474" s="152"/>
      <c r="H474" s="151"/>
      <c r="I474" s="151"/>
      <c r="J474" s="151"/>
      <c r="K474" s="153"/>
      <c r="L474" s="154">
        <f>TRUNC((SUBTOTAL(9,'MEMORIA DE CAL.'!L475:L478)),2)</f>
        <v>95.58</v>
      </c>
      <c r="M474" s="205">
        <f>TRUNC((SUBTOTAL(9,'MEMORIA DE CAL.'!M475:M478)),2)</f>
        <v>95.58</v>
      </c>
      <c r="N474" s="233">
        <f>TRUNC((SUBTOTAL(9,'MEMORIA DE CAL.'!N475:N478)),2)</f>
        <v>0</v>
      </c>
      <c r="O474" s="233">
        <f>TRUNC((SUBTOTAL(9,'MEMORIA DE CAL.'!O475:O478)),2)</f>
        <v>0</v>
      </c>
      <c r="P474" s="205">
        <f>TRUNC((SUBTOTAL(9,'MEMORIA DE CAL.'!P475:P478)),2)</f>
        <v>95.58</v>
      </c>
      <c r="Q474" s="113"/>
      <c r="R474" s="109"/>
      <c r="T474" s="131"/>
    </row>
    <row r="475" spans="2:20" s="114" customFormat="1" x14ac:dyDescent="0.25">
      <c r="B475" s="202" t="s">
        <v>191</v>
      </c>
      <c r="C475" s="133"/>
      <c r="D475" s="132"/>
      <c r="E475" s="134"/>
      <c r="F475" s="134"/>
      <c r="G475" s="142" t="s">
        <v>301</v>
      </c>
      <c r="H475" s="135"/>
      <c r="I475" s="135"/>
      <c r="J475" s="137" t="s">
        <v>280</v>
      </c>
      <c r="K475" s="141"/>
      <c r="L475" s="146"/>
      <c r="M475" s="206"/>
      <c r="N475" s="135"/>
      <c r="O475" s="135"/>
      <c r="P475" s="141"/>
      <c r="Q475" s="113"/>
      <c r="R475" s="109"/>
      <c r="T475" s="131"/>
    </row>
    <row r="476" spans="2:20" s="114" customFormat="1" ht="47.25" x14ac:dyDescent="0.25">
      <c r="B476" s="202" t="s">
        <v>191</v>
      </c>
      <c r="C476" s="133"/>
      <c r="D476" s="132" t="s">
        <v>166</v>
      </c>
      <c r="E476" s="134" t="s">
        <v>254</v>
      </c>
      <c r="F476" s="135"/>
      <c r="G476" s="140">
        <f>M446</f>
        <v>536.17999999999995</v>
      </c>
      <c r="H476" s="135"/>
      <c r="I476" s="135"/>
      <c r="J476" s="135">
        <v>0.05</v>
      </c>
      <c r="K476" s="141"/>
      <c r="L476" s="146">
        <v>26.8</v>
      </c>
      <c r="M476" s="206">
        <f t="shared" ref="M476" si="106">TRUNC((PRODUCT(G476:K476)),2)</f>
        <v>26.8</v>
      </c>
      <c r="N476" s="135">
        <f>IF('MEMORIA DE CAL.'!$M476&gt;'MEMORIA DE CAL.'!$L476,'MEMORIA DE CAL.'!$M476-'MEMORIA DE CAL.'!$L476,0)</f>
        <v>0</v>
      </c>
      <c r="O476" s="135">
        <f>IF('MEMORIA DE CAL.'!$M476&lt;'MEMORIA DE CAL.'!$L476,'MEMORIA DE CAL.'!$L476-'MEMORIA DE CAL.'!$M476,0)</f>
        <v>0</v>
      </c>
      <c r="P476" s="141">
        <f>'MEMORIA DE CAL.'!$L476+'MEMORIA DE CAL.'!$N476-'MEMORIA DE CAL.'!$O476</f>
        <v>26.8</v>
      </c>
      <c r="Q476" s="113"/>
      <c r="R476" s="109"/>
      <c r="T476" s="131"/>
    </row>
    <row r="477" spans="2:20" s="267" customFormat="1" ht="47.25" x14ac:dyDescent="0.25">
      <c r="B477" s="132" t="s">
        <v>191</v>
      </c>
      <c r="C477" s="133"/>
      <c r="D477" s="132" t="s">
        <v>166</v>
      </c>
      <c r="E477" s="134" t="s">
        <v>255</v>
      </c>
      <c r="F477" s="135"/>
      <c r="G477" s="140">
        <f t="shared" ref="G477:G478" si="107">M447</f>
        <v>819.8</v>
      </c>
      <c r="H477" s="135"/>
      <c r="I477" s="135"/>
      <c r="J477" s="135">
        <v>0.05</v>
      </c>
      <c r="K477" s="135"/>
      <c r="L477" s="140">
        <v>40.99</v>
      </c>
      <c r="M477" s="142">
        <f t="shared" ref="M477" si="108">TRUNC((PRODUCT(G477:K477)),2)</f>
        <v>40.99</v>
      </c>
      <c r="N477" s="140">
        <f>IF('MEMORIA DE CAL.'!$M477&gt;'MEMORIA DE CAL.'!$L477,'MEMORIA DE CAL.'!$M477-'MEMORIA DE CAL.'!$L477,0)</f>
        <v>0</v>
      </c>
      <c r="O477" s="135">
        <f>IF('MEMORIA DE CAL.'!$M477&lt;'MEMORIA DE CAL.'!$L477,'MEMORIA DE CAL.'!$L477-'MEMORIA DE CAL.'!$M477,0)</f>
        <v>0</v>
      </c>
      <c r="P477" s="135">
        <f>'MEMORIA DE CAL.'!$L477+'MEMORIA DE CAL.'!$N477-'MEMORIA DE CAL.'!$O477</f>
        <v>40.99</v>
      </c>
      <c r="Q477" s="265"/>
      <c r="R477" s="266"/>
      <c r="T477" s="268"/>
    </row>
    <row r="478" spans="2:20" s="114" customFormat="1" ht="47.25" x14ac:dyDescent="0.25">
      <c r="B478" s="203" t="s">
        <v>191</v>
      </c>
      <c r="C478" s="155"/>
      <c r="D478" s="156" t="s">
        <v>166</v>
      </c>
      <c r="E478" s="134" t="s">
        <v>256</v>
      </c>
      <c r="F478" s="144"/>
      <c r="G478" s="140">
        <f t="shared" si="107"/>
        <v>555.98</v>
      </c>
      <c r="H478" s="144"/>
      <c r="I478" s="144"/>
      <c r="J478" s="144">
        <v>0.05</v>
      </c>
      <c r="K478" s="145"/>
      <c r="L478" s="147">
        <v>27.79</v>
      </c>
      <c r="M478" s="207">
        <f t="shared" ref="M478" si="109">TRUNC((PRODUCT(G478:K478)),2)</f>
        <v>27.79</v>
      </c>
      <c r="N478" s="144">
        <f>IF('MEMORIA DE CAL.'!$M478&gt;'MEMORIA DE CAL.'!$L478,'MEMORIA DE CAL.'!$M478-'MEMORIA DE CAL.'!$L478,0)</f>
        <v>0</v>
      </c>
      <c r="O478" s="144">
        <f>IF('MEMORIA DE CAL.'!$M478&lt;'MEMORIA DE CAL.'!$L478,'MEMORIA DE CAL.'!$L478-'MEMORIA DE CAL.'!$M478,0)</f>
        <v>0</v>
      </c>
      <c r="P478" s="145">
        <f>'MEMORIA DE CAL.'!$L478+'MEMORIA DE CAL.'!$N478-'MEMORIA DE CAL.'!$O478</f>
        <v>27.79</v>
      </c>
      <c r="Q478" s="113"/>
      <c r="R478" s="109"/>
      <c r="T478" s="131"/>
    </row>
    <row r="479" spans="2:20" s="114" customFormat="1" ht="61.5" customHeight="1" x14ac:dyDescent="0.25">
      <c r="B479" s="201" t="s">
        <v>215</v>
      </c>
      <c r="C479" s="148" t="s">
        <v>87</v>
      </c>
      <c r="D479" s="149">
        <v>5914612</v>
      </c>
      <c r="E479" s="150" t="s">
        <v>148</v>
      </c>
      <c r="F479" s="151" t="s">
        <v>149</v>
      </c>
      <c r="G479" s="152"/>
      <c r="H479" s="151"/>
      <c r="I479" s="151"/>
      <c r="J479" s="151"/>
      <c r="K479" s="153"/>
      <c r="L479" s="154">
        <f>TRUNC((SUBTOTAL(9,'MEMORIA DE CAL.'!L480:L483)),2)</f>
        <v>4909.8999999999996</v>
      </c>
      <c r="M479" s="205">
        <f>TRUNC((SUBTOTAL(9,'MEMORIA DE CAL.'!M480:M483)),2)</f>
        <v>4909.8999999999996</v>
      </c>
      <c r="N479" s="233">
        <f>TRUNC((SUBTOTAL(9,'MEMORIA DE CAL.'!N480:N483)),2)</f>
        <v>0</v>
      </c>
      <c r="O479" s="233">
        <f>TRUNC((SUBTOTAL(9,'MEMORIA DE CAL.'!O480:O483)),2)</f>
        <v>0</v>
      </c>
      <c r="P479" s="205">
        <f>TRUNC((SUBTOTAL(9,'MEMORIA DE CAL.'!P480:P483)),2)</f>
        <v>4909.8999999999996</v>
      </c>
      <c r="Q479" s="113"/>
      <c r="R479" s="109"/>
      <c r="T479" s="131"/>
    </row>
    <row r="480" spans="2:20" s="114" customFormat="1" ht="31.5" x14ac:dyDescent="0.25">
      <c r="B480" s="202" t="s">
        <v>215</v>
      </c>
      <c r="C480" s="133"/>
      <c r="D480" s="132"/>
      <c r="E480" s="136" t="s">
        <v>160</v>
      </c>
      <c r="F480" s="134"/>
      <c r="G480" s="142" t="s">
        <v>74</v>
      </c>
      <c r="H480" s="137" t="s">
        <v>151</v>
      </c>
      <c r="I480" s="137" t="s">
        <v>161</v>
      </c>
      <c r="J480" s="137" t="s">
        <v>156</v>
      </c>
      <c r="K480" s="141"/>
      <c r="L480" s="146"/>
      <c r="M480" s="206"/>
      <c r="N480" s="135"/>
      <c r="O480" s="135"/>
      <c r="P480" s="141"/>
      <c r="Q480" s="113"/>
      <c r="R480" s="109"/>
      <c r="T480" s="131"/>
    </row>
    <row r="481" spans="2:20" s="114" customFormat="1" ht="31.5" x14ac:dyDescent="0.25">
      <c r="B481" s="202" t="s">
        <v>215</v>
      </c>
      <c r="C481" s="133"/>
      <c r="D481" s="132" t="s">
        <v>166</v>
      </c>
      <c r="E481" s="134" t="s">
        <v>259</v>
      </c>
      <c r="F481" s="135"/>
      <c r="G481" s="140">
        <f>M446</f>
        <v>536.17999999999995</v>
      </c>
      <c r="H481" s="135">
        <v>0.05</v>
      </c>
      <c r="I481" s="135">
        <v>2.4</v>
      </c>
      <c r="J481" s="135">
        <v>21.4</v>
      </c>
      <c r="K481" s="141"/>
      <c r="L481" s="146">
        <v>1376.91</v>
      </c>
      <c r="M481" s="206">
        <f t="shared" ref="M481:M482" si="110">TRUNC((PRODUCT(G481:K481)),2)</f>
        <v>1376.91</v>
      </c>
      <c r="N481" s="135">
        <f>IF('MEMORIA DE CAL.'!$M481&gt;'MEMORIA DE CAL.'!$L481,'MEMORIA DE CAL.'!$M481-'MEMORIA DE CAL.'!$L481,0)</f>
        <v>0</v>
      </c>
      <c r="O481" s="135">
        <f>IF('MEMORIA DE CAL.'!$M481&lt;'MEMORIA DE CAL.'!$L481,'MEMORIA DE CAL.'!$L481-'MEMORIA DE CAL.'!$M481,0)</f>
        <v>0</v>
      </c>
      <c r="P481" s="141">
        <f>'MEMORIA DE CAL.'!$L481+'MEMORIA DE CAL.'!$N481-'MEMORIA DE CAL.'!$O481</f>
        <v>1376.91</v>
      </c>
      <c r="Q481" s="113"/>
      <c r="R481" s="109"/>
      <c r="T481" s="131"/>
    </row>
    <row r="482" spans="2:20" s="267" customFormat="1" ht="31.5" x14ac:dyDescent="0.25">
      <c r="B482" s="132" t="s">
        <v>215</v>
      </c>
      <c r="C482" s="133"/>
      <c r="D482" s="132" t="s">
        <v>166</v>
      </c>
      <c r="E482" s="134" t="s">
        <v>260</v>
      </c>
      <c r="F482" s="135"/>
      <c r="G482" s="140">
        <f t="shared" ref="G482:G483" si="111">M447</f>
        <v>819.8</v>
      </c>
      <c r="H482" s="135">
        <v>0.05</v>
      </c>
      <c r="I482" s="135">
        <v>2.4</v>
      </c>
      <c r="J482" s="135">
        <v>21.4</v>
      </c>
      <c r="K482" s="135"/>
      <c r="L482" s="140">
        <v>2105.2399999999998</v>
      </c>
      <c r="M482" s="269">
        <f t="shared" si="110"/>
        <v>2105.2399999999998</v>
      </c>
      <c r="N482" s="140">
        <f>IF('MEMORIA DE CAL.'!$M482&gt;'MEMORIA DE CAL.'!$L482,'MEMORIA DE CAL.'!$M482-'MEMORIA DE CAL.'!$L482,0)</f>
        <v>0</v>
      </c>
      <c r="O482" s="135">
        <f>IF('MEMORIA DE CAL.'!$M482&lt;'MEMORIA DE CAL.'!$L482,'MEMORIA DE CAL.'!$L482-'MEMORIA DE CAL.'!$M482,0)</f>
        <v>0</v>
      </c>
      <c r="P482" s="135">
        <f>'MEMORIA DE CAL.'!$L482+'MEMORIA DE CAL.'!$N482-'MEMORIA DE CAL.'!$O482</f>
        <v>2105.2399999999998</v>
      </c>
      <c r="Q482" s="265"/>
      <c r="R482" s="266"/>
      <c r="T482" s="268"/>
    </row>
    <row r="483" spans="2:20" s="114" customFormat="1" ht="31.5" x14ac:dyDescent="0.25">
      <c r="B483" s="203" t="s">
        <v>215</v>
      </c>
      <c r="C483" s="155"/>
      <c r="D483" s="156" t="s">
        <v>166</v>
      </c>
      <c r="E483" s="134" t="s">
        <v>261</v>
      </c>
      <c r="F483" s="144"/>
      <c r="G483" s="140">
        <f t="shared" si="111"/>
        <v>555.98</v>
      </c>
      <c r="H483" s="144">
        <v>0.05</v>
      </c>
      <c r="I483" s="135">
        <v>2.4</v>
      </c>
      <c r="J483" s="135">
        <v>21.4</v>
      </c>
      <c r="K483" s="145"/>
      <c r="L483" s="147">
        <v>1427.75</v>
      </c>
      <c r="M483" s="207">
        <f t="shared" ref="M483" si="112">TRUNC((PRODUCT(G483:K483)),2)</f>
        <v>1427.75</v>
      </c>
      <c r="N483" s="144">
        <f>IF('MEMORIA DE CAL.'!$M483&gt;'MEMORIA DE CAL.'!$L483,'MEMORIA DE CAL.'!$M483-'MEMORIA DE CAL.'!$L483,0)</f>
        <v>0</v>
      </c>
      <c r="O483" s="144">
        <f>IF('MEMORIA DE CAL.'!$M483&lt;'MEMORIA DE CAL.'!$L483,'MEMORIA DE CAL.'!$L483-'MEMORIA DE CAL.'!$M483,0)</f>
        <v>0</v>
      </c>
      <c r="P483" s="145">
        <f>'MEMORIA DE CAL.'!$L483+'MEMORIA DE CAL.'!$N483-'MEMORIA DE CAL.'!$O483</f>
        <v>1427.75</v>
      </c>
      <c r="Q483" s="113"/>
      <c r="R483" s="109"/>
      <c r="T483" s="131"/>
    </row>
    <row r="484" spans="2:20" s="114" customFormat="1" x14ac:dyDescent="0.25">
      <c r="B484" s="210">
        <v>6</v>
      </c>
      <c r="C484" s="211"/>
      <c r="D484" s="212"/>
      <c r="E484" s="213" t="s">
        <v>216</v>
      </c>
      <c r="F484" s="214"/>
      <c r="G484" s="215"/>
      <c r="H484" s="214"/>
      <c r="I484" s="214"/>
      <c r="J484" s="214"/>
      <c r="K484" s="216"/>
      <c r="L484" s="217"/>
      <c r="M484" s="218"/>
      <c r="N484" s="219"/>
      <c r="O484" s="219"/>
      <c r="P484" s="218"/>
      <c r="Q484" s="113"/>
      <c r="R484" s="109"/>
      <c r="T484" s="131"/>
    </row>
    <row r="485" spans="2:20" s="114" customFormat="1" ht="31.5" x14ac:dyDescent="0.25">
      <c r="B485" s="201" t="s">
        <v>182</v>
      </c>
      <c r="C485" s="148" t="s">
        <v>34</v>
      </c>
      <c r="D485" s="149">
        <v>101114</v>
      </c>
      <c r="E485" s="150" t="s">
        <v>82</v>
      </c>
      <c r="F485" s="151" t="s">
        <v>39</v>
      </c>
      <c r="G485" s="152"/>
      <c r="H485" s="151"/>
      <c r="I485" s="151"/>
      <c r="J485" s="151"/>
      <c r="K485" s="153"/>
      <c r="L485" s="204">
        <f>TRUNC((SUBTOTAL(9,'MEMORIA DE CAL.'!L486:L489)),2)</f>
        <v>41.92</v>
      </c>
      <c r="M485" s="205">
        <f>TRUNC((SUBTOTAL(9,'MEMORIA DE CAL.'!M486:M489)),2)</f>
        <v>41.92</v>
      </c>
      <c r="N485" s="233">
        <f ca="1">TRUNC((SUBTOTAL(9,'MEMORIA DE CAL.'!N485:N489)),2)</f>
        <v>0</v>
      </c>
      <c r="O485" s="233">
        <f>TRUNC((SUBTOTAL(9,'MEMORIA DE CAL.'!O486:O489)),2)</f>
        <v>0</v>
      </c>
      <c r="P485" s="205">
        <f>TRUNC((SUBTOTAL(9,'MEMORIA DE CAL.'!P486:P489)),2)</f>
        <v>41.92</v>
      </c>
      <c r="Q485" s="113"/>
      <c r="R485" s="109"/>
      <c r="T485" s="131"/>
    </row>
    <row r="486" spans="2:20" s="114" customFormat="1" x14ac:dyDescent="0.25">
      <c r="B486" s="202" t="s">
        <v>182</v>
      </c>
      <c r="C486" s="133"/>
      <c r="D486" s="132"/>
      <c r="E486" s="136" t="s">
        <v>300</v>
      </c>
      <c r="F486" s="135"/>
      <c r="G486" s="142" t="s">
        <v>74</v>
      </c>
      <c r="H486" s="135"/>
      <c r="I486" s="135"/>
      <c r="J486" s="137" t="s">
        <v>257</v>
      </c>
      <c r="K486" s="141"/>
      <c r="L486" s="146"/>
      <c r="M486" s="206"/>
      <c r="N486" s="135">
        <f>IF('MEMORIA DE CAL.'!$M486&gt;'MEMORIA DE CAL.'!$L486,'MEMORIA DE CAL.'!$M486-'MEMORIA DE CAL.'!$L486,0)</f>
        <v>0</v>
      </c>
      <c r="O486" s="135">
        <f>IF('MEMORIA DE CAL.'!$M486&lt;'MEMORIA DE CAL.'!$L486,'MEMORIA DE CAL.'!$L486-'MEMORIA DE CAL.'!$M486,0)</f>
        <v>0</v>
      </c>
      <c r="P486" s="141">
        <f>'MEMORIA DE CAL.'!$L486+'MEMORIA DE CAL.'!$N486-'MEMORIA DE CAL.'!$O486</f>
        <v>0</v>
      </c>
      <c r="Q486" s="113"/>
      <c r="R486" s="109"/>
      <c r="T486" s="131"/>
    </row>
    <row r="487" spans="2:20" s="114" customFormat="1" ht="31.5" x14ac:dyDescent="0.25">
      <c r="B487" s="202" t="s">
        <v>182</v>
      </c>
      <c r="C487" s="133"/>
      <c r="D487" s="132" t="s">
        <v>166</v>
      </c>
      <c r="E487" s="134" t="s">
        <v>262</v>
      </c>
      <c r="F487" s="135"/>
      <c r="G487" s="140">
        <v>195.79</v>
      </c>
      <c r="H487" s="135"/>
      <c r="I487" s="135"/>
      <c r="J487" s="135">
        <v>0.06</v>
      </c>
      <c r="K487" s="141"/>
      <c r="L487" s="146">
        <v>11.74</v>
      </c>
      <c r="M487" s="206">
        <f t="shared" ref="M487:M489" si="113">TRUNC((PRODUCT(G487:K487)),2)</f>
        <v>11.74</v>
      </c>
      <c r="N487" s="135">
        <f>IF('MEMORIA DE CAL.'!$M487&gt;'MEMORIA DE CAL.'!$L487,'MEMORIA DE CAL.'!$M487-'MEMORIA DE CAL.'!$L487,0)</f>
        <v>0</v>
      </c>
      <c r="O487" s="135">
        <f>IF('MEMORIA DE CAL.'!$M487&lt;'MEMORIA DE CAL.'!$L487,'MEMORIA DE CAL.'!$L487-'MEMORIA DE CAL.'!$M487,0)</f>
        <v>0</v>
      </c>
      <c r="P487" s="141">
        <f>'MEMORIA DE CAL.'!$L487+'MEMORIA DE CAL.'!$N487-'MEMORIA DE CAL.'!$O487</f>
        <v>11.74</v>
      </c>
      <c r="Q487" s="113"/>
      <c r="R487" s="109"/>
      <c r="T487" s="131"/>
    </row>
    <row r="488" spans="2:20" s="114" customFormat="1" ht="31.5" x14ac:dyDescent="0.25">
      <c r="B488" s="202" t="s">
        <v>182</v>
      </c>
      <c r="C488" s="133"/>
      <c r="D488" s="132" t="s">
        <v>166</v>
      </c>
      <c r="E488" s="134" t="s">
        <v>263</v>
      </c>
      <c r="F488" s="135"/>
      <c r="G488" s="140">
        <v>284.58</v>
      </c>
      <c r="H488" s="135"/>
      <c r="I488" s="135"/>
      <c r="J488" s="135">
        <v>0.06</v>
      </c>
      <c r="K488" s="141"/>
      <c r="L488" s="146">
        <v>17.07</v>
      </c>
      <c r="M488" s="206">
        <f t="shared" si="113"/>
        <v>17.07</v>
      </c>
      <c r="N488" s="135">
        <f>IF('MEMORIA DE CAL.'!$M488&gt;'MEMORIA DE CAL.'!$L488,'MEMORIA DE CAL.'!$M488-'MEMORIA DE CAL.'!$L488,0)</f>
        <v>0</v>
      </c>
      <c r="O488" s="135">
        <f>IF('MEMORIA DE CAL.'!$M488&lt;'MEMORIA DE CAL.'!$L488,'MEMORIA DE CAL.'!$L488-'MEMORIA DE CAL.'!$M488,0)</f>
        <v>0</v>
      </c>
      <c r="P488" s="141">
        <f>'MEMORIA DE CAL.'!$L488+'MEMORIA DE CAL.'!$N488-'MEMORIA DE CAL.'!$O488</f>
        <v>17.07</v>
      </c>
      <c r="Q488" s="113"/>
      <c r="R488" s="109"/>
      <c r="T488" s="131"/>
    </row>
    <row r="489" spans="2:20" s="114" customFormat="1" ht="31.5" x14ac:dyDescent="0.25">
      <c r="B489" s="202" t="s">
        <v>182</v>
      </c>
      <c r="C489" s="133"/>
      <c r="D489" s="132" t="s">
        <v>166</v>
      </c>
      <c r="E489" s="134" t="s">
        <v>264</v>
      </c>
      <c r="F489" s="135"/>
      <c r="G489" s="140">
        <v>218.61</v>
      </c>
      <c r="H489" s="135"/>
      <c r="I489" s="135"/>
      <c r="J489" s="135">
        <v>0.06</v>
      </c>
      <c r="K489" s="141"/>
      <c r="L489" s="146">
        <v>13.11</v>
      </c>
      <c r="M489" s="206">
        <f t="shared" si="113"/>
        <v>13.11</v>
      </c>
      <c r="N489" s="135">
        <f>IF('MEMORIA DE CAL.'!$M489&gt;'MEMORIA DE CAL.'!$L489,'MEMORIA DE CAL.'!$M489-'MEMORIA DE CAL.'!$L489,0)</f>
        <v>0</v>
      </c>
      <c r="O489" s="135">
        <f>IF('MEMORIA DE CAL.'!$M489&lt;'MEMORIA DE CAL.'!$L489,'MEMORIA DE CAL.'!$L489-'MEMORIA DE CAL.'!$M489,0)</f>
        <v>0</v>
      </c>
      <c r="P489" s="141">
        <f>'MEMORIA DE CAL.'!$L489+'MEMORIA DE CAL.'!$N489-'MEMORIA DE CAL.'!$O489</f>
        <v>13.11</v>
      </c>
      <c r="Q489" s="113"/>
      <c r="R489" s="109"/>
      <c r="T489" s="131"/>
    </row>
    <row r="490" spans="2:20" s="114" customFormat="1" ht="47.25" x14ac:dyDescent="0.25">
      <c r="B490" s="201" t="s">
        <v>183</v>
      </c>
      <c r="C490" s="148" t="s">
        <v>34</v>
      </c>
      <c r="D490" s="149">
        <v>97084</v>
      </c>
      <c r="E490" s="150" t="s">
        <v>85</v>
      </c>
      <c r="F490" s="151" t="s">
        <v>37</v>
      </c>
      <c r="G490" s="152"/>
      <c r="H490" s="151"/>
      <c r="I490" s="151"/>
      <c r="J490" s="270"/>
      <c r="K490" s="153"/>
      <c r="L490" s="204">
        <f>TRUNC((SUBTOTAL(9,'MEMORIA DE CAL.'!L491:L494)),2)</f>
        <v>698.98</v>
      </c>
      <c r="M490" s="205">
        <f>TRUNC((SUBTOTAL(9,'MEMORIA DE CAL.'!M491:M494)),2)</f>
        <v>698.98</v>
      </c>
      <c r="N490" s="233">
        <f>TRUNC((SUBTOTAL(9,'MEMORIA DE CAL.'!N491:N494)),2)</f>
        <v>0</v>
      </c>
      <c r="O490" s="233">
        <f>TRUNC((SUBTOTAL(9,'MEMORIA DE CAL.'!O491:O494)),2)</f>
        <v>0</v>
      </c>
      <c r="P490" s="205">
        <f>TRUNC((SUBTOTAL(9,'MEMORIA DE CAL.'!P491:P494)),2)</f>
        <v>698.98</v>
      </c>
      <c r="Q490" s="113"/>
      <c r="R490" s="109"/>
      <c r="T490" s="131"/>
    </row>
    <row r="491" spans="2:20" s="114" customFormat="1" x14ac:dyDescent="0.25">
      <c r="B491" s="202" t="s">
        <v>183</v>
      </c>
      <c r="C491" s="133"/>
      <c r="D491" s="132"/>
      <c r="E491" s="134" t="s">
        <v>145</v>
      </c>
      <c r="F491" s="135"/>
      <c r="G491" s="142" t="s">
        <v>74</v>
      </c>
      <c r="H491" s="135"/>
      <c r="I491" s="135"/>
      <c r="J491" s="135"/>
      <c r="K491" s="141"/>
      <c r="L491" s="146"/>
      <c r="M491" s="206"/>
      <c r="N491" s="135"/>
      <c r="O491" s="135"/>
      <c r="P491" s="141"/>
      <c r="Q491" s="113"/>
      <c r="R491" s="109"/>
      <c r="T491" s="131"/>
    </row>
    <row r="492" spans="2:20" s="114" customFormat="1" x14ac:dyDescent="0.25">
      <c r="B492" s="202" t="s">
        <v>183</v>
      </c>
      <c r="C492" s="133"/>
      <c r="D492" s="132" t="s">
        <v>166</v>
      </c>
      <c r="E492" s="134" t="s">
        <v>265</v>
      </c>
      <c r="F492" s="135"/>
      <c r="G492" s="140">
        <f>G487</f>
        <v>195.79</v>
      </c>
      <c r="H492" s="135"/>
      <c r="I492" s="135"/>
      <c r="J492" s="135"/>
      <c r="K492" s="141"/>
      <c r="L492" s="146">
        <v>195.79</v>
      </c>
      <c r="M492" s="206">
        <f t="shared" ref="M492:M494" si="114">TRUNC((PRODUCT(G492:K492)),2)</f>
        <v>195.79</v>
      </c>
      <c r="N492" s="135">
        <f>IF('MEMORIA DE CAL.'!$M492&gt;'MEMORIA DE CAL.'!$L492,'MEMORIA DE CAL.'!$M492-'MEMORIA DE CAL.'!$L492,0)</f>
        <v>0</v>
      </c>
      <c r="O492" s="135">
        <f>IF('MEMORIA DE CAL.'!$M492&lt;'MEMORIA DE CAL.'!$L492,'MEMORIA DE CAL.'!$L492-'MEMORIA DE CAL.'!$M492,0)</f>
        <v>0</v>
      </c>
      <c r="P492" s="141">
        <f>'MEMORIA DE CAL.'!$L492+'MEMORIA DE CAL.'!$N492-'MEMORIA DE CAL.'!$O492</f>
        <v>195.79</v>
      </c>
      <c r="Q492" s="113"/>
      <c r="R492" s="109"/>
      <c r="T492" s="131"/>
    </row>
    <row r="493" spans="2:20" s="114" customFormat="1" ht="31.5" x14ac:dyDescent="0.25">
      <c r="B493" s="202" t="s">
        <v>183</v>
      </c>
      <c r="C493" s="133"/>
      <c r="D493" s="132" t="s">
        <v>166</v>
      </c>
      <c r="E493" s="134" t="s">
        <v>266</v>
      </c>
      <c r="F493" s="135"/>
      <c r="G493" s="140">
        <f t="shared" ref="G493:G494" si="115">G488</f>
        <v>284.58</v>
      </c>
      <c r="H493" s="135"/>
      <c r="I493" s="135"/>
      <c r="J493" s="135"/>
      <c r="K493" s="141"/>
      <c r="L493" s="146">
        <v>284.58</v>
      </c>
      <c r="M493" s="206">
        <f t="shared" si="114"/>
        <v>284.58</v>
      </c>
      <c r="N493" s="135">
        <f>IF('MEMORIA DE CAL.'!$M493&gt;'MEMORIA DE CAL.'!$L493,'MEMORIA DE CAL.'!$M493-'MEMORIA DE CAL.'!$L493,0)</f>
        <v>0</v>
      </c>
      <c r="O493" s="135">
        <f>IF('MEMORIA DE CAL.'!$M493&lt;'MEMORIA DE CAL.'!$L493,'MEMORIA DE CAL.'!$L493-'MEMORIA DE CAL.'!$M493,0)</f>
        <v>0</v>
      </c>
      <c r="P493" s="141">
        <f>'MEMORIA DE CAL.'!$L493+'MEMORIA DE CAL.'!$N493-'MEMORIA DE CAL.'!$O493</f>
        <v>284.58</v>
      </c>
      <c r="Q493" s="113"/>
      <c r="R493" s="109"/>
      <c r="T493" s="131"/>
    </row>
    <row r="494" spans="2:20" s="114" customFormat="1" ht="31.5" x14ac:dyDescent="0.25">
      <c r="B494" s="202" t="s">
        <v>183</v>
      </c>
      <c r="C494" s="133"/>
      <c r="D494" s="132" t="s">
        <v>166</v>
      </c>
      <c r="E494" s="134" t="s">
        <v>267</v>
      </c>
      <c r="F494" s="135"/>
      <c r="G494" s="140">
        <f t="shared" si="115"/>
        <v>218.61</v>
      </c>
      <c r="H494" s="135"/>
      <c r="I494" s="135"/>
      <c r="J494" s="135"/>
      <c r="K494" s="141"/>
      <c r="L494" s="146">
        <v>218.61</v>
      </c>
      <c r="M494" s="206">
        <f t="shared" si="114"/>
        <v>218.61</v>
      </c>
      <c r="N494" s="135">
        <f>IF('MEMORIA DE CAL.'!$M494&gt;'MEMORIA DE CAL.'!$L494,'MEMORIA DE CAL.'!$M494-'MEMORIA DE CAL.'!$L494,0)</f>
        <v>0</v>
      </c>
      <c r="O494" s="135">
        <f>IF('MEMORIA DE CAL.'!$M494&lt;'MEMORIA DE CAL.'!$L494,'MEMORIA DE CAL.'!$L494-'MEMORIA DE CAL.'!$M494,0)</f>
        <v>0</v>
      </c>
      <c r="P494" s="141">
        <f>'MEMORIA DE CAL.'!$L494+'MEMORIA DE CAL.'!$N494-'MEMORIA DE CAL.'!$O494</f>
        <v>218.61</v>
      </c>
      <c r="Q494" s="113"/>
      <c r="R494" s="109"/>
      <c r="T494" s="131"/>
    </row>
    <row r="495" spans="2:20" s="114" customFormat="1" ht="47.25" x14ac:dyDescent="0.25">
      <c r="B495" s="201" t="s">
        <v>217</v>
      </c>
      <c r="C495" s="148" t="s">
        <v>34</v>
      </c>
      <c r="D495" s="149">
        <v>94990</v>
      </c>
      <c r="E495" s="150" t="s">
        <v>226</v>
      </c>
      <c r="F495" s="151" t="s">
        <v>39</v>
      </c>
      <c r="G495" s="152"/>
      <c r="H495" s="151"/>
      <c r="I495" s="151"/>
      <c r="J495" s="270"/>
      <c r="K495" s="153"/>
      <c r="L495" s="204">
        <f>TRUNC((SUBTOTAL(9,'MEMORIA DE CAL.'!L496:L499)),2)</f>
        <v>41.92</v>
      </c>
      <c r="M495" s="205">
        <f>TRUNC((SUBTOTAL(9,'MEMORIA DE CAL.'!M496:M499)),2)</f>
        <v>41.92</v>
      </c>
      <c r="N495" s="233">
        <f ca="1">TRUNC((SUBTOTAL(9,'MEMORIA DE CAL.'!N495:N499)),2)</f>
        <v>0</v>
      </c>
      <c r="O495" s="233">
        <f>TRUNC((SUBTOTAL(9,'MEMORIA DE CAL.'!O496:O499)),2)</f>
        <v>0</v>
      </c>
      <c r="P495" s="205">
        <f>TRUNC((SUBTOTAL(9,'MEMORIA DE CAL.'!P496:P499)),2)</f>
        <v>41.92</v>
      </c>
      <c r="Q495" s="113"/>
      <c r="R495" s="109"/>
      <c r="T495" s="131"/>
    </row>
    <row r="496" spans="2:20" s="114" customFormat="1" x14ac:dyDescent="0.25">
      <c r="B496" s="202" t="s">
        <v>217</v>
      </c>
      <c r="C496" s="133"/>
      <c r="D496" s="132"/>
      <c r="E496" s="134"/>
      <c r="F496" s="135"/>
      <c r="G496" s="142" t="s">
        <v>287</v>
      </c>
      <c r="H496" s="135"/>
      <c r="I496" s="135"/>
      <c r="J496" s="137" t="s">
        <v>257</v>
      </c>
      <c r="K496" s="141"/>
      <c r="L496" s="146"/>
      <c r="M496" s="206"/>
      <c r="N496" s="135">
        <f>IF('MEMORIA DE CAL.'!$M496&gt;'MEMORIA DE CAL.'!$L496,'MEMORIA DE CAL.'!$M496-'MEMORIA DE CAL.'!$L496,0)</f>
        <v>0</v>
      </c>
      <c r="O496" s="135">
        <f>IF('MEMORIA DE CAL.'!$M496&lt;'MEMORIA DE CAL.'!$L496,'MEMORIA DE CAL.'!$L496-'MEMORIA DE CAL.'!$M496,0)</f>
        <v>0</v>
      </c>
      <c r="P496" s="141">
        <f>'MEMORIA DE CAL.'!$L496+'MEMORIA DE CAL.'!$N496-'MEMORIA DE CAL.'!$O496</f>
        <v>0</v>
      </c>
      <c r="Q496" s="113"/>
      <c r="R496" s="109"/>
      <c r="T496" s="131"/>
    </row>
    <row r="497" spans="2:20" s="114" customFormat="1" x14ac:dyDescent="0.25">
      <c r="B497" s="202" t="s">
        <v>217</v>
      </c>
      <c r="C497" s="133"/>
      <c r="D497" s="132" t="s">
        <v>166</v>
      </c>
      <c r="E497" s="134" t="s">
        <v>265</v>
      </c>
      <c r="F497" s="135"/>
      <c r="G497" s="140">
        <f>G487</f>
        <v>195.79</v>
      </c>
      <c r="H497" s="135"/>
      <c r="I497" s="135"/>
      <c r="J497" s="135">
        <v>0.06</v>
      </c>
      <c r="K497" s="141"/>
      <c r="L497" s="146">
        <v>11.74</v>
      </c>
      <c r="M497" s="206">
        <f t="shared" ref="M497:M499" si="116">TRUNC((PRODUCT(G497:K497)),2)</f>
        <v>11.74</v>
      </c>
      <c r="N497" s="135">
        <f>IF('MEMORIA DE CAL.'!$M497&gt;'MEMORIA DE CAL.'!$L497,'MEMORIA DE CAL.'!$M497-'MEMORIA DE CAL.'!$L497,0)</f>
        <v>0</v>
      </c>
      <c r="O497" s="135">
        <f>IF('MEMORIA DE CAL.'!$M497&lt;'MEMORIA DE CAL.'!$L497,'MEMORIA DE CAL.'!$L497-'MEMORIA DE CAL.'!$M497,0)</f>
        <v>0</v>
      </c>
      <c r="P497" s="141">
        <f>'MEMORIA DE CAL.'!$L497+'MEMORIA DE CAL.'!$N497-'MEMORIA DE CAL.'!$O497</f>
        <v>11.74</v>
      </c>
      <c r="Q497" s="113"/>
      <c r="R497" s="109"/>
      <c r="T497" s="131"/>
    </row>
    <row r="498" spans="2:20" s="114" customFormat="1" ht="31.5" x14ac:dyDescent="0.25">
      <c r="B498" s="202" t="s">
        <v>217</v>
      </c>
      <c r="C498" s="133"/>
      <c r="D498" s="132" t="s">
        <v>166</v>
      </c>
      <c r="E498" s="134" t="s">
        <v>266</v>
      </c>
      <c r="F498" s="135"/>
      <c r="G498" s="140">
        <f t="shared" ref="G498:G499" si="117">G488</f>
        <v>284.58</v>
      </c>
      <c r="H498" s="135"/>
      <c r="I498" s="135"/>
      <c r="J498" s="135">
        <v>0.06</v>
      </c>
      <c r="K498" s="141"/>
      <c r="L498" s="146">
        <v>17.07</v>
      </c>
      <c r="M498" s="206">
        <f t="shared" si="116"/>
        <v>17.07</v>
      </c>
      <c r="N498" s="135">
        <f>IF('MEMORIA DE CAL.'!$M498&gt;'MEMORIA DE CAL.'!$L498,'MEMORIA DE CAL.'!$M498-'MEMORIA DE CAL.'!$L498,0)</f>
        <v>0</v>
      </c>
      <c r="O498" s="135">
        <f>IF('MEMORIA DE CAL.'!$M498&lt;'MEMORIA DE CAL.'!$L498,'MEMORIA DE CAL.'!$L498-'MEMORIA DE CAL.'!$M498,0)</f>
        <v>0</v>
      </c>
      <c r="P498" s="141">
        <f>'MEMORIA DE CAL.'!$L498+'MEMORIA DE CAL.'!$N498-'MEMORIA DE CAL.'!$O498</f>
        <v>17.07</v>
      </c>
      <c r="Q498" s="113"/>
      <c r="R498" s="109"/>
      <c r="T498" s="131"/>
    </row>
    <row r="499" spans="2:20" s="114" customFormat="1" ht="31.5" x14ac:dyDescent="0.25">
      <c r="B499" s="202" t="s">
        <v>217</v>
      </c>
      <c r="C499" s="133"/>
      <c r="D499" s="132" t="s">
        <v>166</v>
      </c>
      <c r="E499" s="134" t="s">
        <v>267</v>
      </c>
      <c r="F499" s="135"/>
      <c r="G499" s="140">
        <f t="shared" si="117"/>
        <v>218.61</v>
      </c>
      <c r="H499" s="135"/>
      <c r="I499" s="135"/>
      <c r="J499" s="135">
        <v>0.06</v>
      </c>
      <c r="K499" s="141"/>
      <c r="L499" s="146">
        <v>13.11</v>
      </c>
      <c r="M499" s="206">
        <f t="shared" si="116"/>
        <v>13.11</v>
      </c>
      <c r="N499" s="135">
        <f>IF('MEMORIA DE CAL.'!$M499&gt;'MEMORIA DE CAL.'!$L499,'MEMORIA DE CAL.'!$M499-'MEMORIA DE CAL.'!$L499,0)</f>
        <v>0</v>
      </c>
      <c r="O499" s="135">
        <f>IF('MEMORIA DE CAL.'!$M499&lt;'MEMORIA DE CAL.'!$L499,'MEMORIA DE CAL.'!$L499-'MEMORIA DE CAL.'!$M499,0)</f>
        <v>0</v>
      </c>
      <c r="P499" s="141">
        <f>'MEMORIA DE CAL.'!$L499+'MEMORIA DE CAL.'!$N499-'MEMORIA DE CAL.'!$O499</f>
        <v>13.11</v>
      </c>
      <c r="Q499" s="113"/>
      <c r="R499" s="109"/>
      <c r="T499" s="131"/>
    </row>
    <row r="500" spans="2:20" s="114" customFormat="1" ht="47.25" x14ac:dyDescent="0.25">
      <c r="B500" s="201" t="s">
        <v>218</v>
      </c>
      <c r="C500" s="148" t="s">
        <v>34</v>
      </c>
      <c r="D500" s="149">
        <v>100978</v>
      </c>
      <c r="E500" s="150" t="s">
        <v>225</v>
      </c>
      <c r="F500" s="151" t="s">
        <v>39</v>
      </c>
      <c r="G500" s="152"/>
      <c r="H500" s="151"/>
      <c r="I500" s="151"/>
      <c r="J500" s="270"/>
      <c r="K500" s="153"/>
      <c r="L500" s="204">
        <f>TRUNC((SUBTOTAL(9,'MEMORIA DE CAL.'!L501:L504)),2)</f>
        <v>54.49</v>
      </c>
      <c r="M500" s="205">
        <f>TRUNC((SUBTOTAL(9,'MEMORIA DE CAL.'!M501:M504)),2)</f>
        <v>54.49</v>
      </c>
      <c r="N500" s="233">
        <f>TRUNC((SUBTOTAL(9,'MEMORIA DE CAL.'!N501:N504)),2)</f>
        <v>0</v>
      </c>
      <c r="O500" s="233">
        <f>TRUNC((SUBTOTAL(9,'MEMORIA DE CAL.'!O501:O504)),2)</f>
        <v>0</v>
      </c>
      <c r="P500" s="205">
        <f>TRUNC((SUBTOTAL(9,'MEMORIA DE CAL.'!P501:P504)),2)</f>
        <v>54.49</v>
      </c>
      <c r="Q500" s="113"/>
      <c r="R500" s="109"/>
      <c r="T500" s="131"/>
    </row>
    <row r="501" spans="2:20" s="114" customFormat="1" ht="31.5" x14ac:dyDescent="0.25">
      <c r="B501" s="202" t="s">
        <v>218</v>
      </c>
      <c r="C501" s="133"/>
      <c r="D501" s="132"/>
      <c r="E501" s="134"/>
      <c r="F501" s="135"/>
      <c r="G501" s="142" t="s">
        <v>271</v>
      </c>
      <c r="H501" s="135"/>
      <c r="I501" s="135"/>
      <c r="J501" s="137" t="s">
        <v>240</v>
      </c>
      <c r="K501" s="141"/>
      <c r="L501" s="146"/>
      <c r="M501" s="206"/>
      <c r="N501" s="135"/>
      <c r="O501" s="135"/>
      <c r="P501" s="141"/>
      <c r="Q501" s="113"/>
      <c r="R501" s="109"/>
      <c r="T501" s="131"/>
    </row>
    <row r="502" spans="2:20" s="114" customFormat="1" ht="47.25" x14ac:dyDescent="0.25">
      <c r="B502" s="202" t="s">
        <v>218</v>
      </c>
      <c r="C502" s="133"/>
      <c r="D502" s="132" t="s">
        <v>166</v>
      </c>
      <c r="E502" s="134" t="s">
        <v>268</v>
      </c>
      <c r="F502" s="135"/>
      <c r="G502" s="140">
        <f>M487</f>
        <v>11.74</v>
      </c>
      <c r="H502" s="135"/>
      <c r="I502" s="135"/>
      <c r="J502" s="135">
        <v>1.3</v>
      </c>
      <c r="K502" s="141"/>
      <c r="L502" s="146">
        <v>15.26</v>
      </c>
      <c r="M502" s="206">
        <f t="shared" ref="M502:M504" si="118">TRUNC((PRODUCT(G502:K502)),2)</f>
        <v>15.26</v>
      </c>
      <c r="N502" s="135">
        <f>IF('MEMORIA DE CAL.'!$M502&gt;'MEMORIA DE CAL.'!$L502,'MEMORIA DE CAL.'!$M502-'MEMORIA DE CAL.'!$L502,0)</f>
        <v>0</v>
      </c>
      <c r="O502" s="135">
        <f>IF('MEMORIA DE CAL.'!$M502&lt;'MEMORIA DE CAL.'!$L502,'MEMORIA DE CAL.'!$L502-'MEMORIA DE CAL.'!$M502,0)</f>
        <v>0</v>
      </c>
      <c r="P502" s="141">
        <f>'MEMORIA DE CAL.'!$L502+'MEMORIA DE CAL.'!$N502-'MEMORIA DE CAL.'!$O502</f>
        <v>15.26</v>
      </c>
      <c r="Q502" s="113"/>
      <c r="R502" s="109"/>
      <c r="T502" s="131"/>
    </row>
    <row r="503" spans="2:20" s="114" customFormat="1" ht="63" x14ac:dyDescent="0.25">
      <c r="B503" s="202" t="s">
        <v>218</v>
      </c>
      <c r="C503" s="133"/>
      <c r="D503" s="132" t="s">
        <v>166</v>
      </c>
      <c r="E503" s="134" t="s">
        <v>269</v>
      </c>
      <c r="F503" s="135"/>
      <c r="G503" s="140">
        <f t="shared" ref="G503:G504" si="119">M488</f>
        <v>17.07</v>
      </c>
      <c r="H503" s="135"/>
      <c r="I503" s="135"/>
      <c r="J503" s="135">
        <v>1.3</v>
      </c>
      <c r="K503" s="141"/>
      <c r="L503" s="146">
        <v>22.19</v>
      </c>
      <c r="M503" s="206">
        <f t="shared" si="118"/>
        <v>22.19</v>
      </c>
      <c r="N503" s="135">
        <f>IF('MEMORIA DE CAL.'!$M503&gt;'MEMORIA DE CAL.'!$L503,'MEMORIA DE CAL.'!$M503-'MEMORIA DE CAL.'!$L503,0)</f>
        <v>0</v>
      </c>
      <c r="O503" s="135">
        <f>IF('MEMORIA DE CAL.'!$M503&lt;'MEMORIA DE CAL.'!$L503,'MEMORIA DE CAL.'!$L503-'MEMORIA DE CAL.'!$M503,0)</f>
        <v>0</v>
      </c>
      <c r="P503" s="141">
        <f>'MEMORIA DE CAL.'!$L503+'MEMORIA DE CAL.'!$N503-'MEMORIA DE CAL.'!$O503</f>
        <v>22.19</v>
      </c>
      <c r="Q503" s="113"/>
      <c r="R503" s="109"/>
      <c r="T503" s="131"/>
    </row>
    <row r="504" spans="2:20" s="114" customFormat="1" ht="63" x14ac:dyDescent="0.25">
      <c r="B504" s="202" t="s">
        <v>218</v>
      </c>
      <c r="C504" s="133"/>
      <c r="D504" s="132" t="s">
        <v>166</v>
      </c>
      <c r="E504" s="134" t="s">
        <v>270</v>
      </c>
      <c r="F504" s="135"/>
      <c r="G504" s="140">
        <f t="shared" si="119"/>
        <v>13.11</v>
      </c>
      <c r="H504" s="135"/>
      <c r="I504" s="135"/>
      <c r="J504" s="135">
        <v>1.3</v>
      </c>
      <c r="K504" s="141"/>
      <c r="L504" s="146">
        <v>17.04</v>
      </c>
      <c r="M504" s="206">
        <f t="shared" si="118"/>
        <v>17.04</v>
      </c>
      <c r="N504" s="135">
        <f>IF('MEMORIA DE CAL.'!$M504&gt;'MEMORIA DE CAL.'!$L504,'MEMORIA DE CAL.'!$M504-'MEMORIA DE CAL.'!$L504,0)</f>
        <v>0</v>
      </c>
      <c r="O504" s="135">
        <f>IF('MEMORIA DE CAL.'!$M504&lt;'MEMORIA DE CAL.'!$L504,'MEMORIA DE CAL.'!$L504-'MEMORIA DE CAL.'!$M504,0)</f>
        <v>0</v>
      </c>
      <c r="P504" s="141">
        <f>'MEMORIA DE CAL.'!$L504+'MEMORIA DE CAL.'!$N504-'MEMORIA DE CAL.'!$O504</f>
        <v>17.04</v>
      </c>
      <c r="Q504" s="113"/>
      <c r="R504" s="109"/>
      <c r="T504" s="131"/>
    </row>
    <row r="505" spans="2:20" s="114" customFormat="1" ht="31.5" x14ac:dyDescent="0.25">
      <c r="B505" s="201" t="s">
        <v>219</v>
      </c>
      <c r="C505" s="148" t="s">
        <v>34</v>
      </c>
      <c r="D505" s="149">
        <v>95875</v>
      </c>
      <c r="E505" s="150" t="s">
        <v>220</v>
      </c>
      <c r="F505" s="151" t="s">
        <v>38</v>
      </c>
      <c r="G505" s="152"/>
      <c r="H505" s="151"/>
      <c r="I505" s="151"/>
      <c r="J505" s="270"/>
      <c r="K505" s="153"/>
      <c r="L505" s="204">
        <f>TRUNC((SUBTOTAL(9,'MEMORIA DE CAL.'!L506:L509)),2)</f>
        <v>152.56</v>
      </c>
      <c r="M505" s="205">
        <f>TRUNC((SUBTOTAL(9,'MEMORIA DE CAL.'!M506:M509)),2)</f>
        <v>152.56</v>
      </c>
      <c r="N505" s="233">
        <f ca="1">TRUNC((SUBTOTAL(9,'MEMORIA DE CAL.'!N505:N509)),2)</f>
        <v>0</v>
      </c>
      <c r="O505" s="233">
        <f>TRUNC((SUBTOTAL(9,'MEMORIA DE CAL.'!O506:O509)),2)</f>
        <v>0</v>
      </c>
      <c r="P505" s="205">
        <f>TRUNC((SUBTOTAL(9,'MEMORIA DE CAL.'!P506:P509)),2)</f>
        <v>152.56</v>
      </c>
      <c r="Q505" s="113"/>
      <c r="R505" s="109"/>
      <c r="T505" s="131"/>
    </row>
    <row r="506" spans="2:20" s="114" customFormat="1" ht="31.5" x14ac:dyDescent="0.25">
      <c r="B506" s="202" t="s">
        <v>219</v>
      </c>
      <c r="C506" s="133"/>
      <c r="D506" s="132"/>
      <c r="E506" s="134"/>
      <c r="F506" s="135"/>
      <c r="G506" s="142" t="s">
        <v>271</v>
      </c>
      <c r="H506" s="135"/>
      <c r="I506" s="135"/>
      <c r="J506" s="137" t="s">
        <v>258</v>
      </c>
      <c r="K506" s="141"/>
      <c r="L506" s="146"/>
      <c r="M506" s="206"/>
      <c r="N506" s="135">
        <f>IF('MEMORIA DE CAL.'!$M506&gt;'MEMORIA DE CAL.'!$L506,'MEMORIA DE CAL.'!$M506-'MEMORIA DE CAL.'!$L506,0)</f>
        <v>0</v>
      </c>
      <c r="O506" s="135">
        <f>IF('MEMORIA DE CAL.'!$M506&lt;'MEMORIA DE CAL.'!$L506,'MEMORIA DE CAL.'!$L506-'MEMORIA DE CAL.'!$M506,0)</f>
        <v>0</v>
      </c>
      <c r="P506" s="141">
        <f>'MEMORIA DE CAL.'!$L506+'MEMORIA DE CAL.'!$N506-'MEMORIA DE CAL.'!$O506</f>
        <v>0</v>
      </c>
      <c r="Q506" s="113"/>
      <c r="R506" s="109"/>
      <c r="T506" s="131"/>
    </row>
    <row r="507" spans="2:20" s="114" customFormat="1" x14ac:dyDescent="0.25">
      <c r="B507" s="202" t="s">
        <v>219</v>
      </c>
      <c r="C507" s="133"/>
      <c r="D507" s="132" t="s">
        <v>166</v>
      </c>
      <c r="E507" s="134" t="s">
        <v>272</v>
      </c>
      <c r="F507" s="135"/>
      <c r="G507" s="140">
        <f>M502</f>
        <v>15.26</v>
      </c>
      <c r="H507" s="135"/>
      <c r="I507" s="135"/>
      <c r="J507" s="135">
        <v>2.8</v>
      </c>
      <c r="K507" s="141"/>
      <c r="L507" s="146">
        <v>42.72</v>
      </c>
      <c r="M507" s="206">
        <f t="shared" ref="M507:M509" si="120">TRUNC((PRODUCT(G507:K507)),2)</f>
        <v>42.72</v>
      </c>
      <c r="N507" s="135">
        <f>IF('MEMORIA DE CAL.'!$M507&gt;'MEMORIA DE CAL.'!$L507,'MEMORIA DE CAL.'!$M507-'MEMORIA DE CAL.'!$L507,0)</f>
        <v>0</v>
      </c>
      <c r="O507" s="135">
        <f>IF('MEMORIA DE CAL.'!$M507&lt;'MEMORIA DE CAL.'!$L507,'MEMORIA DE CAL.'!$L507-'MEMORIA DE CAL.'!$M507,0)</f>
        <v>0</v>
      </c>
      <c r="P507" s="141">
        <f>'MEMORIA DE CAL.'!$L507+'MEMORIA DE CAL.'!$N507-'MEMORIA DE CAL.'!$O507</f>
        <v>42.72</v>
      </c>
      <c r="Q507" s="113"/>
      <c r="R507" s="109"/>
      <c r="T507" s="131"/>
    </row>
    <row r="508" spans="2:20" s="114" customFormat="1" x14ac:dyDescent="0.25">
      <c r="B508" s="202" t="s">
        <v>219</v>
      </c>
      <c r="C508" s="133"/>
      <c r="D508" s="132" t="s">
        <v>166</v>
      </c>
      <c r="E508" s="134" t="s">
        <v>273</v>
      </c>
      <c r="F508" s="135"/>
      <c r="G508" s="140">
        <f t="shared" ref="G508:G509" si="121">M503</f>
        <v>22.19</v>
      </c>
      <c r="H508" s="135"/>
      <c r="I508" s="135"/>
      <c r="J508" s="135">
        <v>2.8</v>
      </c>
      <c r="K508" s="141"/>
      <c r="L508" s="146">
        <v>62.13</v>
      </c>
      <c r="M508" s="206">
        <f t="shared" si="120"/>
        <v>62.13</v>
      </c>
      <c r="N508" s="135">
        <f>IF('MEMORIA DE CAL.'!$M508&gt;'MEMORIA DE CAL.'!$L508,'MEMORIA DE CAL.'!$M508-'MEMORIA DE CAL.'!$L508,0)</f>
        <v>0</v>
      </c>
      <c r="O508" s="135">
        <f>IF('MEMORIA DE CAL.'!$M508&lt;'MEMORIA DE CAL.'!$L508,'MEMORIA DE CAL.'!$L508-'MEMORIA DE CAL.'!$M508,0)</f>
        <v>0</v>
      </c>
      <c r="P508" s="141">
        <f>'MEMORIA DE CAL.'!$L508+'MEMORIA DE CAL.'!$N508-'MEMORIA DE CAL.'!$O508</f>
        <v>62.13</v>
      </c>
      <c r="Q508" s="113"/>
      <c r="R508" s="109"/>
      <c r="T508" s="131"/>
    </row>
    <row r="509" spans="2:20" s="114" customFormat="1" x14ac:dyDescent="0.25">
      <c r="B509" s="202" t="s">
        <v>219</v>
      </c>
      <c r="C509" s="133"/>
      <c r="D509" s="132" t="s">
        <v>166</v>
      </c>
      <c r="E509" s="134" t="s">
        <v>274</v>
      </c>
      <c r="F509" s="135"/>
      <c r="G509" s="140">
        <f t="shared" si="121"/>
        <v>17.04</v>
      </c>
      <c r="H509" s="135"/>
      <c r="I509" s="135"/>
      <c r="J509" s="135">
        <v>2.8</v>
      </c>
      <c r="K509" s="141"/>
      <c r="L509" s="146">
        <v>47.71</v>
      </c>
      <c r="M509" s="206">
        <f t="shared" si="120"/>
        <v>47.71</v>
      </c>
      <c r="N509" s="135">
        <f>IF('MEMORIA DE CAL.'!$M509&gt;'MEMORIA DE CAL.'!$L509,'MEMORIA DE CAL.'!$M509-'MEMORIA DE CAL.'!$L509,0)</f>
        <v>0</v>
      </c>
      <c r="O509" s="135">
        <f>IF('MEMORIA DE CAL.'!$M509&lt;'MEMORIA DE CAL.'!$L509,'MEMORIA DE CAL.'!$L509-'MEMORIA DE CAL.'!$M509,0)</f>
        <v>0</v>
      </c>
      <c r="P509" s="141">
        <f>'MEMORIA DE CAL.'!$L509+'MEMORIA DE CAL.'!$N509-'MEMORIA DE CAL.'!$O509</f>
        <v>47.71</v>
      </c>
      <c r="Q509" s="113"/>
      <c r="R509" s="109"/>
      <c r="T509" s="131"/>
    </row>
    <row r="510" spans="2:20" s="114" customFormat="1" x14ac:dyDescent="0.25">
      <c r="B510" s="201" t="s">
        <v>221</v>
      </c>
      <c r="C510" s="148" t="s">
        <v>34</v>
      </c>
      <c r="D510" s="149">
        <v>100574</v>
      </c>
      <c r="E510" s="150" t="s">
        <v>81</v>
      </c>
      <c r="F510" s="151" t="s">
        <v>39</v>
      </c>
      <c r="G510" s="152"/>
      <c r="H510" s="151"/>
      <c r="I510" s="151"/>
      <c r="J510" s="270"/>
      <c r="K510" s="153"/>
      <c r="L510" s="154">
        <f>TRUNC((SUBTOTAL(9,'MEMORIA DE CAL.'!L511:L512)),2)</f>
        <v>54.49</v>
      </c>
      <c r="M510" s="205">
        <f>TRUNC((SUBTOTAL(9,'MEMORIA DE CAL.'!M511:M512)),2)</f>
        <v>54.49</v>
      </c>
      <c r="N510" s="233">
        <f>TRUNC((SUBTOTAL(9,'MEMORIA DE CAL.'!N511:N512)),2)</f>
        <v>0</v>
      </c>
      <c r="O510" s="233">
        <f>TRUNC((SUBTOTAL(9,'MEMORIA DE CAL.'!O511:O512)),2)</f>
        <v>0</v>
      </c>
      <c r="P510" s="205">
        <f>TRUNC((SUBTOTAL(9,'MEMORIA DE CAL.'!P511:P512)),2)</f>
        <v>54.49</v>
      </c>
      <c r="Q510" s="113"/>
      <c r="R510" s="109"/>
      <c r="T510" s="131"/>
    </row>
    <row r="511" spans="2:20" s="114" customFormat="1" x14ac:dyDescent="0.25">
      <c r="B511" s="202" t="s">
        <v>221</v>
      </c>
      <c r="C511" s="133"/>
      <c r="D511" s="132"/>
      <c r="E511" s="136" t="s">
        <v>276</v>
      </c>
      <c r="F511" s="135"/>
      <c r="G511" s="142" t="s">
        <v>74</v>
      </c>
      <c r="H511" s="135"/>
      <c r="I511" s="135"/>
      <c r="J511" s="135"/>
      <c r="K511" s="141"/>
      <c r="L511" s="146"/>
      <c r="M511" s="206"/>
      <c r="N511" s="135"/>
      <c r="O511" s="135"/>
      <c r="P511" s="141"/>
      <c r="Q511" s="113"/>
      <c r="R511" s="109"/>
      <c r="T511" s="131"/>
    </row>
    <row r="512" spans="2:20" s="114" customFormat="1" x14ac:dyDescent="0.25">
      <c r="B512" s="202" t="s">
        <v>221</v>
      </c>
      <c r="C512" s="133"/>
      <c r="D512" s="132" t="s">
        <v>166</v>
      </c>
      <c r="E512" s="134" t="s">
        <v>275</v>
      </c>
      <c r="F512" s="135"/>
      <c r="G512" s="140">
        <f>M500</f>
        <v>54.49</v>
      </c>
      <c r="H512" s="135"/>
      <c r="I512" s="135"/>
      <c r="J512" s="135"/>
      <c r="K512" s="141"/>
      <c r="L512" s="146">
        <v>54.49</v>
      </c>
      <c r="M512" s="206">
        <f t="shared" ref="M512" si="122">TRUNC((PRODUCT(G512:K512)),2)</f>
        <v>54.49</v>
      </c>
      <c r="N512" s="135">
        <f>IF('MEMORIA DE CAL.'!$M512&gt;'MEMORIA DE CAL.'!$L512,'MEMORIA DE CAL.'!$M512-'MEMORIA DE CAL.'!$L512,0)</f>
        <v>0</v>
      </c>
      <c r="O512" s="135">
        <f>IF('MEMORIA DE CAL.'!$M512&lt;'MEMORIA DE CAL.'!$L512,'MEMORIA DE CAL.'!$L512-'MEMORIA DE CAL.'!$M512,0)</f>
        <v>0</v>
      </c>
      <c r="P512" s="141">
        <f>'MEMORIA DE CAL.'!$L512+'MEMORIA DE CAL.'!$N512-'MEMORIA DE CAL.'!$O512</f>
        <v>54.49</v>
      </c>
      <c r="Q512" s="113"/>
      <c r="R512" s="109"/>
      <c r="T512" s="131"/>
    </row>
    <row r="513" spans="2:20" s="114" customFormat="1" ht="47.25" x14ac:dyDescent="0.25">
      <c r="B513" s="201" t="s">
        <v>224</v>
      </c>
      <c r="C513" s="148" t="s">
        <v>34</v>
      </c>
      <c r="D513" s="149">
        <v>105002</v>
      </c>
      <c r="E513" s="150" t="s">
        <v>78</v>
      </c>
      <c r="F513" s="151" t="s">
        <v>43</v>
      </c>
      <c r="G513" s="152"/>
      <c r="H513" s="151"/>
      <c r="I513" s="151"/>
      <c r="J513" s="270"/>
      <c r="K513" s="153"/>
      <c r="L513" s="154">
        <f>TRUNC((SUBTOTAL(9,'MEMORIA DE CAL.'!L514:L516)),2)</f>
        <v>5</v>
      </c>
      <c r="M513" s="205">
        <f>TRUNC((SUBTOTAL(9,'MEMORIA DE CAL.'!M514:M516)),2)</f>
        <v>5</v>
      </c>
      <c r="N513" s="233">
        <f>TRUNC((SUBTOTAL(9,'MEMORIA DE CAL.'!N514:N516)),2)</f>
        <v>0</v>
      </c>
      <c r="O513" s="233">
        <f>TRUNC((SUBTOTAL(9,'MEMORIA DE CAL.'!O514:O516)),2)</f>
        <v>0</v>
      </c>
      <c r="P513" s="205">
        <f>TRUNC((SUBTOTAL(9,'MEMORIA DE CAL.'!P514:P516)),2)</f>
        <v>5</v>
      </c>
      <c r="Q513" s="113"/>
      <c r="R513" s="109"/>
      <c r="T513" s="131"/>
    </row>
    <row r="514" spans="2:20" s="114" customFormat="1" x14ac:dyDescent="0.25">
      <c r="B514" s="202" t="s">
        <v>224</v>
      </c>
      <c r="C514" s="133"/>
      <c r="D514" s="132"/>
      <c r="E514" s="136" t="s">
        <v>145</v>
      </c>
      <c r="F514" s="135"/>
      <c r="G514" s="142" t="s">
        <v>242</v>
      </c>
      <c r="H514" s="135"/>
      <c r="I514" s="135"/>
      <c r="J514" s="135"/>
      <c r="K514" s="141"/>
      <c r="L514" s="146"/>
      <c r="M514" s="206"/>
      <c r="N514" s="135"/>
      <c r="O514" s="135"/>
      <c r="P514" s="141"/>
      <c r="Q514" s="113"/>
      <c r="R514" s="109"/>
      <c r="T514" s="131"/>
    </row>
    <row r="515" spans="2:20" s="114" customFormat="1" x14ac:dyDescent="0.25">
      <c r="B515" s="202" t="s">
        <v>224</v>
      </c>
      <c r="C515" s="133"/>
      <c r="D515" s="132" t="s">
        <v>166</v>
      </c>
      <c r="E515" s="134" t="s">
        <v>231</v>
      </c>
      <c r="F515" s="135"/>
      <c r="G515" s="140">
        <v>2</v>
      </c>
      <c r="H515" s="135"/>
      <c r="I515" s="135"/>
      <c r="J515" s="135"/>
      <c r="K515" s="141"/>
      <c r="L515" s="146">
        <f>M515</f>
        <v>2</v>
      </c>
      <c r="M515" s="206">
        <f t="shared" ref="M515:M516" si="123">TRUNC((PRODUCT(G515:K515)),2)</f>
        <v>2</v>
      </c>
      <c r="N515" s="135">
        <f>IF('MEMORIA DE CAL.'!$M515&gt;'MEMORIA DE CAL.'!$L515,'MEMORIA DE CAL.'!$M515-'MEMORIA DE CAL.'!$L515,0)</f>
        <v>0</v>
      </c>
      <c r="O515" s="135">
        <f>IF('MEMORIA DE CAL.'!$M515&lt;'MEMORIA DE CAL.'!$L515,'MEMORIA DE CAL.'!$L515-'MEMORIA DE CAL.'!$M515,0)</f>
        <v>0</v>
      </c>
      <c r="P515" s="141">
        <f>'MEMORIA DE CAL.'!$L515+'MEMORIA DE CAL.'!$N515-'MEMORIA DE CAL.'!$O515</f>
        <v>2</v>
      </c>
      <c r="Q515" s="113"/>
      <c r="R515" s="109"/>
      <c r="T515" s="131"/>
    </row>
    <row r="516" spans="2:20" s="114" customFormat="1" x14ac:dyDescent="0.25">
      <c r="B516" s="202" t="s">
        <v>224</v>
      </c>
      <c r="C516" s="133"/>
      <c r="D516" s="132" t="s">
        <v>166</v>
      </c>
      <c r="E516" s="134" t="s">
        <v>229</v>
      </c>
      <c r="F516" s="135"/>
      <c r="G516" s="140">
        <v>3</v>
      </c>
      <c r="H516" s="135"/>
      <c r="I516" s="135"/>
      <c r="J516" s="135"/>
      <c r="K516" s="141"/>
      <c r="L516" s="146">
        <f>M516</f>
        <v>3</v>
      </c>
      <c r="M516" s="206">
        <f t="shared" si="123"/>
        <v>3</v>
      </c>
      <c r="N516" s="135">
        <f>IF('MEMORIA DE CAL.'!$M516&gt;'MEMORIA DE CAL.'!$L516,'MEMORIA DE CAL.'!$M516-'MEMORIA DE CAL.'!$L516,0)</f>
        <v>0</v>
      </c>
      <c r="O516" s="135">
        <f>IF('MEMORIA DE CAL.'!$M516&lt;'MEMORIA DE CAL.'!$L516,'MEMORIA DE CAL.'!$L516-'MEMORIA DE CAL.'!$M516,0)</f>
        <v>0</v>
      </c>
      <c r="P516" s="141">
        <f>'MEMORIA DE CAL.'!$L516+'MEMORIA DE CAL.'!$N516-'MEMORIA DE CAL.'!$O516</f>
        <v>3</v>
      </c>
      <c r="Q516" s="113"/>
      <c r="R516" s="109"/>
      <c r="T516" s="131"/>
    </row>
    <row r="517" spans="2:20" s="114" customFormat="1" x14ac:dyDescent="0.25">
      <c r="B517" s="210">
        <v>7</v>
      </c>
      <c r="C517" s="211"/>
      <c r="D517" s="212"/>
      <c r="E517" s="213" t="s">
        <v>150</v>
      </c>
      <c r="F517" s="214"/>
      <c r="G517" s="215"/>
      <c r="H517" s="214"/>
      <c r="I517" s="214"/>
      <c r="J517" s="271"/>
      <c r="K517" s="216"/>
      <c r="L517" s="217"/>
      <c r="M517" s="218"/>
      <c r="N517" s="219"/>
      <c r="O517" s="219"/>
      <c r="P517" s="218"/>
      <c r="Q517" s="113"/>
      <c r="R517" s="109"/>
      <c r="T517" s="131"/>
    </row>
    <row r="518" spans="2:20" s="114" customFormat="1" ht="31.5" x14ac:dyDescent="0.25">
      <c r="B518" s="201" t="s">
        <v>222</v>
      </c>
      <c r="C518" s="148" t="s">
        <v>34</v>
      </c>
      <c r="D518" s="149">
        <v>103946</v>
      </c>
      <c r="E518" s="150" t="s">
        <v>84</v>
      </c>
      <c r="F518" s="151" t="s">
        <v>37</v>
      </c>
      <c r="G518" s="152"/>
      <c r="H518" s="151"/>
      <c r="I518" s="151"/>
      <c r="J518" s="270"/>
      <c r="K518" s="153"/>
      <c r="L518" s="204">
        <f>TRUNC((SUBTOTAL(9,'MEMORIA DE CAL.'!L519:L521)),2)</f>
        <v>19.27</v>
      </c>
      <c r="M518" s="205">
        <f>TRUNC((SUBTOTAL(9,'MEMORIA DE CAL.'!M519:M521)),2)</f>
        <v>19.27</v>
      </c>
      <c r="N518" s="233">
        <f ca="1">TRUNC((SUBTOTAL(9,'MEMORIA DE CAL.'!N518:N521)),2)</f>
        <v>0</v>
      </c>
      <c r="O518" s="233">
        <f>TRUNC((SUBTOTAL(9,'MEMORIA DE CAL.'!O519:O521)),2)</f>
        <v>0</v>
      </c>
      <c r="P518" s="205">
        <f>TRUNC((SUBTOTAL(9,'MEMORIA DE CAL.'!P519:P521)),2)</f>
        <v>19.27</v>
      </c>
      <c r="Q518" s="113"/>
      <c r="R518" s="109"/>
      <c r="T518" s="131"/>
    </row>
    <row r="519" spans="2:20" s="114" customFormat="1" x14ac:dyDescent="0.25">
      <c r="B519" s="202" t="s">
        <v>222</v>
      </c>
      <c r="C519" s="133"/>
      <c r="D519" s="132"/>
      <c r="E519" s="136" t="s">
        <v>283</v>
      </c>
      <c r="F519" s="135"/>
      <c r="G519" s="142" t="s">
        <v>74</v>
      </c>
      <c r="H519" s="137"/>
      <c r="I519" s="137"/>
      <c r="J519" s="135"/>
      <c r="K519" s="141"/>
      <c r="L519" s="146"/>
      <c r="M519" s="206"/>
      <c r="N519" s="135">
        <f>IF('MEMORIA DE CAL.'!$M519&gt;'MEMORIA DE CAL.'!$L519,'MEMORIA DE CAL.'!$M519-'MEMORIA DE CAL.'!$L519,0)</f>
        <v>0</v>
      </c>
      <c r="O519" s="135">
        <f>IF('MEMORIA DE CAL.'!$M519&lt;'MEMORIA DE CAL.'!$L519,'MEMORIA DE CAL.'!$L519-'MEMORIA DE CAL.'!$M519,0)</f>
        <v>0</v>
      </c>
      <c r="P519" s="141">
        <f>'MEMORIA DE CAL.'!$L519+'MEMORIA DE CAL.'!$N519-'MEMORIA DE CAL.'!$O519</f>
        <v>0</v>
      </c>
      <c r="Q519" s="113"/>
      <c r="R519" s="109"/>
      <c r="T519" s="131"/>
    </row>
    <row r="520" spans="2:20" s="114" customFormat="1" x14ac:dyDescent="0.25">
      <c r="B520" s="202" t="s">
        <v>222</v>
      </c>
      <c r="C520" s="133"/>
      <c r="D520" s="132" t="s">
        <v>166</v>
      </c>
      <c r="E520" s="134" t="s">
        <v>277</v>
      </c>
      <c r="F520" s="135"/>
      <c r="G520" s="140">
        <v>17.57</v>
      </c>
      <c r="H520" s="135"/>
      <c r="I520" s="135"/>
      <c r="J520" s="135"/>
      <c r="K520" s="141"/>
      <c r="L520" s="146">
        <f>M520</f>
        <v>17.57</v>
      </c>
      <c r="M520" s="206">
        <f t="shared" ref="M520:M521" si="124">TRUNC((PRODUCT(G520:K520)),2)</f>
        <v>17.57</v>
      </c>
      <c r="N520" s="135">
        <f>IF('MEMORIA DE CAL.'!$M520&gt;'MEMORIA DE CAL.'!$L520,'MEMORIA DE CAL.'!$M520-'MEMORIA DE CAL.'!$L520,0)</f>
        <v>0</v>
      </c>
      <c r="O520" s="135">
        <f>IF('MEMORIA DE CAL.'!$M520&lt;'MEMORIA DE CAL.'!$L520,'MEMORIA DE CAL.'!$L520-'MEMORIA DE CAL.'!$M520,0)</f>
        <v>0</v>
      </c>
      <c r="P520" s="141">
        <f>'MEMORIA DE CAL.'!$L520+'MEMORIA DE CAL.'!$N520-'MEMORIA DE CAL.'!$O520</f>
        <v>17.57</v>
      </c>
      <c r="Q520" s="113"/>
      <c r="R520" s="109"/>
      <c r="T520" s="131"/>
    </row>
    <row r="521" spans="2:20" s="114" customFormat="1" x14ac:dyDescent="0.25">
      <c r="B521" s="202" t="s">
        <v>222</v>
      </c>
      <c r="C521" s="133"/>
      <c r="D521" s="132" t="s">
        <v>166</v>
      </c>
      <c r="E521" s="134" t="s">
        <v>277</v>
      </c>
      <c r="F521" s="135"/>
      <c r="G521" s="140">
        <v>1.7</v>
      </c>
      <c r="H521" s="135"/>
      <c r="I521" s="135"/>
      <c r="J521" s="135"/>
      <c r="K521" s="141"/>
      <c r="L521" s="146">
        <f>M521</f>
        <v>1.7</v>
      </c>
      <c r="M521" s="206">
        <f t="shared" si="124"/>
        <v>1.7</v>
      </c>
      <c r="N521" s="135">
        <f>IF('MEMORIA DE CAL.'!$M521&gt;'MEMORIA DE CAL.'!$L521,'MEMORIA DE CAL.'!$M521-'MEMORIA DE CAL.'!$L521,0)</f>
        <v>0</v>
      </c>
      <c r="O521" s="135">
        <f>IF('MEMORIA DE CAL.'!$M521&lt;'MEMORIA DE CAL.'!$L521,'MEMORIA DE CAL.'!$L521-'MEMORIA DE CAL.'!$M521,0)</f>
        <v>0</v>
      </c>
      <c r="P521" s="141">
        <f>'MEMORIA DE CAL.'!$L521+'MEMORIA DE CAL.'!$N521-'MEMORIA DE CAL.'!$O521</f>
        <v>1.7</v>
      </c>
      <c r="Q521" s="113"/>
      <c r="R521" s="109"/>
      <c r="T521" s="131"/>
    </row>
    <row r="522" spans="2:20" s="114" customFormat="1" x14ac:dyDescent="0.25">
      <c r="B522" s="201" t="s">
        <v>223</v>
      </c>
      <c r="C522" s="148" t="s">
        <v>35</v>
      </c>
      <c r="D522" s="149" t="s">
        <v>295</v>
      </c>
      <c r="E522" s="150" t="s">
        <v>294</v>
      </c>
      <c r="F522" s="151" t="s">
        <v>37</v>
      </c>
      <c r="G522" s="152"/>
      <c r="H522" s="151"/>
      <c r="I522" s="151"/>
      <c r="J522" s="270"/>
      <c r="K522" s="153"/>
      <c r="L522" s="204">
        <f>TRUNC((SUBTOTAL(9,'MEMORIA DE CAL.'!L523:L526)),2)</f>
        <v>2069.14</v>
      </c>
      <c r="M522" s="205">
        <f>TRUNC((SUBTOTAL(9,'MEMORIA DE CAL.'!M523:M526)),2)</f>
        <v>2069.14</v>
      </c>
      <c r="N522" s="233">
        <f ca="1">TRUNC((SUBTOTAL(9,'MEMORIA DE CAL.'!N522:N526)),2)</f>
        <v>0</v>
      </c>
      <c r="O522" s="233">
        <f>TRUNC((SUBTOTAL(9,'MEMORIA DE CAL.'!O523:O526)),2)</f>
        <v>0</v>
      </c>
      <c r="P522" s="205">
        <f>TRUNC((SUBTOTAL(9,'MEMORIA DE CAL.'!P523:P526)),2)</f>
        <v>2069.14</v>
      </c>
      <c r="Q522" s="113"/>
      <c r="R522" s="109"/>
      <c r="T522" s="131"/>
    </row>
    <row r="523" spans="2:20" s="114" customFormat="1" x14ac:dyDescent="0.25">
      <c r="B523" s="202" t="s">
        <v>223</v>
      </c>
      <c r="C523" s="133"/>
      <c r="D523" s="132"/>
      <c r="E523" s="136" t="s">
        <v>297</v>
      </c>
      <c r="F523" s="135"/>
      <c r="G523" s="142" t="s">
        <v>74</v>
      </c>
      <c r="H523" s="137"/>
      <c r="I523" s="137"/>
      <c r="J523" s="135"/>
      <c r="K523" s="141"/>
      <c r="L523" s="146"/>
      <c r="M523" s="206"/>
      <c r="N523" s="135">
        <f>IF('MEMORIA DE CAL.'!$M523&gt;'MEMORIA DE CAL.'!$L523,'MEMORIA DE CAL.'!$M523-'MEMORIA DE CAL.'!$L523,0)</f>
        <v>0</v>
      </c>
      <c r="O523" s="135">
        <f>IF('MEMORIA DE CAL.'!$M523&lt;'MEMORIA DE CAL.'!$L523,'MEMORIA DE CAL.'!$L523-'MEMORIA DE CAL.'!$M523,0)</f>
        <v>0</v>
      </c>
      <c r="P523" s="141">
        <f>'MEMORIA DE CAL.'!$L523+'MEMORIA DE CAL.'!$N523-'MEMORIA DE CAL.'!$O523</f>
        <v>0</v>
      </c>
      <c r="Q523" s="113"/>
      <c r="R523" s="109"/>
      <c r="T523" s="131"/>
    </row>
    <row r="524" spans="2:20" s="114" customFormat="1" x14ac:dyDescent="0.25">
      <c r="B524" s="202" t="s">
        <v>223</v>
      </c>
      <c r="C524" s="133"/>
      <c r="D524" s="132" t="s">
        <v>166</v>
      </c>
      <c r="E524" s="134" t="s">
        <v>231</v>
      </c>
      <c r="F524" s="135"/>
      <c r="G524" s="140">
        <f>G426</f>
        <v>583.44000000000005</v>
      </c>
      <c r="H524" s="135"/>
      <c r="I524" s="135"/>
      <c r="J524" s="135"/>
      <c r="K524" s="141"/>
      <c r="L524" s="146">
        <v>583.44000000000005</v>
      </c>
      <c r="M524" s="206">
        <f t="shared" ref="M524:M526" si="125">TRUNC((PRODUCT(G524:K524)),2)</f>
        <v>583.44000000000005</v>
      </c>
      <c r="N524" s="135">
        <f>IF('MEMORIA DE CAL.'!$M524&gt;'MEMORIA DE CAL.'!$L524,'MEMORIA DE CAL.'!$M524-'MEMORIA DE CAL.'!$L524,0)</f>
        <v>0</v>
      </c>
      <c r="O524" s="135">
        <f>IF('MEMORIA DE CAL.'!$M524&lt;'MEMORIA DE CAL.'!$L524,'MEMORIA DE CAL.'!$L524-'MEMORIA DE CAL.'!$M524,0)</f>
        <v>0</v>
      </c>
      <c r="P524" s="141">
        <f>'MEMORIA DE CAL.'!$L524+'MEMORIA DE CAL.'!$N524-'MEMORIA DE CAL.'!$O524</f>
        <v>583.44000000000005</v>
      </c>
      <c r="Q524" s="113"/>
      <c r="R524" s="109"/>
      <c r="T524" s="131"/>
    </row>
    <row r="525" spans="2:20" s="114" customFormat="1" x14ac:dyDescent="0.25">
      <c r="B525" s="202" t="s">
        <v>223</v>
      </c>
      <c r="C525" s="133"/>
      <c r="D525" s="132" t="s">
        <v>166</v>
      </c>
      <c r="E525" s="134" t="s">
        <v>229</v>
      </c>
      <c r="F525" s="135"/>
      <c r="G525" s="140">
        <f>G427</f>
        <v>880</v>
      </c>
      <c r="H525" s="135"/>
      <c r="I525" s="135"/>
      <c r="J525" s="135"/>
      <c r="K525" s="141"/>
      <c r="L525" s="146">
        <v>880</v>
      </c>
      <c r="M525" s="206">
        <f t="shared" ref="M525" si="126">TRUNC((PRODUCT(G525:K525)),2)</f>
        <v>880</v>
      </c>
      <c r="N525" s="135">
        <f>IF('MEMORIA DE CAL.'!$M525&gt;'MEMORIA DE CAL.'!$L525,'MEMORIA DE CAL.'!$M525-'MEMORIA DE CAL.'!$L525,0)</f>
        <v>0</v>
      </c>
      <c r="O525" s="135">
        <f>IF('MEMORIA DE CAL.'!$M525&lt;'MEMORIA DE CAL.'!$L525,'MEMORIA DE CAL.'!$L525-'MEMORIA DE CAL.'!$M525,0)</f>
        <v>0</v>
      </c>
      <c r="P525" s="141">
        <f>'MEMORIA DE CAL.'!$L525+'MEMORIA DE CAL.'!$N525-'MEMORIA DE CAL.'!$O525</f>
        <v>880</v>
      </c>
      <c r="Q525" s="113"/>
      <c r="R525" s="109"/>
      <c r="T525" s="131"/>
    </row>
    <row r="526" spans="2:20" s="114" customFormat="1" x14ac:dyDescent="0.25">
      <c r="B526" s="203" t="s">
        <v>223</v>
      </c>
      <c r="C526" s="155"/>
      <c r="D526" s="132" t="s">
        <v>166</v>
      </c>
      <c r="E526" s="157" t="s">
        <v>296</v>
      </c>
      <c r="F526" s="144"/>
      <c r="G526" s="143">
        <f>G428</f>
        <v>605.70000000000005</v>
      </c>
      <c r="H526" s="144"/>
      <c r="I526" s="144"/>
      <c r="J526" s="144"/>
      <c r="K526" s="145"/>
      <c r="L526" s="147">
        <v>605.70000000000005</v>
      </c>
      <c r="M526" s="207">
        <f t="shared" si="125"/>
        <v>605.70000000000005</v>
      </c>
      <c r="N526" s="144">
        <f>IF('MEMORIA DE CAL.'!$M526&gt;'MEMORIA DE CAL.'!$L526,'MEMORIA DE CAL.'!$M526-'MEMORIA DE CAL.'!$L526,0)</f>
        <v>0</v>
      </c>
      <c r="O526" s="144">
        <f>IF('MEMORIA DE CAL.'!$M526&lt;'MEMORIA DE CAL.'!$L526,'MEMORIA DE CAL.'!$L526-'MEMORIA DE CAL.'!$M526,0)</f>
        <v>0</v>
      </c>
      <c r="P526" s="145">
        <f>'MEMORIA DE CAL.'!$L526+'MEMORIA DE CAL.'!$N526-'MEMORIA DE CAL.'!$O526</f>
        <v>605.70000000000005</v>
      </c>
      <c r="Q526" s="113"/>
      <c r="R526" s="109"/>
      <c r="T526" s="131"/>
    </row>
    <row r="527" spans="2:20" s="114" customFormat="1" x14ac:dyDescent="0.25">
      <c r="B527" s="103"/>
      <c r="C527" s="110"/>
      <c r="D527" s="123"/>
      <c r="E527" s="134"/>
      <c r="F527" s="104"/>
      <c r="G527" s="104"/>
      <c r="H527" s="104"/>
      <c r="I527" s="104"/>
      <c r="J527" s="104"/>
      <c r="K527" s="104"/>
      <c r="L527" s="111"/>
      <c r="M527" s="111"/>
      <c r="N527" s="111"/>
      <c r="O527" s="111"/>
      <c r="P527" s="111"/>
      <c r="Q527" s="113"/>
      <c r="R527" s="109"/>
      <c r="S527" s="20"/>
      <c r="T527" s="130"/>
    </row>
    <row r="528" spans="2:20" s="114" customFormat="1" x14ac:dyDescent="0.25">
      <c r="B528" s="103"/>
      <c r="C528" s="110"/>
      <c r="D528" s="123"/>
      <c r="E528" s="109"/>
      <c r="F528" s="104"/>
      <c r="G528" s="104"/>
      <c r="H528" s="104"/>
      <c r="I528" s="104"/>
      <c r="J528" s="104"/>
      <c r="K528" s="104"/>
      <c r="L528" s="111"/>
      <c r="M528" s="111"/>
      <c r="N528" s="111"/>
      <c r="O528" s="111"/>
      <c r="P528" s="111"/>
      <c r="Q528" s="113"/>
      <c r="R528" s="109"/>
      <c r="S528" s="20"/>
      <c r="T528" s="130"/>
    </row>
    <row r="531" spans="7:13" x14ac:dyDescent="0.25">
      <c r="M531" s="137"/>
    </row>
    <row r="532" spans="7:13" x14ac:dyDescent="0.25">
      <c r="G532" s="135"/>
      <c r="M532" s="137"/>
    </row>
    <row r="533" spans="7:13" x14ac:dyDescent="0.25">
      <c r="G533" s="135"/>
      <c r="M533" s="137"/>
    </row>
    <row r="534" spans="7:13" x14ac:dyDescent="0.25">
      <c r="G534" s="135"/>
      <c r="M534" s="137"/>
    </row>
    <row r="535" spans="7:13" x14ac:dyDescent="0.25">
      <c r="G535" s="135"/>
      <c r="M535" s="137"/>
    </row>
    <row r="536" spans="7:13" x14ac:dyDescent="0.25">
      <c r="G536" s="135"/>
      <c r="M536" s="137"/>
    </row>
    <row r="537" spans="7:13" x14ac:dyDescent="0.25">
      <c r="G537" s="135"/>
      <c r="M537" s="137"/>
    </row>
    <row r="538" spans="7:13" x14ac:dyDescent="0.25">
      <c r="G538" s="135"/>
      <c r="M538" s="137"/>
    </row>
    <row r="539" spans="7:13" x14ac:dyDescent="0.25">
      <c r="M539" s="137"/>
    </row>
  </sheetData>
  <autoFilter ref="B11:P526" xr:uid="{00000000-0001-0000-0100-000000000000}">
    <filterColumn colId="5" showButton="0"/>
    <filterColumn colId="6" showButton="0"/>
    <filterColumn colId="7" showButton="0"/>
    <filterColumn colId="8" showButton="0"/>
  </autoFilter>
  <dataConsolidate link="1"/>
  <mergeCells count="11">
    <mergeCell ref="B2:L2"/>
    <mergeCell ref="B10:L10"/>
    <mergeCell ref="G11:K11"/>
    <mergeCell ref="N10:P10"/>
    <mergeCell ref="B3:L3"/>
    <mergeCell ref="B4:L4"/>
    <mergeCell ref="B5:L5"/>
    <mergeCell ref="B6:L6"/>
    <mergeCell ref="B7:L7"/>
    <mergeCell ref="B8:L8"/>
    <mergeCell ref="B9:L9"/>
  </mergeCells>
  <phoneticPr fontId="8" type="noConversion"/>
  <conditionalFormatting sqref="N1:N9 N522:N524 N526:N1048576 N93 N130 N58:N59 N204 N241:N242 N167 N279:N280 N317:N318 N349:N350 N371:N372 N389:N412 N418:N517 N11:N53">
    <cfRule type="cellIs" dxfId="1677" priority="2067" operator="greaterThan">
      <formula>0</formula>
    </cfRule>
    <cfRule type="cellIs" dxfId="1676" priority="2069" operator="greaterThan">
      <formula>0</formula>
    </cfRule>
  </conditionalFormatting>
  <conditionalFormatting sqref="N12:P12 N517:P517 N47:P49 N59:P59 N400:P403 N410:P412">
    <cfRule type="cellIs" dxfId="1675" priority="2110" operator="lessThan">
      <formula>0</formula>
    </cfRule>
  </conditionalFormatting>
  <conditionalFormatting sqref="N15:P18">
    <cfRule type="cellIs" dxfId="1674" priority="2066" operator="lessThan">
      <formula>0</formula>
    </cfRule>
  </conditionalFormatting>
  <conditionalFormatting sqref="N20:P20">
    <cfRule type="cellIs" dxfId="1673" priority="2261" operator="lessThan">
      <formula>0</formula>
    </cfRule>
  </conditionalFormatting>
  <conditionalFormatting sqref="N22:P22">
    <cfRule type="cellIs" dxfId="1672" priority="2260" operator="lessThan">
      <formula>0</formula>
    </cfRule>
  </conditionalFormatting>
  <conditionalFormatting sqref="N24:P24">
    <cfRule type="cellIs" dxfId="1671" priority="2259" operator="lessThan">
      <formula>0</formula>
    </cfRule>
  </conditionalFormatting>
  <conditionalFormatting sqref="N26:P28">
    <cfRule type="cellIs" dxfId="1670" priority="2245" operator="lessThan">
      <formula>0</formula>
    </cfRule>
  </conditionalFormatting>
  <conditionalFormatting sqref="N30:P33">
    <cfRule type="cellIs" dxfId="1669" priority="2062" operator="lessThan">
      <formula>0</formula>
    </cfRule>
  </conditionalFormatting>
  <conditionalFormatting sqref="N35:P36">
    <cfRule type="cellIs" dxfId="1668" priority="2243" operator="lessThan">
      <formula>0</formula>
    </cfRule>
  </conditionalFormatting>
  <conditionalFormatting sqref="N38:P39">
    <cfRule type="cellIs" dxfId="1667" priority="2255" operator="lessThan">
      <formula>0</formula>
    </cfRule>
  </conditionalFormatting>
  <conditionalFormatting sqref="N41:P42">
    <cfRule type="cellIs" dxfId="1666" priority="2254" operator="lessThan">
      <formula>0</formula>
    </cfRule>
  </conditionalFormatting>
  <conditionalFormatting sqref="N44:P45">
    <cfRule type="cellIs" dxfId="1665" priority="2054" operator="lessThan">
      <formula>0</formula>
    </cfRule>
  </conditionalFormatting>
  <conditionalFormatting sqref="N51:P53 N58:P58">
    <cfRule type="cellIs" dxfId="1664" priority="2250" operator="lessThan">
      <formula>0</formula>
    </cfRule>
  </conditionalFormatting>
  <conditionalFormatting sqref="N242:P242">
    <cfRule type="cellIs" dxfId="1663" priority="1984" operator="lessThan">
      <formula>0</formula>
    </cfRule>
  </conditionalFormatting>
  <conditionalFormatting sqref="N280:P280">
    <cfRule type="cellIs" dxfId="1662" priority="1988" operator="lessThan">
      <formula>0</formula>
    </cfRule>
  </conditionalFormatting>
  <conditionalFormatting sqref="N318:P318">
    <cfRule type="cellIs" dxfId="1661" priority="1998" operator="lessThan">
      <formula>0</formula>
    </cfRule>
  </conditionalFormatting>
  <conditionalFormatting sqref="N350:P350">
    <cfRule type="cellIs" dxfId="1660" priority="1958" operator="lessThan">
      <formula>0</formula>
    </cfRule>
  </conditionalFormatting>
  <conditionalFormatting sqref="N372:P372">
    <cfRule type="cellIs" dxfId="1659" priority="1962" operator="lessThan">
      <formula>0</formula>
    </cfRule>
  </conditionalFormatting>
  <conditionalFormatting sqref="N390:P393">
    <cfRule type="cellIs" dxfId="1658" priority="1971" operator="lessThan">
      <formula>0</formula>
    </cfRule>
  </conditionalFormatting>
  <conditionalFormatting sqref="N395:P398">
    <cfRule type="cellIs" dxfId="1657" priority="1966" operator="lessThan">
      <formula>0</formula>
    </cfRule>
  </conditionalFormatting>
  <conditionalFormatting sqref="N405:P408">
    <cfRule type="cellIs" dxfId="1656" priority="1997" operator="lessThan">
      <formula>0</formula>
    </cfRule>
  </conditionalFormatting>
  <conditionalFormatting sqref="N419:P423">
    <cfRule type="cellIs" dxfId="1655" priority="2002" operator="lessThan">
      <formula>0</formula>
    </cfRule>
  </conditionalFormatting>
  <conditionalFormatting sqref="N425:P428">
    <cfRule type="cellIs" dxfId="1654" priority="2226" operator="lessThan">
      <formula>0</formula>
    </cfRule>
  </conditionalFormatting>
  <conditionalFormatting sqref="N430:P433">
    <cfRule type="cellIs" dxfId="1653" priority="2225" operator="lessThan">
      <formula>0</formula>
    </cfRule>
  </conditionalFormatting>
  <conditionalFormatting sqref="N435:P438">
    <cfRule type="cellIs" dxfId="1652" priority="2753" operator="lessThan">
      <formula>0</formula>
    </cfRule>
  </conditionalFormatting>
  <conditionalFormatting sqref="N440:P443">
    <cfRule type="cellIs" dxfId="1651" priority="2214" operator="lessThan">
      <formula>0</formula>
    </cfRule>
  </conditionalFormatting>
  <conditionalFormatting sqref="N445:P448">
    <cfRule type="cellIs" dxfId="1650" priority="2222" operator="lessThan">
      <formula>0</formula>
    </cfRule>
  </conditionalFormatting>
  <conditionalFormatting sqref="N450:P453">
    <cfRule type="cellIs" dxfId="1649" priority="2212" operator="lessThan">
      <formula>0</formula>
    </cfRule>
  </conditionalFormatting>
  <conditionalFormatting sqref="N455:P458">
    <cfRule type="cellIs" dxfId="1648" priority="2210" operator="lessThan">
      <formula>0</formula>
    </cfRule>
  </conditionalFormatting>
  <conditionalFormatting sqref="N460:P463">
    <cfRule type="cellIs" dxfId="1647" priority="2207" operator="lessThan">
      <formula>0</formula>
    </cfRule>
  </conditionalFormatting>
  <conditionalFormatting sqref="N465:P468">
    <cfRule type="cellIs" dxfId="1646" priority="2034" operator="lessThan">
      <formula>0</formula>
    </cfRule>
  </conditionalFormatting>
  <conditionalFormatting sqref="N470:P473">
    <cfRule type="cellIs" dxfId="1645" priority="2048" operator="lessThan">
      <formula>0</formula>
    </cfRule>
  </conditionalFormatting>
  <conditionalFormatting sqref="N475:P478">
    <cfRule type="cellIs" dxfId="1644" priority="1945" operator="lessThan">
      <formula>0</formula>
    </cfRule>
  </conditionalFormatting>
  <conditionalFormatting sqref="N480:P484">
    <cfRule type="cellIs" dxfId="1643" priority="1907" operator="lessThan">
      <formula>0</formula>
    </cfRule>
  </conditionalFormatting>
  <conditionalFormatting sqref="N486:P489">
    <cfRule type="cellIs" dxfId="1642" priority="1839" operator="lessThan">
      <formula>0</formula>
    </cfRule>
  </conditionalFormatting>
  <conditionalFormatting sqref="N491:P494">
    <cfRule type="cellIs" dxfId="1641" priority="1868" operator="lessThan">
      <formula>0</formula>
    </cfRule>
  </conditionalFormatting>
  <conditionalFormatting sqref="N496:P499">
    <cfRule type="cellIs" dxfId="1640" priority="1873" operator="lessThan">
      <formula>0</formula>
    </cfRule>
  </conditionalFormatting>
  <conditionalFormatting sqref="N501:P504">
    <cfRule type="cellIs" dxfId="1639" priority="1902" operator="lessThan">
      <formula>0</formula>
    </cfRule>
  </conditionalFormatting>
  <conditionalFormatting sqref="N506:P509">
    <cfRule type="cellIs" dxfId="1638" priority="1911" operator="lessThan">
      <formula>0</formula>
    </cfRule>
  </conditionalFormatting>
  <conditionalFormatting sqref="N511:P512">
    <cfRule type="cellIs" dxfId="1637" priority="1835" operator="lessThan">
      <formula>0</formula>
    </cfRule>
  </conditionalFormatting>
  <conditionalFormatting sqref="N514:P516">
    <cfRule type="cellIs" dxfId="1636" priority="1796" operator="lessThan">
      <formula>0</formula>
    </cfRule>
  </conditionalFormatting>
  <conditionalFormatting sqref="N523:P524 N526:P526">
    <cfRule type="cellIs" dxfId="1635" priority="2114" operator="lessThan">
      <formula>0</formula>
    </cfRule>
  </conditionalFormatting>
  <conditionalFormatting sqref="O1:O9 O522:O524 O526:O1048576 O93 O130 O58:O59 O204 O241:O242 O167 O279:O280 O317:O318 O349:O350 O371:O372 O389:O412 O418:O517 O11:O53">
    <cfRule type="cellIs" dxfId="1634" priority="2068" operator="greaterThan">
      <formula>0</formula>
    </cfRule>
  </conditionalFormatting>
  <conditionalFormatting sqref="O11:P11">
    <cfRule type="cellIs" dxfId="1633" priority="2085" operator="lessThan">
      <formula>0</formula>
    </cfRule>
  </conditionalFormatting>
  <conditionalFormatting sqref="N14:P14">
    <cfRule type="cellIs" dxfId="1632" priority="1724" operator="lessThan">
      <formula>0</formula>
    </cfRule>
  </conditionalFormatting>
  <conditionalFormatting sqref="N413:N417">
    <cfRule type="cellIs" dxfId="1631" priority="1721" operator="greaterThan">
      <formula>0</formula>
    </cfRule>
    <cfRule type="cellIs" dxfId="1630" priority="1723" operator="greaterThan">
      <formula>0</formula>
    </cfRule>
  </conditionalFormatting>
  <conditionalFormatting sqref="N414:P417">
    <cfRule type="cellIs" dxfId="1629" priority="1720" operator="lessThan">
      <formula>0</formula>
    </cfRule>
  </conditionalFormatting>
  <conditionalFormatting sqref="O413:O417">
    <cfRule type="cellIs" dxfId="1628" priority="1722" operator="greaterThan">
      <formula>0</formula>
    </cfRule>
  </conditionalFormatting>
  <conditionalFormatting sqref="N518:N521">
    <cfRule type="cellIs" dxfId="1627" priority="1716" operator="greaterThan">
      <formula>0</formula>
    </cfRule>
    <cfRule type="cellIs" dxfId="1626" priority="1718" operator="greaterThan">
      <formula>0</formula>
    </cfRule>
  </conditionalFormatting>
  <conditionalFormatting sqref="N519:P521">
    <cfRule type="cellIs" dxfId="1625" priority="1719" operator="lessThan">
      <formula>0</formula>
    </cfRule>
  </conditionalFormatting>
  <conditionalFormatting sqref="O518:O521">
    <cfRule type="cellIs" dxfId="1624" priority="1717" operator="greaterThan">
      <formula>0</formula>
    </cfRule>
  </conditionalFormatting>
  <conditionalFormatting sqref="N525">
    <cfRule type="cellIs" dxfId="1623" priority="1712" operator="greaterThan">
      <formula>0</formula>
    </cfRule>
    <cfRule type="cellIs" dxfId="1622" priority="1714" operator="greaterThan">
      <formula>0</formula>
    </cfRule>
  </conditionalFormatting>
  <conditionalFormatting sqref="N525:P525">
    <cfRule type="cellIs" dxfId="1621" priority="1715" operator="lessThan">
      <formula>0</formula>
    </cfRule>
  </conditionalFormatting>
  <conditionalFormatting sqref="O525">
    <cfRule type="cellIs" dxfId="1620" priority="1713" operator="greaterThan">
      <formula>0</formula>
    </cfRule>
  </conditionalFormatting>
  <conditionalFormatting sqref="N56">
    <cfRule type="cellIs" dxfId="1619" priority="1700" operator="greaterThan">
      <formula>0</formula>
    </cfRule>
    <cfRule type="cellIs" dxfId="1618" priority="1702" operator="greaterThan">
      <formula>0</formula>
    </cfRule>
  </conditionalFormatting>
  <conditionalFormatting sqref="N56:P56">
    <cfRule type="cellIs" dxfId="1617" priority="1703" operator="lessThan">
      <formula>0</formula>
    </cfRule>
  </conditionalFormatting>
  <conditionalFormatting sqref="O56">
    <cfRule type="cellIs" dxfId="1616" priority="1701" operator="greaterThan">
      <formula>0</formula>
    </cfRule>
  </conditionalFormatting>
  <conditionalFormatting sqref="N57">
    <cfRule type="cellIs" dxfId="1615" priority="1696" operator="greaterThan">
      <formula>0</formula>
    </cfRule>
    <cfRule type="cellIs" dxfId="1614" priority="1698" operator="greaterThan">
      <formula>0</formula>
    </cfRule>
  </conditionalFormatting>
  <conditionalFormatting sqref="N57:P57">
    <cfRule type="cellIs" dxfId="1613" priority="1699" operator="lessThan">
      <formula>0</formula>
    </cfRule>
  </conditionalFormatting>
  <conditionalFormatting sqref="O57">
    <cfRule type="cellIs" dxfId="1612" priority="1697" operator="greaterThan">
      <formula>0</formula>
    </cfRule>
  </conditionalFormatting>
  <conditionalFormatting sqref="N61">
    <cfRule type="cellIs" dxfId="1611" priority="1660" operator="greaterThan">
      <formula>0</formula>
    </cfRule>
    <cfRule type="cellIs" dxfId="1610" priority="1662" operator="greaterThan">
      <formula>0</formula>
    </cfRule>
  </conditionalFormatting>
  <conditionalFormatting sqref="N61:P61">
    <cfRule type="cellIs" dxfId="1609" priority="1663" operator="lessThan">
      <formula>0</formula>
    </cfRule>
  </conditionalFormatting>
  <conditionalFormatting sqref="O61">
    <cfRule type="cellIs" dxfId="1608" priority="1661" operator="greaterThan">
      <formula>0</formula>
    </cfRule>
  </conditionalFormatting>
  <conditionalFormatting sqref="N61">
    <cfRule type="cellIs" dxfId="1607" priority="1656" operator="greaterThan">
      <formula>0</formula>
    </cfRule>
    <cfRule type="cellIs" dxfId="1606" priority="1658" operator="greaterThan">
      <formula>0</formula>
    </cfRule>
  </conditionalFormatting>
  <conditionalFormatting sqref="N61:P61">
    <cfRule type="cellIs" dxfId="1605" priority="1659" operator="lessThan">
      <formula>0</formula>
    </cfRule>
  </conditionalFormatting>
  <conditionalFormatting sqref="O61">
    <cfRule type="cellIs" dxfId="1604" priority="1657" operator="greaterThan">
      <formula>0</formula>
    </cfRule>
  </conditionalFormatting>
  <conditionalFormatting sqref="N60">
    <cfRule type="cellIs" dxfId="1603" priority="1652" operator="greaterThan">
      <formula>0</formula>
    </cfRule>
    <cfRule type="cellIs" dxfId="1602" priority="1654" operator="greaterThan">
      <formula>0</formula>
    </cfRule>
  </conditionalFormatting>
  <conditionalFormatting sqref="N60:P60">
    <cfRule type="cellIs" dxfId="1601" priority="1655" operator="lessThan">
      <formula>0</formula>
    </cfRule>
  </conditionalFormatting>
  <conditionalFormatting sqref="O60">
    <cfRule type="cellIs" dxfId="1600" priority="1653" operator="greaterThan">
      <formula>0</formula>
    </cfRule>
  </conditionalFormatting>
  <conditionalFormatting sqref="N60">
    <cfRule type="cellIs" dxfId="1599" priority="1648" operator="greaterThan">
      <formula>0</formula>
    </cfRule>
    <cfRule type="cellIs" dxfId="1598" priority="1650" operator="greaterThan">
      <formula>0</formula>
    </cfRule>
  </conditionalFormatting>
  <conditionalFormatting sqref="N60:P60">
    <cfRule type="cellIs" dxfId="1597" priority="1651" operator="lessThan">
      <formula>0</formula>
    </cfRule>
  </conditionalFormatting>
  <conditionalFormatting sqref="O60">
    <cfRule type="cellIs" dxfId="1596" priority="1649" operator="greaterThan">
      <formula>0</formula>
    </cfRule>
  </conditionalFormatting>
  <conditionalFormatting sqref="N114:N115 N117 N120 N124:N125">
    <cfRule type="cellIs" dxfId="1595" priority="1636" operator="greaterThan">
      <formula>0</formula>
    </cfRule>
    <cfRule type="cellIs" dxfId="1594" priority="1638" operator="greaterThan">
      <formula>0</formula>
    </cfRule>
  </conditionalFormatting>
  <conditionalFormatting sqref="N114:P115 N117:P117 N120:P120 N124:P125">
    <cfRule type="cellIs" dxfId="1593" priority="1639" operator="lessThan">
      <formula>0</formula>
    </cfRule>
  </conditionalFormatting>
  <conditionalFormatting sqref="O114:O115 O117 O120 O124:O125">
    <cfRule type="cellIs" dxfId="1592" priority="1637" operator="greaterThan">
      <formula>0</formula>
    </cfRule>
  </conditionalFormatting>
  <conditionalFormatting sqref="N116">
    <cfRule type="cellIs" dxfId="1591" priority="1632" operator="greaterThan">
      <formula>0</formula>
    </cfRule>
    <cfRule type="cellIs" dxfId="1590" priority="1634" operator="greaterThan">
      <formula>0</formula>
    </cfRule>
  </conditionalFormatting>
  <conditionalFormatting sqref="N116:P116">
    <cfRule type="cellIs" dxfId="1589" priority="1635" operator="lessThan">
      <formula>0</formula>
    </cfRule>
  </conditionalFormatting>
  <conditionalFormatting sqref="O116">
    <cfRule type="cellIs" dxfId="1588" priority="1633" operator="greaterThan">
      <formula>0</formula>
    </cfRule>
  </conditionalFormatting>
  <conditionalFormatting sqref="N124">
    <cfRule type="cellIs" dxfId="1587" priority="1628" operator="greaterThan">
      <formula>0</formula>
    </cfRule>
    <cfRule type="cellIs" dxfId="1586" priority="1630" operator="greaterThan">
      <formula>0</formula>
    </cfRule>
  </conditionalFormatting>
  <conditionalFormatting sqref="N124:P124">
    <cfRule type="cellIs" dxfId="1585" priority="1631" operator="lessThan">
      <formula>0</formula>
    </cfRule>
  </conditionalFormatting>
  <conditionalFormatting sqref="O124">
    <cfRule type="cellIs" dxfId="1584" priority="1629" operator="greaterThan">
      <formula>0</formula>
    </cfRule>
  </conditionalFormatting>
  <conditionalFormatting sqref="N118">
    <cfRule type="cellIs" dxfId="1583" priority="1624" operator="greaterThan">
      <formula>0</formula>
    </cfRule>
    <cfRule type="cellIs" dxfId="1582" priority="1626" operator="greaterThan">
      <formula>0</formula>
    </cfRule>
  </conditionalFormatting>
  <conditionalFormatting sqref="N118:P118">
    <cfRule type="cellIs" dxfId="1581" priority="1627" operator="lessThan">
      <formula>0</formula>
    </cfRule>
  </conditionalFormatting>
  <conditionalFormatting sqref="O118">
    <cfRule type="cellIs" dxfId="1580" priority="1625" operator="greaterThan">
      <formula>0</formula>
    </cfRule>
  </conditionalFormatting>
  <conditionalFormatting sqref="N119">
    <cfRule type="cellIs" dxfId="1579" priority="1620" operator="greaterThan">
      <formula>0</formula>
    </cfRule>
    <cfRule type="cellIs" dxfId="1578" priority="1622" operator="greaterThan">
      <formula>0</formula>
    </cfRule>
  </conditionalFormatting>
  <conditionalFormatting sqref="N119:P119">
    <cfRule type="cellIs" dxfId="1577" priority="1623" operator="lessThan">
      <formula>0</formula>
    </cfRule>
  </conditionalFormatting>
  <conditionalFormatting sqref="O119">
    <cfRule type="cellIs" dxfId="1576" priority="1621" operator="greaterThan">
      <formula>0</formula>
    </cfRule>
  </conditionalFormatting>
  <conditionalFormatting sqref="N121">
    <cfRule type="cellIs" dxfId="1575" priority="1616" operator="greaterThan">
      <formula>0</formula>
    </cfRule>
    <cfRule type="cellIs" dxfId="1574" priority="1618" operator="greaterThan">
      <formula>0</formula>
    </cfRule>
  </conditionalFormatting>
  <conditionalFormatting sqref="N121:P121">
    <cfRule type="cellIs" dxfId="1573" priority="1619" operator="lessThan">
      <formula>0</formula>
    </cfRule>
  </conditionalFormatting>
  <conditionalFormatting sqref="O121">
    <cfRule type="cellIs" dxfId="1572" priority="1617" operator="greaterThan">
      <formula>0</formula>
    </cfRule>
  </conditionalFormatting>
  <conditionalFormatting sqref="N121">
    <cfRule type="cellIs" dxfId="1571" priority="1612" operator="greaterThan">
      <formula>0</formula>
    </cfRule>
    <cfRule type="cellIs" dxfId="1570" priority="1614" operator="greaterThan">
      <formula>0</formula>
    </cfRule>
  </conditionalFormatting>
  <conditionalFormatting sqref="N121:P121">
    <cfRule type="cellIs" dxfId="1569" priority="1615" operator="lessThan">
      <formula>0</formula>
    </cfRule>
  </conditionalFormatting>
  <conditionalFormatting sqref="O121">
    <cfRule type="cellIs" dxfId="1568" priority="1613" operator="greaterThan">
      <formula>0</formula>
    </cfRule>
  </conditionalFormatting>
  <conditionalFormatting sqref="N122">
    <cfRule type="cellIs" dxfId="1567" priority="1608" operator="greaterThan">
      <formula>0</formula>
    </cfRule>
    <cfRule type="cellIs" dxfId="1566" priority="1610" operator="greaterThan">
      <formula>0</formula>
    </cfRule>
  </conditionalFormatting>
  <conditionalFormatting sqref="N122:P122">
    <cfRule type="cellIs" dxfId="1565" priority="1611" operator="lessThan">
      <formula>0</formula>
    </cfRule>
  </conditionalFormatting>
  <conditionalFormatting sqref="O122">
    <cfRule type="cellIs" dxfId="1564" priority="1609" operator="greaterThan">
      <formula>0</formula>
    </cfRule>
  </conditionalFormatting>
  <conditionalFormatting sqref="N122">
    <cfRule type="cellIs" dxfId="1563" priority="1604" operator="greaterThan">
      <formula>0</formula>
    </cfRule>
    <cfRule type="cellIs" dxfId="1562" priority="1606" operator="greaterThan">
      <formula>0</formula>
    </cfRule>
  </conditionalFormatting>
  <conditionalFormatting sqref="N122:P122">
    <cfRule type="cellIs" dxfId="1561" priority="1607" operator="lessThan">
      <formula>0</formula>
    </cfRule>
  </conditionalFormatting>
  <conditionalFormatting sqref="O122">
    <cfRule type="cellIs" dxfId="1560" priority="1605" operator="greaterThan">
      <formula>0</formula>
    </cfRule>
  </conditionalFormatting>
  <conditionalFormatting sqref="N123">
    <cfRule type="cellIs" dxfId="1559" priority="1600" operator="greaterThan">
      <formula>0</formula>
    </cfRule>
    <cfRule type="cellIs" dxfId="1558" priority="1602" operator="greaterThan">
      <formula>0</formula>
    </cfRule>
  </conditionalFormatting>
  <conditionalFormatting sqref="N123:P123">
    <cfRule type="cellIs" dxfId="1557" priority="1603" operator="lessThan">
      <formula>0</formula>
    </cfRule>
  </conditionalFormatting>
  <conditionalFormatting sqref="O123">
    <cfRule type="cellIs" dxfId="1556" priority="1601" operator="greaterThan">
      <formula>0</formula>
    </cfRule>
  </conditionalFormatting>
  <conditionalFormatting sqref="N123">
    <cfRule type="cellIs" dxfId="1555" priority="1596" operator="greaterThan">
      <formula>0</formula>
    </cfRule>
    <cfRule type="cellIs" dxfId="1554" priority="1598" operator="greaterThan">
      <formula>0</formula>
    </cfRule>
  </conditionalFormatting>
  <conditionalFormatting sqref="N123:P123">
    <cfRule type="cellIs" dxfId="1553" priority="1599" operator="lessThan">
      <formula>0</formula>
    </cfRule>
  </conditionalFormatting>
  <conditionalFormatting sqref="O123">
    <cfRule type="cellIs" dxfId="1552" priority="1597" operator="greaterThan">
      <formula>0</formula>
    </cfRule>
  </conditionalFormatting>
  <conditionalFormatting sqref="N129">
    <cfRule type="cellIs" dxfId="1551" priority="1592" operator="greaterThan">
      <formula>0</formula>
    </cfRule>
    <cfRule type="cellIs" dxfId="1550" priority="1594" operator="greaterThan">
      <formula>0</formula>
    </cfRule>
  </conditionalFormatting>
  <conditionalFormatting sqref="N129:P129">
    <cfRule type="cellIs" dxfId="1549" priority="1595" operator="lessThan">
      <formula>0</formula>
    </cfRule>
  </conditionalFormatting>
  <conditionalFormatting sqref="O129">
    <cfRule type="cellIs" dxfId="1548" priority="1593" operator="greaterThan">
      <formula>0</formula>
    </cfRule>
  </conditionalFormatting>
  <conditionalFormatting sqref="N129">
    <cfRule type="cellIs" dxfId="1547" priority="1588" operator="greaterThan">
      <formula>0</formula>
    </cfRule>
    <cfRule type="cellIs" dxfId="1546" priority="1590" operator="greaterThan">
      <formula>0</formula>
    </cfRule>
  </conditionalFormatting>
  <conditionalFormatting sqref="N129:P129">
    <cfRule type="cellIs" dxfId="1545" priority="1591" operator="lessThan">
      <formula>0</formula>
    </cfRule>
  </conditionalFormatting>
  <conditionalFormatting sqref="O129">
    <cfRule type="cellIs" dxfId="1544" priority="1589" operator="greaterThan">
      <formula>0</formula>
    </cfRule>
  </conditionalFormatting>
  <conditionalFormatting sqref="N127">
    <cfRule type="cellIs" dxfId="1543" priority="1584" operator="greaterThan">
      <formula>0</formula>
    </cfRule>
    <cfRule type="cellIs" dxfId="1542" priority="1586" operator="greaterThan">
      <formula>0</formula>
    </cfRule>
  </conditionalFormatting>
  <conditionalFormatting sqref="N127:P127">
    <cfRule type="cellIs" dxfId="1541" priority="1587" operator="lessThan">
      <formula>0</formula>
    </cfRule>
  </conditionalFormatting>
  <conditionalFormatting sqref="O127">
    <cfRule type="cellIs" dxfId="1540" priority="1585" operator="greaterThan">
      <formula>0</formula>
    </cfRule>
  </conditionalFormatting>
  <conditionalFormatting sqref="N127">
    <cfRule type="cellIs" dxfId="1539" priority="1580" operator="greaterThan">
      <formula>0</formula>
    </cfRule>
    <cfRule type="cellIs" dxfId="1538" priority="1582" operator="greaterThan">
      <formula>0</formula>
    </cfRule>
  </conditionalFormatting>
  <conditionalFormatting sqref="N127:P127">
    <cfRule type="cellIs" dxfId="1537" priority="1583" operator="lessThan">
      <formula>0</formula>
    </cfRule>
  </conditionalFormatting>
  <conditionalFormatting sqref="O127">
    <cfRule type="cellIs" dxfId="1536" priority="1581" operator="greaterThan">
      <formula>0</formula>
    </cfRule>
  </conditionalFormatting>
  <conditionalFormatting sqref="N126">
    <cfRule type="cellIs" dxfId="1535" priority="1576" operator="greaterThan">
      <formula>0</formula>
    </cfRule>
    <cfRule type="cellIs" dxfId="1534" priority="1578" operator="greaterThan">
      <formula>0</formula>
    </cfRule>
  </conditionalFormatting>
  <conditionalFormatting sqref="N126:P126">
    <cfRule type="cellIs" dxfId="1533" priority="1579" operator="lessThan">
      <formula>0</formula>
    </cfRule>
  </conditionalFormatting>
  <conditionalFormatting sqref="O126">
    <cfRule type="cellIs" dxfId="1532" priority="1577" operator="greaterThan">
      <formula>0</formula>
    </cfRule>
  </conditionalFormatting>
  <conditionalFormatting sqref="N126">
    <cfRule type="cellIs" dxfId="1531" priority="1572" operator="greaterThan">
      <formula>0</formula>
    </cfRule>
    <cfRule type="cellIs" dxfId="1530" priority="1574" operator="greaterThan">
      <formula>0</formula>
    </cfRule>
  </conditionalFormatting>
  <conditionalFormatting sqref="N126:P126">
    <cfRule type="cellIs" dxfId="1529" priority="1575" operator="lessThan">
      <formula>0</formula>
    </cfRule>
  </conditionalFormatting>
  <conditionalFormatting sqref="O126">
    <cfRule type="cellIs" dxfId="1528" priority="1573" operator="greaterThan">
      <formula>0</formula>
    </cfRule>
  </conditionalFormatting>
  <conditionalFormatting sqref="N128">
    <cfRule type="cellIs" dxfId="1527" priority="1568" operator="greaterThan">
      <formula>0</formula>
    </cfRule>
    <cfRule type="cellIs" dxfId="1526" priority="1570" operator="greaterThan">
      <formula>0</formula>
    </cfRule>
  </conditionalFormatting>
  <conditionalFormatting sqref="N128:P128">
    <cfRule type="cellIs" dxfId="1525" priority="1571" operator="lessThan">
      <formula>0</formula>
    </cfRule>
  </conditionalFormatting>
  <conditionalFormatting sqref="O128">
    <cfRule type="cellIs" dxfId="1524" priority="1569" operator="greaterThan">
      <formula>0</formula>
    </cfRule>
  </conditionalFormatting>
  <conditionalFormatting sqref="N128">
    <cfRule type="cellIs" dxfId="1523" priority="1564" operator="greaterThan">
      <formula>0</formula>
    </cfRule>
    <cfRule type="cellIs" dxfId="1522" priority="1566" operator="greaterThan">
      <formula>0</formula>
    </cfRule>
  </conditionalFormatting>
  <conditionalFormatting sqref="N128:P128">
    <cfRule type="cellIs" dxfId="1521" priority="1567" operator="lessThan">
      <formula>0</formula>
    </cfRule>
  </conditionalFormatting>
  <conditionalFormatting sqref="O128">
    <cfRule type="cellIs" dxfId="1520" priority="1565" operator="greaterThan">
      <formula>0</formula>
    </cfRule>
  </conditionalFormatting>
  <conditionalFormatting sqref="N151:N152 N154 N157 N161:N162">
    <cfRule type="cellIs" dxfId="1519" priority="1560" operator="greaterThan">
      <formula>0</formula>
    </cfRule>
    <cfRule type="cellIs" dxfId="1518" priority="1562" operator="greaterThan">
      <formula>0</formula>
    </cfRule>
  </conditionalFormatting>
  <conditionalFormatting sqref="N151:P152 N154:P154 N157:P157 N161:P162">
    <cfRule type="cellIs" dxfId="1517" priority="1563" operator="lessThan">
      <formula>0</formula>
    </cfRule>
  </conditionalFormatting>
  <conditionalFormatting sqref="O151:O152 O154 O157 O161:O162">
    <cfRule type="cellIs" dxfId="1516" priority="1561" operator="greaterThan">
      <formula>0</formula>
    </cfRule>
  </conditionalFormatting>
  <conditionalFormatting sqref="N153">
    <cfRule type="cellIs" dxfId="1515" priority="1556" operator="greaterThan">
      <formula>0</formula>
    </cfRule>
    <cfRule type="cellIs" dxfId="1514" priority="1558" operator="greaterThan">
      <formula>0</formula>
    </cfRule>
  </conditionalFormatting>
  <conditionalFormatting sqref="N153:P153">
    <cfRule type="cellIs" dxfId="1513" priority="1559" operator="lessThan">
      <formula>0</formula>
    </cfRule>
  </conditionalFormatting>
  <conditionalFormatting sqref="O153">
    <cfRule type="cellIs" dxfId="1512" priority="1557" operator="greaterThan">
      <formula>0</formula>
    </cfRule>
  </conditionalFormatting>
  <conditionalFormatting sqref="N161">
    <cfRule type="cellIs" dxfId="1511" priority="1552" operator="greaterThan">
      <formula>0</formula>
    </cfRule>
    <cfRule type="cellIs" dxfId="1510" priority="1554" operator="greaterThan">
      <formula>0</formula>
    </cfRule>
  </conditionalFormatting>
  <conditionalFormatting sqref="N161:P161">
    <cfRule type="cellIs" dxfId="1509" priority="1555" operator="lessThan">
      <formula>0</formula>
    </cfRule>
  </conditionalFormatting>
  <conditionalFormatting sqref="O161">
    <cfRule type="cellIs" dxfId="1508" priority="1553" operator="greaterThan">
      <formula>0</formula>
    </cfRule>
  </conditionalFormatting>
  <conditionalFormatting sqref="N155">
    <cfRule type="cellIs" dxfId="1507" priority="1548" operator="greaterThan">
      <formula>0</formula>
    </cfRule>
    <cfRule type="cellIs" dxfId="1506" priority="1550" operator="greaterThan">
      <formula>0</formula>
    </cfRule>
  </conditionalFormatting>
  <conditionalFormatting sqref="N155:P155">
    <cfRule type="cellIs" dxfId="1505" priority="1551" operator="lessThan">
      <formula>0</formula>
    </cfRule>
  </conditionalFormatting>
  <conditionalFormatting sqref="O155">
    <cfRule type="cellIs" dxfId="1504" priority="1549" operator="greaterThan">
      <formula>0</formula>
    </cfRule>
  </conditionalFormatting>
  <conditionalFormatting sqref="N156">
    <cfRule type="cellIs" dxfId="1503" priority="1544" operator="greaterThan">
      <formula>0</formula>
    </cfRule>
    <cfRule type="cellIs" dxfId="1502" priority="1546" operator="greaterThan">
      <formula>0</formula>
    </cfRule>
  </conditionalFormatting>
  <conditionalFormatting sqref="N156:P156">
    <cfRule type="cellIs" dxfId="1501" priority="1547" operator="lessThan">
      <formula>0</formula>
    </cfRule>
  </conditionalFormatting>
  <conditionalFormatting sqref="O156">
    <cfRule type="cellIs" dxfId="1500" priority="1545" operator="greaterThan">
      <formula>0</formula>
    </cfRule>
  </conditionalFormatting>
  <conditionalFormatting sqref="N158">
    <cfRule type="cellIs" dxfId="1499" priority="1540" operator="greaterThan">
      <formula>0</formula>
    </cfRule>
    <cfRule type="cellIs" dxfId="1498" priority="1542" operator="greaterThan">
      <formula>0</formula>
    </cfRule>
  </conditionalFormatting>
  <conditionalFormatting sqref="N158:P158">
    <cfRule type="cellIs" dxfId="1497" priority="1543" operator="lessThan">
      <formula>0</formula>
    </cfRule>
  </conditionalFormatting>
  <conditionalFormatting sqref="O158">
    <cfRule type="cellIs" dxfId="1496" priority="1541" operator="greaterThan">
      <formula>0</formula>
    </cfRule>
  </conditionalFormatting>
  <conditionalFormatting sqref="N158">
    <cfRule type="cellIs" dxfId="1495" priority="1536" operator="greaterThan">
      <formula>0</formula>
    </cfRule>
    <cfRule type="cellIs" dxfId="1494" priority="1538" operator="greaterThan">
      <formula>0</formula>
    </cfRule>
  </conditionalFormatting>
  <conditionalFormatting sqref="N158:P158">
    <cfRule type="cellIs" dxfId="1493" priority="1539" operator="lessThan">
      <formula>0</formula>
    </cfRule>
  </conditionalFormatting>
  <conditionalFormatting sqref="O158">
    <cfRule type="cellIs" dxfId="1492" priority="1537" operator="greaterThan">
      <formula>0</formula>
    </cfRule>
  </conditionalFormatting>
  <conditionalFormatting sqref="N159">
    <cfRule type="cellIs" dxfId="1491" priority="1532" operator="greaterThan">
      <formula>0</formula>
    </cfRule>
    <cfRule type="cellIs" dxfId="1490" priority="1534" operator="greaterThan">
      <formula>0</formula>
    </cfRule>
  </conditionalFormatting>
  <conditionalFormatting sqref="N159:P159">
    <cfRule type="cellIs" dxfId="1489" priority="1535" operator="lessThan">
      <formula>0</formula>
    </cfRule>
  </conditionalFormatting>
  <conditionalFormatting sqref="O159">
    <cfRule type="cellIs" dxfId="1488" priority="1533" operator="greaterThan">
      <formula>0</formula>
    </cfRule>
  </conditionalFormatting>
  <conditionalFormatting sqref="N159">
    <cfRule type="cellIs" dxfId="1487" priority="1528" operator="greaterThan">
      <formula>0</formula>
    </cfRule>
    <cfRule type="cellIs" dxfId="1486" priority="1530" operator="greaterThan">
      <formula>0</formula>
    </cfRule>
  </conditionalFormatting>
  <conditionalFormatting sqref="N159:P159">
    <cfRule type="cellIs" dxfId="1485" priority="1531" operator="lessThan">
      <formula>0</formula>
    </cfRule>
  </conditionalFormatting>
  <conditionalFormatting sqref="O159">
    <cfRule type="cellIs" dxfId="1484" priority="1529" operator="greaterThan">
      <formula>0</formula>
    </cfRule>
  </conditionalFormatting>
  <conditionalFormatting sqref="N160">
    <cfRule type="cellIs" dxfId="1483" priority="1524" operator="greaterThan">
      <formula>0</formula>
    </cfRule>
    <cfRule type="cellIs" dxfId="1482" priority="1526" operator="greaterThan">
      <formula>0</formula>
    </cfRule>
  </conditionalFormatting>
  <conditionalFormatting sqref="N160:P160">
    <cfRule type="cellIs" dxfId="1481" priority="1527" operator="lessThan">
      <formula>0</formula>
    </cfRule>
  </conditionalFormatting>
  <conditionalFormatting sqref="O160">
    <cfRule type="cellIs" dxfId="1480" priority="1525" operator="greaterThan">
      <formula>0</formula>
    </cfRule>
  </conditionalFormatting>
  <conditionalFormatting sqref="N160">
    <cfRule type="cellIs" dxfId="1479" priority="1520" operator="greaterThan">
      <formula>0</formula>
    </cfRule>
    <cfRule type="cellIs" dxfId="1478" priority="1522" operator="greaterThan">
      <formula>0</formula>
    </cfRule>
  </conditionalFormatting>
  <conditionalFormatting sqref="N160:P160">
    <cfRule type="cellIs" dxfId="1477" priority="1523" operator="lessThan">
      <formula>0</formula>
    </cfRule>
  </conditionalFormatting>
  <conditionalFormatting sqref="O160">
    <cfRule type="cellIs" dxfId="1476" priority="1521" operator="greaterThan">
      <formula>0</formula>
    </cfRule>
  </conditionalFormatting>
  <conditionalFormatting sqref="N166">
    <cfRule type="cellIs" dxfId="1475" priority="1516" operator="greaterThan">
      <formula>0</formula>
    </cfRule>
    <cfRule type="cellIs" dxfId="1474" priority="1518" operator="greaterThan">
      <formula>0</formula>
    </cfRule>
  </conditionalFormatting>
  <conditionalFormatting sqref="N166:P166">
    <cfRule type="cellIs" dxfId="1473" priority="1519" operator="lessThan">
      <formula>0</formula>
    </cfRule>
  </conditionalFormatting>
  <conditionalFormatting sqref="O166">
    <cfRule type="cellIs" dxfId="1472" priority="1517" operator="greaterThan">
      <formula>0</formula>
    </cfRule>
  </conditionalFormatting>
  <conditionalFormatting sqref="N166">
    <cfRule type="cellIs" dxfId="1471" priority="1512" operator="greaterThan">
      <formula>0</formula>
    </cfRule>
    <cfRule type="cellIs" dxfId="1470" priority="1514" operator="greaterThan">
      <formula>0</formula>
    </cfRule>
  </conditionalFormatting>
  <conditionalFormatting sqref="N166:P166">
    <cfRule type="cellIs" dxfId="1469" priority="1515" operator="lessThan">
      <formula>0</formula>
    </cfRule>
  </conditionalFormatting>
  <conditionalFormatting sqref="O166">
    <cfRule type="cellIs" dxfId="1468" priority="1513" operator="greaterThan">
      <formula>0</formula>
    </cfRule>
  </conditionalFormatting>
  <conditionalFormatting sqref="N164">
    <cfRule type="cellIs" dxfId="1467" priority="1508" operator="greaterThan">
      <formula>0</formula>
    </cfRule>
    <cfRule type="cellIs" dxfId="1466" priority="1510" operator="greaterThan">
      <formula>0</formula>
    </cfRule>
  </conditionalFormatting>
  <conditionalFormatting sqref="N164:P164">
    <cfRule type="cellIs" dxfId="1465" priority="1511" operator="lessThan">
      <formula>0</formula>
    </cfRule>
  </conditionalFormatting>
  <conditionalFormatting sqref="O164">
    <cfRule type="cellIs" dxfId="1464" priority="1509" operator="greaterThan">
      <formula>0</formula>
    </cfRule>
  </conditionalFormatting>
  <conditionalFormatting sqref="N164">
    <cfRule type="cellIs" dxfId="1463" priority="1504" operator="greaterThan">
      <formula>0</formula>
    </cfRule>
    <cfRule type="cellIs" dxfId="1462" priority="1506" operator="greaterThan">
      <formula>0</formula>
    </cfRule>
  </conditionalFormatting>
  <conditionalFormatting sqref="N164:P164">
    <cfRule type="cellIs" dxfId="1461" priority="1507" operator="lessThan">
      <formula>0</formula>
    </cfRule>
  </conditionalFormatting>
  <conditionalFormatting sqref="O164">
    <cfRule type="cellIs" dxfId="1460" priority="1505" operator="greaterThan">
      <formula>0</formula>
    </cfRule>
  </conditionalFormatting>
  <conditionalFormatting sqref="N163">
    <cfRule type="cellIs" dxfId="1459" priority="1500" operator="greaterThan">
      <formula>0</formula>
    </cfRule>
    <cfRule type="cellIs" dxfId="1458" priority="1502" operator="greaterThan">
      <formula>0</formula>
    </cfRule>
  </conditionalFormatting>
  <conditionalFormatting sqref="N163:P163">
    <cfRule type="cellIs" dxfId="1457" priority="1503" operator="lessThan">
      <formula>0</formula>
    </cfRule>
  </conditionalFormatting>
  <conditionalFormatting sqref="O163">
    <cfRule type="cellIs" dxfId="1456" priority="1501" operator="greaterThan">
      <formula>0</formula>
    </cfRule>
  </conditionalFormatting>
  <conditionalFormatting sqref="N163">
    <cfRule type="cellIs" dxfId="1455" priority="1496" operator="greaterThan">
      <formula>0</formula>
    </cfRule>
    <cfRule type="cellIs" dxfId="1454" priority="1498" operator="greaterThan">
      <formula>0</formula>
    </cfRule>
  </conditionalFormatting>
  <conditionalFormatting sqref="N163:P163">
    <cfRule type="cellIs" dxfId="1453" priority="1499" operator="lessThan">
      <formula>0</formula>
    </cfRule>
  </conditionalFormatting>
  <conditionalFormatting sqref="O163">
    <cfRule type="cellIs" dxfId="1452" priority="1497" operator="greaterThan">
      <formula>0</formula>
    </cfRule>
  </conditionalFormatting>
  <conditionalFormatting sqref="N165">
    <cfRule type="cellIs" dxfId="1451" priority="1492" operator="greaterThan">
      <formula>0</formula>
    </cfRule>
    <cfRule type="cellIs" dxfId="1450" priority="1494" operator="greaterThan">
      <formula>0</formula>
    </cfRule>
  </conditionalFormatting>
  <conditionalFormatting sqref="N165:P165">
    <cfRule type="cellIs" dxfId="1449" priority="1495" operator="lessThan">
      <formula>0</formula>
    </cfRule>
  </conditionalFormatting>
  <conditionalFormatting sqref="O165">
    <cfRule type="cellIs" dxfId="1448" priority="1493" operator="greaterThan">
      <formula>0</formula>
    </cfRule>
  </conditionalFormatting>
  <conditionalFormatting sqref="N165">
    <cfRule type="cellIs" dxfId="1447" priority="1488" operator="greaterThan">
      <formula>0</formula>
    </cfRule>
    <cfRule type="cellIs" dxfId="1446" priority="1490" operator="greaterThan">
      <formula>0</formula>
    </cfRule>
  </conditionalFormatting>
  <conditionalFormatting sqref="N165:P165">
    <cfRule type="cellIs" dxfId="1445" priority="1491" operator="lessThan">
      <formula>0</formula>
    </cfRule>
  </conditionalFormatting>
  <conditionalFormatting sqref="O165">
    <cfRule type="cellIs" dxfId="1444" priority="1489" operator="greaterThan">
      <formula>0</formula>
    </cfRule>
  </conditionalFormatting>
  <conditionalFormatting sqref="N188:N189 N191 N194 N198:N199">
    <cfRule type="cellIs" dxfId="1443" priority="1484" operator="greaterThan">
      <formula>0</formula>
    </cfRule>
    <cfRule type="cellIs" dxfId="1442" priority="1486" operator="greaterThan">
      <formula>0</formula>
    </cfRule>
  </conditionalFormatting>
  <conditionalFormatting sqref="N188:P189 N191:P191 N194:P194 N198:P199">
    <cfRule type="cellIs" dxfId="1441" priority="1487" operator="lessThan">
      <formula>0</formula>
    </cfRule>
  </conditionalFormatting>
  <conditionalFormatting sqref="O188:O189 O191 O194 O198:O199">
    <cfRule type="cellIs" dxfId="1440" priority="1485" operator="greaterThan">
      <formula>0</formula>
    </cfRule>
  </conditionalFormatting>
  <conditionalFormatting sqref="N190">
    <cfRule type="cellIs" dxfId="1439" priority="1480" operator="greaterThan">
      <formula>0</formula>
    </cfRule>
    <cfRule type="cellIs" dxfId="1438" priority="1482" operator="greaterThan">
      <formula>0</formula>
    </cfRule>
  </conditionalFormatting>
  <conditionalFormatting sqref="N190:P190">
    <cfRule type="cellIs" dxfId="1437" priority="1483" operator="lessThan">
      <formula>0</formula>
    </cfRule>
  </conditionalFormatting>
  <conditionalFormatting sqref="O190">
    <cfRule type="cellIs" dxfId="1436" priority="1481" operator="greaterThan">
      <formula>0</formula>
    </cfRule>
  </conditionalFormatting>
  <conditionalFormatting sqref="N198">
    <cfRule type="cellIs" dxfId="1435" priority="1476" operator="greaterThan">
      <formula>0</formula>
    </cfRule>
    <cfRule type="cellIs" dxfId="1434" priority="1478" operator="greaterThan">
      <formula>0</formula>
    </cfRule>
  </conditionalFormatting>
  <conditionalFormatting sqref="N198:P198">
    <cfRule type="cellIs" dxfId="1433" priority="1479" operator="lessThan">
      <formula>0</formula>
    </cfRule>
  </conditionalFormatting>
  <conditionalFormatting sqref="O198">
    <cfRule type="cellIs" dxfId="1432" priority="1477" operator="greaterThan">
      <formula>0</formula>
    </cfRule>
  </conditionalFormatting>
  <conditionalFormatting sqref="N192">
    <cfRule type="cellIs" dxfId="1431" priority="1472" operator="greaterThan">
      <formula>0</formula>
    </cfRule>
    <cfRule type="cellIs" dxfId="1430" priority="1474" operator="greaterThan">
      <formula>0</formula>
    </cfRule>
  </conditionalFormatting>
  <conditionalFormatting sqref="N192:P192">
    <cfRule type="cellIs" dxfId="1429" priority="1475" operator="lessThan">
      <formula>0</formula>
    </cfRule>
  </conditionalFormatting>
  <conditionalFormatting sqref="O192">
    <cfRule type="cellIs" dxfId="1428" priority="1473" operator="greaterThan">
      <formula>0</formula>
    </cfRule>
  </conditionalFormatting>
  <conditionalFormatting sqref="N193">
    <cfRule type="cellIs" dxfId="1427" priority="1468" operator="greaterThan">
      <formula>0</formula>
    </cfRule>
    <cfRule type="cellIs" dxfId="1426" priority="1470" operator="greaterThan">
      <formula>0</formula>
    </cfRule>
  </conditionalFormatting>
  <conditionalFormatting sqref="N193:P193">
    <cfRule type="cellIs" dxfId="1425" priority="1471" operator="lessThan">
      <formula>0</formula>
    </cfRule>
  </conditionalFormatting>
  <conditionalFormatting sqref="O193">
    <cfRule type="cellIs" dxfId="1424" priority="1469" operator="greaterThan">
      <formula>0</formula>
    </cfRule>
  </conditionalFormatting>
  <conditionalFormatting sqref="N195">
    <cfRule type="cellIs" dxfId="1423" priority="1464" operator="greaterThan">
      <formula>0</formula>
    </cfRule>
    <cfRule type="cellIs" dxfId="1422" priority="1466" operator="greaterThan">
      <formula>0</formula>
    </cfRule>
  </conditionalFormatting>
  <conditionalFormatting sqref="N195:P195">
    <cfRule type="cellIs" dxfId="1421" priority="1467" operator="lessThan">
      <formula>0</formula>
    </cfRule>
  </conditionalFormatting>
  <conditionalFormatting sqref="O195">
    <cfRule type="cellIs" dxfId="1420" priority="1465" operator="greaterThan">
      <formula>0</formula>
    </cfRule>
  </conditionalFormatting>
  <conditionalFormatting sqref="N195">
    <cfRule type="cellIs" dxfId="1419" priority="1460" operator="greaterThan">
      <formula>0</formula>
    </cfRule>
    <cfRule type="cellIs" dxfId="1418" priority="1462" operator="greaterThan">
      <formula>0</formula>
    </cfRule>
  </conditionalFormatting>
  <conditionalFormatting sqref="N195:P195">
    <cfRule type="cellIs" dxfId="1417" priority="1463" operator="lessThan">
      <formula>0</formula>
    </cfRule>
  </conditionalFormatting>
  <conditionalFormatting sqref="O195">
    <cfRule type="cellIs" dxfId="1416" priority="1461" operator="greaterThan">
      <formula>0</formula>
    </cfRule>
  </conditionalFormatting>
  <conditionalFormatting sqref="N196">
    <cfRule type="cellIs" dxfId="1415" priority="1456" operator="greaterThan">
      <formula>0</formula>
    </cfRule>
    <cfRule type="cellIs" dxfId="1414" priority="1458" operator="greaterThan">
      <formula>0</formula>
    </cfRule>
  </conditionalFormatting>
  <conditionalFormatting sqref="N196:P196">
    <cfRule type="cellIs" dxfId="1413" priority="1459" operator="lessThan">
      <formula>0</formula>
    </cfRule>
  </conditionalFormatting>
  <conditionalFormatting sqref="O196">
    <cfRule type="cellIs" dxfId="1412" priority="1457" operator="greaterThan">
      <formula>0</formula>
    </cfRule>
  </conditionalFormatting>
  <conditionalFormatting sqref="N196">
    <cfRule type="cellIs" dxfId="1411" priority="1452" operator="greaterThan">
      <formula>0</formula>
    </cfRule>
    <cfRule type="cellIs" dxfId="1410" priority="1454" operator="greaterThan">
      <formula>0</formula>
    </cfRule>
  </conditionalFormatting>
  <conditionalFormatting sqref="N196:P196">
    <cfRule type="cellIs" dxfId="1409" priority="1455" operator="lessThan">
      <formula>0</formula>
    </cfRule>
  </conditionalFormatting>
  <conditionalFormatting sqref="O196">
    <cfRule type="cellIs" dxfId="1408" priority="1453" operator="greaterThan">
      <formula>0</formula>
    </cfRule>
  </conditionalFormatting>
  <conditionalFormatting sqref="N197">
    <cfRule type="cellIs" dxfId="1407" priority="1448" operator="greaterThan">
      <formula>0</formula>
    </cfRule>
    <cfRule type="cellIs" dxfId="1406" priority="1450" operator="greaterThan">
      <formula>0</formula>
    </cfRule>
  </conditionalFormatting>
  <conditionalFormatting sqref="N197:P197">
    <cfRule type="cellIs" dxfId="1405" priority="1451" operator="lessThan">
      <formula>0</formula>
    </cfRule>
  </conditionalFormatting>
  <conditionalFormatting sqref="O197">
    <cfRule type="cellIs" dxfId="1404" priority="1449" operator="greaterThan">
      <formula>0</formula>
    </cfRule>
  </conditionalFormatting>
  <conditionalFormatting sqref="N197">
    <cfRule type="cellIs" dxfId="1403" priority="1444" operator="greaterThan">
      <formula>0</formula>
    </cfRule>
    <cfRule type="cellIs" dxfId="1402" priority="1446" operator="greaterThan">
      <formula>0</formula>
    </cfRule>
  </conditionalFormatting>
  <conditionalFormatting sqref="N197:P197">
    <cfRule type="cellIs" dxfId="1401" priority="1447" operator="lessThan">
      <formula>0</formula>
    </cfRule>
  </conditionalFormatting>
  <conditionalFormatting sqref="O197">
    <cfRule type="cellIs" dxfId="1400" priority="1445" operator="greaterThan">
      <formula>0</formula>
    </cfRule>
  </conditionalFormatting>
  <conditionalFormatting sqref="N203">
    <cfRule type="cellIs" dxfId="1399" priority="1440" operator="greaterThan">
      <formula>0</formula>
    </cfRule>
    <cfRule type="cellIs" dxfId="1398" priority="1442" operator="greaterThan">
      <formula>0</formula>
    </cfRule>
  </conditionalFormatting>
  <conditionalFormatting sqref="N203:P203">
    <cfRule type="cellIs" dxfId="1397" priority="1443" operator="lessThan">
      <formula>0</formula>
    </cfRule>
  </conditionalFormatting>
  <conditionalFormatting sqref="O203">
    <cfRule type="cellIs" dxfId="1396" priority="1441" operator="greaterThan">
      <formula>0</formula>
    </cfRule>
  </conditionalFormatting>
  <conditionalFormatting sqref="N203">
    <cfRule type="cellIs" dxfId="1395" priority="1436" operator="greaterThan">
      <formula>0</formula>
    </cfRule>
    <cfRule type="cellIs" dxfId="1394" priority="1438" operator="greaterThan">
      <formula>0</formula>
    </cfRule>
  </conditionalFormatting>
  <conditionalFormatting sqref="N203:P203">
    <cfRule type="cellIs" dxfId="1393" priority="1439" operator="lessThan">
      <formula>0</formula>
    </cfRule>
  </conditionalFormatting>
  <conditionalFormatting sqref="O203">
    <cfRule type="cellIs" dxfId="1392" priority="1437" operator="greaterThan">
      <formula>0</formula>
    </cfRule>
  </conditionalFormatting>
  <conditionalFormatting sqref="N201">
    <cfRule type="cellIs" dxfId="1391" priority="1432" operator="greaterThan">
      <formula>0</formula>
    </cfRule>
    <cfRule type="cellIs" dxfId="1390" priority="1434" operator="greaterThan">
      <formula>0</formula>
    </cfRule>
  </conditionalFormatting>
  <conditionalFormatting sqref="N201:P201">
    <cfRule type="cellIs" dxfId="1389" priority="1435" operator="lessThan">
      <formula>0</formula>
    </cfRule>
  </conditionalFormatting>
  <conditionalFormatting sqref="O201">
    <cfRule type="cellIs" dxfId="1388" priority="1433" operator="greaterThan">
      <formula>0</formula>
    </cfRule>
  </conditionalFormatting>
  <conditionalFormatting sqref="N201">
    <cfRule type="cellIs" dxfId="1387" priority="1428" operator="greaterThan">
      <formula>0</formula>
    </cfRule>
    <cfRule type="cellIs" dxfId="1386" priority="1430" operator="greaterThan">
      <formula>0</formula>
    </cfRule>
  </conditionalFormatting>
  <conditionalFormatting sqref="N201:P201">
    <cfRule type="cellIs" dxfId="1385" priority="1431" operator="lessThan">
      <formula>0</formula>
    </cfRule>
  </conditionalFormatting>
  <conditionalFormatting sqref="O201">
    <cfRule type="cellIs" dxfId="1384" priority="1429" operator="greaterThan">
      <formula>0</formula>
    </cfRule>
  </conditionalFormatting>
  <conditionalFormatting sqref="N200">
    <cfRule type="cellIs" dxfId="1383" priority="1424" operator="greaterThan">
      <formula>0</formula>
    </cfRule>
    <cfRule type="cellIs" dxfId="1382" priority="1426" operator="greaterThan">
      <formula>0</formula>
    </cfRule>
  </conditionalFormatting>
  <conditionalFormatting sqref="N200:P200">
    <cfRule type="cellIs" dxfId="1381" priority="1427" operator="lessThan">
      <formula>0</formula>
    </cfRule>
  </conditionalFormatting>
  <conditionalFormatting sqref="O200">
    <cfRule type="cellIs" dxfId="1380" priority="1425" operator="greaterThan">
      <formula>0</formula>
    </cfRule>
  </conditionalFormatting>
  <conditionalFormatting sqref="N200">
    <cfRule type="cellIs" dxfId="1379" priority="1420" operator="greaterThan">
      <formula>0</formula>
    </cfRule>
    <cfRule type="cellIs" dxfId="1378" priority="1422" operator="greaterThan">
      <formula>0</formula>
    </cfRule>
  </conditionalFormatting>
  <conditionalFormatting sqref="N200:P200">
    <cfRule type="cellIs" dxfId="1377" priority="1423" operator="lessThan">
      <formula>0</formula>
    </cfRule>
  </conditionalFormatting>
  <conditionalFormatting sqref="O200">
    <cfRule type="cellIs" dxfId="1376" priority="1421" operator="greaterThan">
      <formula>0</formula>
    </cfRule>
  </conditionalFormatting>
  <conditionalFormatting sqref="N202">
    <cfRule type="cellIs" dxfId="1375" priority="1416" operator="greaterThan">
      <formula>0</formula>
    </cfRule>
    <cfRule type="cellIs" dxfId="1374" priority="1418" operator="greaterThan">
      <formula>0</formula>
    </cfRule>
  </conditionalFormatting>
  <conditionalFormatting sqref="N202:P202">
    <cfRule type="cellIs" dxfId="1373" priority="1419" operator="lessThan">
      <formula>0</formula>
    </cfRule>
  </conditionalFormatting>
  <conditionalFormatting sqref="O202">
    <cfRule type="cellIs" dxfId="1372" priority="1417" operator="greaterThan">
      <formula>0</formula>
    </cfRule>
  </conditionalFormatting>
  <conditionalFormatting sqref="N202">
    <cfRule type="cellIs" dxfId="1371" priority="1412" operator="greaterThan">
      <formula>0</formula>
    </cfRule>
    <cfRule type="cellIs" dxfId="1370" priority="1414" operator="greaterThan">
      <formula>0</formula>
    </cfRule>
  </conditionalFormatting>
  <conditionalFormatting sqref="N202:P202">
    <cfRule type="cellIs" dxfId="1369" priority="1415" operator="lessThan">
      <formula>0</formula>
    </cfRule>
  </conditionalFormatting>
  <conditionalFormatting sqref="O202">
    <cfRule type="cellIs" dxfId="1368" priority="1413" operator="greaterThan">
      <formula>0</formula>
    </cfRule>
  </conditionalFormatting>
  <conditionalFormatting sqref="N62 N80 N83 N87:N88 N77:N78">
    <cfRule type="cellIs" dxfId="1367" priority="1408" operator="greaterThan">
      <formula>0</formula>
    </cfRule>
    <cfRule type="cellIs" dxfId="1366" priority="1410" operator="greaterThan">
      <formula>0</formula>
    </cfRule>
  </conditionalFormatting>
  <conditionalFormatting sqref="N80:P80 N83:P83 N87:P88 N77:P78">
    <cfRule type="cellIs" dxfId="1365" priority="1411" operator="lessThan">
      <formula>0</formula>
    </cfRule>
  </conditionalFormatting>
  <conditionalFormatting sqref="O62 O80 O83 O87:O88 O77:O78">
    <cfRule type="cellIs" dxfId="1364" priority="1409" operator="greaterThan">
      <formula>0</formula>
    </cfRule>
  </conditionalFormatting>
  <conditionalFormatting sqref="N79">
    <cfRule type="cellIs" dxfId="1363" priority="1404" operator="greaterThan">
      <formula>0</formula>
    </cfRule>
    <cfRule type="cellIs" dxfId="1362" priority="1406" operator="greaterThan">
      <formula>0</formula>
    </cfRule>
  </conditionalFormatting>
  <conditionalFormatting sqref="N79:P79">
    <cfRule type="cellIs" dxfId="1361" priority="1407" operator="lessThan">
      <formula>0</formula>
    </cfRule>
  </conditionalFormatting>
  <conditionalFormatting sqref="O79">
    <cfRule type="cellIs" dxfId="1360" priority="1405" operator="greaterThan">
      <formula>0</formula>
    </cfRule>
  </conditionalFormatting>
  <conditionalFormatting sqref="N87">
    <cfRule type="cellIs" dxfId="1359" priority="1400" operator="greaterThan">
      <formula>0</formula>
    </cfRule>
    <cfRule type="cellIs" dxfId="1358" priority="1402" operator="greaterThan">
      <formula>0</formula>
    </cfRule>
  </conditionalFormatting>
  <conditionalFormatting sqref="N87:P87">
    <cfRule type="cellIs" dxfId="1357" priority="1403" operator="lessThan">
      <formula>0</formula>
    </cfRule>
  </conditionalFormatting>
  <conditionalFormatting sqref="O87">
    <cfRule type="cellIs" dxfId="1356" priority="1401" operator="greaterThan">
      <formula>0</formula>
    </cfRule>
  </conditionalFormatting>
  <conditionalFormatting sqref="N81">
    <cfRule type="cellIs" dxfId="1355" priority="1396" operator="greaterThan">
      <formula>0</formula>
    </cfRule>
    <cfRule type="cellIs" dxfId="1354" priority="1398" operator="greaterThan">
      <formula>0</formula>
    </cfRule>
  </conditionalFormatting>
  <conditionalFormatting sqref="N81:P81">
    <cfRule type="cellIs" dxfId="1353" priority="1399" operator="lessThan">
      <formula>0</formula>
    </cfRule>
  </conditionalFormatting>
  <conditionalFormatting sqref="O81">
    <cfRule type="cellIs" dxfId="1352" priority="1397" operator="greaterThan">
      <formula>0</formula>
    </cfRule>
  </conditionalFormatting>
  <conditionalFormatting sqref="N82">
    <cfRule type="cellIs" dxfId="1351" priority="1392" operator="greaterThan">
      <formula>0</formula>
    </cfRule>
    <cfRule type="cellIs" dxfId="1350" priority="1394" operator="greaterThan">
      <formula>0</formula>
    </cfRule>
  </conditionalFormatting>
  <conditionalFormatting sqref="N82:P82">
    <cfRule type="cellIs" dxfId="1349" priority="1395" operator="lessThan">
      <formula>0</formula>
    </cfRule>
  </conditionalFormatting>
  <conditionalFormatting sqref="O82">
    <cfRule type="cellIs" dxfId="1348" priority="1393" operator="greaterThan">
      <formula>0</formula>
    </cfRule>
  </conditionalFormatting>
  <conditionalFormatting sqref="N84">
    <cfRule type="cellIs" dxfId="1347" priority="1388" operator="greaterThan">
      <formula>0</formula>
    </cfRule>
    <cfRule type="cellIs" dxfId="1346" priority="1390" operator="greaterThan">
      <formula>0</formula>
    </cfRule>
  </conditionalFormatting>
  <conditionalFormatting sqref="N84:P84">
    <cfRule type="cellIs" dxfId="1345" priority="1391" operator="lessThan">
      <formula>0</formula>
    </cfRule>
  </conditionalFormatting>
  <conditionalFormatting sqref="O84">
    <cfRule type="cellIs" dxfId="1344" priority="1389" operator="greaterThan">
      <formula>0</formula>
    </cfRule>
  </conditionalFormatting>
  <conditionalFormatting sqref="N84">
    <cfRule type="cellIs" dxfId="1343" priority="1384" operator="greaterThan">
      <formula>0</formula>
    </cfRule>
    <cfRule type="cellIs" dxfId="1342" priority="1386" operator="greaterThan">
      <formula>0</formula>
    </cfRule>
  </conditionalFormatting>
  <conditionalFormatting sqref="N84:P84">
    <cfRule type="cellIs" dxfId="1341" priority="1387" operator="lessThan">
      <formula>0</formula>
    </cfRule>
  </conditionalFormatting>
  <conditionalFormatting sqref="O84">
    <cfRule type="cellIs" dxfId="1340" priority="1385" operator="greaterThan">
      <formula>0</formula>
    </cfRule>
  </conditionalFormatting>
  <conditionalFormatting sqref="N85">
    <cfRule type="cellIs" dxfId="1339" priority="1380" operator="greaterThan">
      <formula>0</formula>
    </cfRule>
    <cfRule type="cellIs" dxfId="1338" priority="1382" operator="greaterThan">
      <formula>0</formula>
    </cfRule>
  </conditionalFormatting>
  <conditionalFormatting sqref="N85:P85">
    <cfRule type="cellIs" dxfId="1337" priority="1383" operator="lessThan">
      <formula>0</formula>
    </cfRule>
  </conditionalFormatting>
  <conditionalFormatting sqref="O85">
    <cfRule type="cellIs" dxfId="1336" priority="1381" operator="greaterThan">
      <formula>0</formula>
    </cfRule>
  </conditionalFormatting>
  <conditionalFormatting sqref="N85">
    <cfRule type="cellIs" dxfId="1335" priority="1376" operator="greaterThan">
      <formula>0</formula>
    </cfRule>
    <cfRule type="cellIs" dxfId="1334" priority="1378" operator="greaterThan">
      <formula>0</formula>
    </cfRule>
  </conditionalFormatting>
  <conditionalFormatting sqref="N85:P85">
    <cfRule type="cellIs" dxfId="1333" priority="1379" operator="lessThan">
      <formula>0</formula>
    </cfRule>
  </conditionalFormatting>
  <conditionalFormatting sqref="O85">
    <cfRule type="cellIs" dxfId="1332" priority="1377" operator="greaterThan">
      <formula>0</formula>
    </cfRule>
  </conditionalFormatting>
  <conditionalFormatting sqref="N86">
    <cfRule type="cellIs" dxfId="1331" priority="1372" operator="greaterThan">
      <formula>0</formula>
    </cfRule>
    <cfRule type="cellIs" dxfId="1330" priority="1374" operator="greaterThan">
      <formula>0</formula>
    </cfRule>
  </conditionalFormatting>
  <conditionalFormatting sqref="N86:P86">
    <cfRule type="cellIs" dxfId="1329" priority="1375" operator="lessThan">
      <formula>0</formula>
    </cfRule>
  </conditionalFormatting>
  <conditionalFormatting sqref="O86">
    <cfRule type="cellIs" dxfId="1328" priority="1373" operator="greaterThan">
      <formula>0</formula>
    </cfRule>
  </conditionalFormatting>
  <conditionalFormatting sqref="N86">
    <cfRule type="cellIs" dxfId="1327" priority="1368" operator="greaterThan">
      <formula>0</formula>
    </cfRule>
    <cfRule type="cellIs" dxfId="1326" priority="1370" operator="greaterThan">
      <formula>0</formula>
    </cfRule>
  </conditionalFormatting>
  <conditionalFormatting sqref="N86:P86">
    <cfRule type="cellIs" dxfId="1325" priority="1371" operator="lessThan">
      <formula>0</formula>
    </cfRule>
  </conditionalFormatting>
  <conditionalFormatting sqref="O86">
    <cfRule type="cellIs" dxfId="1324" priority="1369" operator="greaterThan">
      <formula>0</formula>
    </cfRule>
  </conditionalFormatting>
  <conditionalFormatting sqref="N92">
    <cfRule type="cellIs" dxfId="1323" priority="1364" operator="greaterThan">
      <formula>0</formula>
    </cfRule>
    <cfRule type="cellIs" dxfId="1322" priority="1366" operator="greaterThan">
      <formula>0</formula>
    </cfRule>
  </conditionalFormatting>
  <conditionalFormatting sqref="N92:P92">
    <cfRule type="cellIs" dxfId="1321" priority="1367" operator="lessThan">
      <formula>0</formula>
    </cfRule>
  </conditionalFormatting>
  <conditionalFormatting sqref="O92">
    <cfRule type="cellIs" dxfId="1320" priority="1365" operator="greaterThan">
      <formula>0</formula>
    </cfRule>
  </conditionalFormatting>
  <conditionalFormatting sqref="N92">
    <cfRule type="cellIs" dxfId="1319" priority="1360" operator="greaterThan">
      <formula>0</formula>
    </cfRule>
    <cfRule type="cellIs" dxfId="1318" priority="1362" operator="greaterThan">
      <formula>0</formula>
    </cfRule>
  </conditionalFormatting>
  <conditionalFormatting sqref="N92:P92">
    <cfRule type="cellIs" dxfId="1317" priority="1363" operator="lessThan">
      <formula>0</formula>
    </cfRule>
  </conditionalFormatting>
  <conditionalFormatting sqref="O92">
    <cfRule type="cellIs" dxfId="1316" priority="1361" operator="greaterThan">
      <formula>0</formula>
    </cfRule>
  </conditionalFormatting>
  <conditionalFormatting sqref="N90">
    <cfRule type="cellIs" dxfId="1315" priority="1356" operator="greaterThan">
      <formula>0</formula>
    </cfRule>
    <cfRule type="cellIs" dxfId="1314" priority="1358" operator="greaterThan">
      <formula>0</formula>
    </cfRule>
  </conditionalFormatting>
  <conditionalFormatting sqref="N90:P90">
    <cfRule type="cellIs" dxfId="1313" priority="1359" operator="lessThan">
      <formula>0</formula>
    </cfRule>
  </conditionalFormatting>
  <conditionalFormatting sqref="O90">
    <cfRule type="cellIs" dxfId="1312" priority="1357" operator="greaterThan">
      <formula>0</formula>
    </cfRule>
  </conditionalFormatting>
  <conditionalFormatting sqref="N90">
    <cfRule type="cellIs" dxfId="1311" priority="1352" operator="greaterThan">
      <formula>0</formula>
    </cfRule>
    <cfRule type="cellIs" dxfId="1310" priority="1354" operator="greaterThan">
      <formula>0</formula>
    </cfRule>
  </conditionalFormatting>
  <conditionalFormatting sqref="N90:P90">
    <cfRule type="cellIs" dxfId="1309" priority="1355" operator="lessThan">
      <formula>0</formula>
    </cfRule>
  </conditionalFormatting>
  <conditionalFormatting sqref="O90">
    <cfRule type="cellIs" dxfId="1308" priority="1353" operator="greaterThan">
      <formula>0</formula>
    </cfRule>
  </conditionalFormatting>
  <conditionalFormatting sqref="N89">
    <cfRule type="cellIs" dxfId="1307" priority="1348" operator="greaterThan">
      <formula>0</formula>
    </cfRule>
    <cfRule type="cellIs" dxfId="1306" priority="1350" operator="greaterThan">
      <formula>0</formula>
    </cfRule>
  </conditionalFormatting>
  <conditionalFormatting sqref="N89:P89">
    <cfRule type="cellIs" dxfId="1305" priority="1351" operator="lessThan">
      <formula>0</formula>
    </cfRule>
  </conditionalFormatting>
  <conditionalFormatting sqref="O89">
    <cfRule type="cellIs" dxfId="1304" priority="1349" operator="greaterThan">
      <formula>0</formula>
    </cfRule>
  </conditionalFormatting>
  <conditionalFormatting sqref="N89">
    <cfRule type="cellIs" dxfId="1303" priority="1344" operator="greaterThan">
      <formula>0</formula>
    </cfRule>
    <cfRule type="cellIs" dxfId="1302" priority="1346" operator="greaterThan">
      <formula>0</formula>
    </cfRule>
  </conditionalFormatting>
  <conditionalFormatting sqref="N89:P89">
    <cfRule type="cellIs" dxfId="1301" priority="1347" operator="lessThan">
      <formula>0</formula>
    </cfRule>
  </conditionalFormatting>
  <conditionalFormatting sqref="O89">
    <cfRule type="cellIs" dxfId="1300" priority="1345" operator="greaterThan">
      <formula>0</formula>
    </cfRule>
  </conditionalFormatting>
  <conditionalFormatting sqref="N91">
    <cfRule type="cellIs" dxfId="1299" priority="1340" operator="greaterThan">
      <formula>0</formula>
    </cfRule>
    <cfRule type="cellIs" dxfId="1298" priority="1342" operator="greaterThan">
      <formula>0</formula>
    </cfRule>
  </conditionalFormatting>
  <conditionalFormatting sqref="N91:P91">
    <cfRule type="cellIs" dxfId="1297" priority="1343" operator="lessThan">
      <formula>0</formula>
    </cfRule>
  </conditionalFormatting>
  <conditionalFormatting sqref="O91">
    <cfRule type="cellIs" dxfId="1296" priority="1341" operator="greaterThan">
      <formula>0</formula>
    </cfRule>
  </conditionalFormatting>
  <conditionalFormatting sqref="N91">
    <cfRule type="cellIs" dxfId="1295" priority="1336" operator="greaterThan">
      <formula>0</formula>
    </cfRule>
    <cfRule type="cellIs" dxfId="1294" priority="1338" operator="greaterThan">
      <formula>0</formula>
    </cfRule>
  </conditionalFormatting>
  <conditionalFormatting sqref="N91:P91">
    <cfRule type="cellIs" dxfId="1293" priority="1339" operator="lessThan">
      <formula>0</formula>
    </cfRule>
  </conditionalFormatting>
  <conditionalFormatting sqref="O91">
    <cfRule type="cellIs" dxfId="1292" priority="1337" operator="greaterThan">
      <formula>0</formula>
    </cfRule>
  </conditionalFormatting>
  <conditionalFormatting sqref="N54">
    <cfRule type="cellIs" dxfId="1291" priority="1332" operator="greaterThan">
      <formula>0</formula>
    </cfRule>
    <cfRule type="cellIs" dxfId="1290" priority="1334" operator="greaterThan">
      <formula>0</formula>
    </cfRule>
  </conditionalFormatting>
  <conditionalFormatting sqref="N54:P54">
    <cfRule type="cellIs" dxfId="1289" priority="1335" operator="lessThan">
      <formula>0</formula>
    </cfRule>
  </conditionalFormatting>
  <conditionalFormatting sqref="O54">
    <cfRule type="cellIs" dxfId="1288" priority="1333" operator="greaterThan">
      <formula>0</formula>
    </cfRule>
  </conditionalFormatting>
  <conditionalFormatting sqref="N55">
    <cfRule type="cellIs" dxfId="1287" priority="1328" operator="greaterThan">
      <formula>0</formula>
    </cfRule>
    <cfRule type="cellIs" dxfId="1286" priority="1330" operator="greaterThan">
      <formula>0</formula>
    </cfRule>
  </conditionalFormatting>
  <conditionalFormatting sqref="N55:P55">
    <cfRule type="cellIs" dxfId="1285" priority="1331" operator="lessThan">
      <formula>0</formula>
    </cfRule>
  </conditionalFormatting>
  <conditionalFormatting sqref="O55">
    <cfRule type="cellIs" dxfId="1284" priority="1329" operator="greaterThan">
      <formula>0</formula>
    </cfRule>
  </conditionalFormatting>
  <conditionalFormatting sqref="N63:N64 N66:N67 N73:N74">
    <cfRule type="cellIs" dxfId="1283" priority="1308" operator="greaterThan">
      <formula>0</formula>
    </cfRule>
    <cfRule type="cellIs" dxfId="1282" priority="1310" operator="greaterThan">
      <formula>0</formula>
    </cfRule>
  </conditionalFormatting>
  <conditionalFormatting sqref="N63:P64 N66:P67 N73:P74">
    <cfRule type="cellIs" dxfId="1281" priority="1311" operator="lessThan">
      <formula>0</formula>
    </cfRule>
  </conditionalFormatting>
  <conditionalFormatting sqref="O63:O64 O66:O67 O73:O74">
    <cfRule type="cellIs" dxfId="1280" priority="1309" operator="greaterThan">
      <formula>0</formula>
    </cfRule>
  </conditionalFormatting>
  <conditionalFormatting sqref="N65">
    <cfRule type="cellIs" dxfId="1279" priority="1304" operator="greaterThan">
      <formula>0</formula>
    </cfRule>
    <cfRule type="cellIs" dxfId="1278" priority="1306" operator="greaterThan">
      <formula>0</formula>
    </cfRule>
  </conditionalFormatting>
  <conditionalFormatting sqref="N65:P65">
    <cfRule type="cellIs" dxfId="1277" priority="1307" operator="lessThan">
      <formula>0</formula>
    </cfRule>
  </conditionalFormatting>
  <conditionalFormatting sqref="O65">
    <cfRule type="cellIs" dxfId="1276" priority="1305" operator="greaterThan">
      <formula>0</formula>
    </cfRule>
  </conditionalFormatting>
  <conditionalFormatting sqref="N73">
    <cfRule type="cellIs" dxfId="1275" priority="1300" operator="greaterThan">
      <formula>0</formula>
    </cfRule>
    <cfRule type="cellIs" dxfId="1274" priority="1302" operator="greaterThan">
      <formula>0</formula>
    </cfRule>
  </conditionalFormatting>
  <conditionalFormatting sqref="N73:P73">
    <cfRule type="cellIs" dxfId="1273" priority="1303" operator="lessThan">
      <formula>0</formula>
    </cfRule>
  </conditionalFormatting>
  <conditionalFormatting sqref="O73">
    <cfRule type="cellIs" dxfId="1272" priority="1301" operator="greaterThan">
      <formula>0</formula>
    </cfRule>
  </conditionalFormatting>
  <conditionalFormatting sqref="N68">
    <cfRule type="cellIs" dxfId="1271" priority="1288" operator="greaterThan">
      <formula>0</formula>
    </cfRule>
    <cfRule type="cellIs" dxfId="1270" priority="1290" operator="greaterThan">
      <formula>0</formula>
    </cfRule>
  </conditionalFormatting>
  <conditionalFormatting sqref="N68:P68">
    <cfRule type="cellIs" dxfId="1269" priority="1291" operator="lessThan">
      <formula>0</formula>
    </cfRule>
  </conditionalFormatting>
  <conditionalFormatting sqref="O68">
    <cfRule type="cellIs" dxfId="1268" priority="1289" operator="greaterThan">
      <formula>0</formula>
    </cfRule>
  </conditionalFormatting>
  <conditionalFormatting sqref="N68">
    <cfRule type="cellIs" dxfId="1267" priority="1284" operator="greaterThan">
      <formula>0</formula>
    </cfRule>
    <cfRule type="cellIs" dxfId="1266" priority="1286" operator="greaterThan">
      <formula>0</formula>
    </cfRule>
  </conditionalFormatting>
  <conditionalFormatting sqref="N68:P68">
    <cfRule type="cellIs" dxfId="1265" priority="1287" operator="lessThan">
      <formula>0</formula>
    </cfRule>
  </conditionalFormatting>
  <conditionalFormatting sqref="O68">
    <cfRule type="cellIs" dxfId="1264" priority="1285" operator="greaterThan">
      <formula>0</formula>
    </cfRule>
  </conditionalFormatting>
  <conditionalFormatting sqref="N69">
    <cfRule type="cellIs" dxfId="1263" priority="1280" operator="greaterThan">
      <formula>0</formula>
    </cfRule>
    <cfRule type="cellIs" dxfId="1262" priority="1282" operator="greaterThan">
      <formula>0</formula>
    </cfRule>
  </conditionalFormatting>
  <conditionalFormatting sqref="N69:P69">
    <cfRule type="cellIs" dxfId="1261" priority="1283" operator="lessThan">
      <formula>0</formula>
    </cfRule>
  </conditionalFormatting>
  <conditionalFormatting sqref="O69">
    <cfRule type="cellIs" dxfId="1260" priority="1281" operator="greaterThan">
      <formula>0</formula>
    </cfRule>
  </conditionalFormatting>
  <conditionalFormatting sqref="N69">
    <cfRule type="cellIs" dxfId="1259" priority="1276" operator="greaterThan">
      <formula>0</formula>
    </cfRule>
    <cfRule type="cellIs" dxfId="1258" priority="1278" operator="greaterThan">
      <formula>0</formula>
    </cfRule>
  </conditionalFormatting>
  <conditionalFormatting sqref="N69:P69">
    <cfRule type="cellIs" dxfId="1257" priority="1279" operator="lessThan">
      <formula>0</formula>
    </cfRule>
  </conditionalFormatting>
  <conditionalFormatting sqref="O69">
    <cfRule type="cellIs" dxfId="1256" priority="1277" operator="greaterThan">
      <formula>0</formula>
    </cfRule>
  </conditionalFormatting>
  <conditionalFormatting sqref="N72">
    <cfRule type="cellIs" dxfId="1255" priority="1272" operator="greaterThan">
      <formula>0</formula>
    </cfRule>
    <cfRule type="cellIs" dxfId="1254" priority="1274" operator="greaterThan">
      <formula>0</formula>
    </cfRule>
  </conditionalFormatting>
  <conditionalFormatting sqref="N72:P72">
    <cfRule type="cellIs" dxfId="1253" priority="1275" operator="lessThan">
      <formula>0</formula>
    </cfRule>
  </conditionalFormatting>
  <conditionalFormatting sqref="O72">
    <cfRule type="cellIs" dxfId="1252" priority="1273" operator="greaterThan">
      <formula>0</formula>
    </cfRule>
  </conditionalFormatting>
  <conditionalFormatting sqref="N72">
    <cfRule type="cellIs" dxfId="1251" priority="1268" operator="greaterThan">
      <formula>0</formula>
    </cfRule>
    <cfRule type="cellIs" dxfId="1250" priority="1270" operator="greaterThan">
      <formula>0</formula>
    </cfRule>
  </conditionalFormatting>
  <conditionalFormatting sqref="N72:P72">
    <cfRule type="cellIs" dxfId="1249" priority="1271" operator="lessThan">
      <formula>0</formula>
    </cfRule>
  </conditionalFormatting>
  <conditionalFormatting sqref="O72">
    <cfRule type="cellIs" dxfId="1248" priority="1269" operator="greaterThan">
      <formula>0</formula>
    </cfRule>
  </conditionalFormatting>
  <conditionalFormatting sqref="N76">
    <cfRule type="cellIs" dxfId="1247" priority="1264" operator="greaterThan">
      <formula>0</formula>
    </cfRule>
    <cfRule type="cellIs" dxfId="1246" priority="1266" operator="greaterThan">
      <formula>0</formula>
    </cfRule>
  </conditionalFormatting>
  <conditionalFormatting sqref="N76:P76">
    <cfRule type="cellIs" dxfId="1245" priority="1267" operator="lessThan">
      <formula>0</formula>
    </cfRule>
  </conditionalFormatting>
  <conditionalFormatting sqref="O76">
    <cfRule type="cellIs" dxfId="1244" priority="1265" operator="greaterThan">
      <formula>0</formula>
    </cfRule>
  </conditionalFormatting>
  <conditionalFormatting sqref="N76">
    <cfRule type="cellIs" dxfId="1243" priority="1260" operator="greaterThan">
      <formula>0</formula>
    </cfRule>
    <cfRule type="cellIs" dxfId="1242" priority="1262" operator="greaterThan">
      <formula>0</formula>
    </cfRule>
  </conditionalFormatting>
  <conditionalFormatting sqref="N76:P76">
    <cfRule type="cellIs" dxfId="1241" priority="1263" operator="lessThan">
      <formula>0</formula>
    </cfRule>
  </conditionalFormatting>
  <conditionalFormatting sqref="O76">
    <cfRule type="cellIs" dxfId="1240" priority="1261" operator="greaterThan">
      <formula>0</formula>
    </cfRule>
  </conditionalFormatting>
  <conditionalFormatting sqref="N75">
    <cfRule type="cellIs" dxfId="1239" priority="1240" operator="greaterThan">
      <formula>0</formula>
    </cfRule>
    <cfRule type="cellIs" dxfId="1238" priority="1242" operator="greaterThan">
      <formula>0</formula>
    </cfRule>
  </conditionalFormatting>
  <conditionalFormatting sqref="N75:P75">
    <cfRule type="cellIs" dxfId="1237" priority="1243" operator="lessThan">
      <formula>0</formula>
    </cfRule>
  </conditionalFormatting>
  <conditionalFormatting sqref="O75">
    <cfRule type="cellIs" dxfId="1236" priority="1241" operator="greaterThan">
      <formula>0</formula>
    </cfRule>
  </conditionalFormatting>
  <conditionalFormatting sqref="N75">
    <cfRule type="cellIs" dxfId="1235" priority="1236" operator="greaterThan">
      <formula>0</formula>
    </cfRule>
    <cfRule type="cellIs" dxfId="1234" priority="1238" operator="greaterThan">
      <formula>0</formula>
    </cfRule>
  </conditionalFormatting>
  <conditionalFormatting sqref="N75:P75">
    <cfRule type="cellIs" dxfId="1233" priority="1239" operator="lessThan">
      <formula>0</formula>
    </cfRule>
  </conditionalFormatting>
  <conditionalFormatting sqref="O75">
    <cfRule type="cellIs" dxfId="1232" priority="1237" operator="greaterThan">
      <formula>0</formula>
    </cfRule>
  </conditionalFormatting>
  <conditionalFormatting sqref="N71">
    <cfRule type="cellIs" dxfId="1231" priority="1224" operator="greaterThan">
      <formula>0</formula>
    </cfRule>
    <cfRule type="cellIs" dxfId="1230" priority="1226" operator="greaterThan">
      <formula>0</formula>
    </cfRule>
  </conditionalFormatting>
  <conditionalFormatting sqref="N71:P71">
    <cfRule type="cellIs" dxfId="1229" priority="1227" operator="lessThan">
      <formula>0</formula>
    </cfRule>
  </conditionalFormatting>
  <conditionalFormatting sqref="O71">
    <cfRule type="cellIs" dxfId="1228" priority="1225" operator="greaterThan">
      <formula>0</formula>
    </cfRule>
  </conditionalFormatting>
  <conditionalFormatting sqref="N71">
    <cfRule type="cellIs" dxfId="1227" priority="1220" operator="greaterThan">
      <formula>0</formula>
    </cfRule>
    <cfRule type="cellIs" dxfId="1226" priority="1222" operator="greaterThan">
      <formula>0</formula>
    </cfRule>
  </conditionalFormatting>
  <conditionalFormatting sqref="N71:P71">
    <cfRule type="cellIs" dxfId="1225" priority="1223" operator="lessThan">
      <formula>0</formula>
    </cfRule>
  </conditionalFormatting>
  <conditionalFormatting sqref="O71">
    <cfRule type="cellIs" dxfId="1224" priority="1221" operator="greaterThan">
      <formula>0</formula>
    </cfRule>
  </conditionalFormatting>
  <conditionalFormatting sqref="N70">
    <cfRule type="cellIs" dxfId="1223" priority="1216" operator="greaterThan">
      <formula>0</formula>
    </cfRule>
    <cfRule type="cellIs" dxfId="1222" priority="1218" operator="greaterThan">
      <formula>0</formula>
    </cfRule>
  </conditionalFormatting>
  <conditionalFormatting sqref="N70:P70">
    <cfRule type="cellIs" dxfId="1221" priority="1219" operator="lessThan">
      <formula>0</formula>
    </cfRule>
  </conditionalFormatting>
  <conditionalFormatting sqref="O70">
    <cfRule type="cellIs" dxfId="1220" priority="1217" operator="greaterThan">
      <formula>0</formula>
    </cfRule>
  </conditionalFormatting>
  <conditionalFormatting sqref="N70">
    <cfRule type="cellIs" dxfId="1219" priority="1212" operator="greaterThan">
      <formula>0</formula>
    </cfRule>
    <cfRule type="cellIs" dxfId="1218" priority="1214" operator="greaterThan">
      <formula>0</formula>
    </cfRule>
  </conditionalFormatting>
  <conditionalFormatting sqref="N70:P70">
    <cfRule type="cellIs" dxfId="1217" priority="1215" operator="lessThan">
      <formula>0</formula>
    </cfRule>
  </conditionalFormatting>
  <conditionalFormatting sqref="O70">
    <cfRule type="cellIs" dxfId="1216" priority="1213" operator="greaterThan">
      <formula>0</formula>
    </cfRule>
  </conditionalFormatting>
  <conditionalFormatting sqref="N94:N95 N102 N109">
    <cfRule type="cellIs" dxfId="1215" priority="1207" operator="greaterThan">
      <formula>0</formula>
    </cfRule>
    <cfRule type="cellIs" dxfId="1214" priority="1209" operator="greaterThan">
      <formula>0</formula>
    </cfRule>
  </conditionalFormatting>
  <conditionalFormatting sqref="N109:P109">
    <cfRule type="cellIs" dxfId="1213" priority="1210" operator="lessThan">
      <formula>0</formula>
    </cfRule>
  </conditionalFormatting>
  <conditionalFormatting sqref="N94:P95 N102:P102">
    <cfRule type="cellIs" dxfId="1212" priority="1211" operator="lessThan">
      <formula>0</formula>
    </cfRule>
  </conditionalFormatting>
  <conditionalFormatting sqref="O94:O95 O102 O109">
    <cfRule type="cellIs" dxfId="1211" priority="1208" operator="greaterThan">
      <formula>0</formula>
    </cfRule>
  </conditionalFormatting>
  <conditionalFormatting sqref="N100">
    <cfRule type="cellIs" dxfId="1210" priority="1203" operator="greaterThan">
      <formula>0</formula>
    </cfRule>
    <cfRule type="cellIs" dxfId="1209" priority="1205" operator="greaterThan">
      <formula>0</formula>
    </cfRule>
  </conditionalFormatting>
  <conditionalFormatting sqref="N100:P100">
    <cfRule type="cellIs" dxfId="1208" priority="1206" operator="lessThan">
      <formula>0</formula>
    </cfRule>
  </conditionalFormatting>
  <conditionalFormatting sqref="O100">
    <cfRule type="cellIs" dxfId="1207" priority="1204" operator="greaterThan">
      <formula>0</formula>
    </cfRule>
  </conditionalFormatting>
  <conditionalFormatting sqref="N101">
    <cfRule type="cellIs" dxfId="1206" priority="1199" operator="greaterThan">
      <formula>0</formula>
    </cfRule>
    <cfRule type="cellIs" dxfId="1205" priority="1201" operator="greaterThan">
      <formula>0</formula>
    </cfRule>
  </conditionalFormatting>
  <conditionalFormatting sqref="N101:P101">
    <cfRule type="cellIs" dxfId="1204" priority="1202" operator="lessThan">
      <formula>0</formula>
    </cfRule>
  </conditionalFormatting>
  <conditionalFormatting sqref="O101">
    <cfRule type="cellIs" dxfId="1203" priority="1200" operator="greaterThan">
      <formula>0</formula>
    </cfRule>
  </conditionalFormatting>
  <conditionalFormatting sqref="N111">
    <cfRule type="cellIs" dxfId="1202" priority="1195" operator="greaterThan">
      <formula>0</formula>
    </cfRule>
    <cfRule type="cellIs" dxfId="1201" priority="1197" operator="greaterThan">
      <formula>0</formula>
    </cfRule>
  </conditionalFormatting>
  <conditionalFormatting sqref="N111:P111">
    <cfRule type="cellIs" dxfId="1200" priority="1198" operator="lessThan">
      <formula>0</formula>
    </cfRule>
  </conditionalFormatting>
  <conditionalFormatting sqref="O111">
    <cfRule type="cellIs" dxfId="1199" priority="1196" operator="greaterThan">
      <formula>0</formula>
    </cfRule>
  </conditionalFormatting>
  <conditionalFormatting sqref="N111">
    <cfRule type="cellIs" dxfId="1198" priority="1191" operator="greaterThan">
      <formula>0</formula>
    </cfRule>
    <cfRule type="cellIs" dxfId="1197" priority="1193" operator="greaterThan">
      <formula>0</formula>
    </cfRule>
  </conditionalFormatting>
  <conditionalFormatting sqref="N111:P111">
    <cfRule type="cellIs" dxfId="1196" priority="1194" operator="lessThan">
      <formula>0</formula>
    </cfRule>
  </conditionalFormatting>
  <conditionalFormatting sqref="O111">
    <cfRule type="cellIs" dxfId="1195" priority="1192" operator="greaterThan">
      <formula>0</formula>
    </cfRule>
  </conditionalFormatting>
  <conditionalFormatting sqref="N110">
    <cfRule type="cellIs" dxfId="1194" priority="1187" operator="greaterThan">
      <formula>0</formula>
    </cfRule>
    <cfRule type="cellIs" dxfId="1193" priority="1189" operator="greaterThan">
      <formula>0</formula>
    </cfRule>
  </conditionalFormatting>
  <conditionalFormatting sqref="N110:P110">
    <cfRule type="cellIs" dxfId="1192" priority="1190" operator="lessThan">
      <formula>0</formula>
    </cfRule>
  </conditionalFormatting>
  <conditionalFormatting sqref="O110">
    <cfRule type="cellIs" dxfId="1191" priority="1188" operator="greaterThan">
      <formula>0</formula>
    </cfRule>
  </conditionalFormatting>
  <conditionalFormatting sqref="N110">
    <cfRule type="cellIs" dxfId="1190" priority="1183" operator="greaterThan">
      <formula>0</formula>
    </cfRule>
    <cfRule type="cellIs" dxfId="1189" priority="1185" operator="greaterThan">
      <formula>0</formula>
    </cfRule>
  </conditionalFormatting>
  <conditionalFormatting sqref="N110:P110">
    <cfRule type="cellIs" dxfId="1188" priority="1186" operator="lessThan">
      <formula>0</formula>
    </cfRule>
  </conditionalFormatting>
  <conditionalFormatting sqref="O110">
    <cfRule type="cellIs" dxfId="1187" priority="1184" operator="greaterThan">
      <formula>0</formula>
    </cfRule>
  </conditionalFormatting>
  <conditionalFormatting sqref="N98">
    <cfRule type="cellIs" dxfId="1186" priority="1179" operator="greaterThan">
      <formula>0</formula>
    </cfRule>
    <cfRule type="cellIs" dxfId="1185" priority="1181" operator="greaterThan">
      <formula>0</formula>
    </cfRule>
  </conditionalFormatting>
  <conditionalFormatting sqref="N98:P98">
    <cfRule type="cellIs" dxfId="1184" priority="1182" operator="lessThan">
      <formula>0</formula>
    </cfRule>
  </conditionalFormatting>
  <conditionalFormatting sqref="O98">
    <cfRule type="cellIs" dxfId="1183" priority="1180" operator="greaterThan">
      <formula>0</formula>
    </cfRule>
  </conditionalFormatting>
  <conditionalFormatting sqref="N99">
    <cfRule type="cellIs" dxfId="1182" priority="1175" operator="greaterThan">
      <formula>0</formula>
    </cfRule>
    <cfRule type="cellIs" dxfId="1181" priority="1177" operator="greaterThan">
      <formula>0</formula>
    </cfRule>
  </conditionalFormatting>
  <conditionalFormatting sqref="N99:P99">
    <cfRule type="cellIs" dxfId="1180" priority="1178" operator="lessThan">
      <formula>0</formula>
    </cfRule>
  </conditionalFormatting>
  <conditionalFormatting sqref="O99">
    <cfRule type="cellIs" dxfId="1179" priority="1176" operator="greaterThan">
      <formula>0</formula>
    </cfRule>
  </conditionalFormatting>
  <conditionalFormatting sqref="N97">
    <cfRule type="cellIs" dxfId="1178" priority="1171" operator="greaterThan">
      <formula>0</formula>
    </cfRule>
    <cfRule type="cellIs" dxfId="1177" priority="1173" operator="greaterThan">
      <formula>0</formula>
    </cfRule>
  </conditionalFormatting>
  <conditionalFormatting sqref="N97:P97">
    <cfRule type="cellIs" dxfId="1176" priority="1174" operator="lessThan">
      <formula>0</formula>
    </cfRule>
  </conditionalFormatting>
  <conditionalFormatting sqref="O97">
    <cfRule type="cellIs" dxfId="1175" priority="1172" operator="greaterThan">
      <formula>0</formula>
    </cfRule>
  </conditionalFormatting>
  <conditionalFormatting sqref="N96">
    <cfRule type="cellIs" dxfId="1174" priority="1167" operator="greaterThan">
      <formula>0</formula>
    </cfRule>
    <cfRule type="cellIs" dxfId="1173" priority="1169" operator="greaterThan">
      <formula>0</formula>
    </cfRule>
  </conditionalFormatting>
  <conditionalFormatting sqref="N96:P96">
    <cfRule type="cellIs" dxfId="1172" priority="1170" operator="lessThan">
      <formula>0</formula>
    </cfRule>
  </conditionalFormatting>
  <conditionalFormatting sqref="O96">
    <cfRule type="cellIs" dxfId="1171" priority="1168" operator="greaterThan">
      <formula>0</formula>
    </cfRule>
  </conditionalFormatting>
  <conditionalFormatting sqref="N108">
    <cfRule type="cellIs" dxfId="1170" priority="1163" operator="greaterThan">
      <formula>0</formula>
    </cfRule>
    <cfRule type="cellIs" dxfId="1169" priority="1165" operator="greaterThan">
      <formula>0</formula>
    </cfRule>
  </conditionalFormatting>
  <conditionalFormatting sqref="N108:P108">
    <cfRule type="cellIs" dxfId="1168" priority="1166" operator="lessThan">
      <formula>0</formula>
    </cfRule>
  </conditionalFormatting>
  <conditionalFormatting sqref="O108">
    <cfRule type="cellIs" dxfId="1167" priority="1164" operator="greaterThan">
      <formula>0</formula>
    </cfRule>
  </conditionalFormatting>
  <conditionalFormatting sqref="N108">
    <cfRule type="cellIs" dxfId="1166" priority="1159" operator="greaterThan">
      <formula>0</formula>
    </cfRule>
    <cfRule type="cellIs" dxfId="1165" priority="1161" operator="greaterThan">
      <formula>0</formula>
    </cfRule>
  </conditionalFormatting>
  <conditionalFormatting sqref="N108:P108">
    <cfRule type="cellIs" dxfId="1164" priority="1162" operator="lessThan">
      <formula>0</formula>
    </cfRule>
  </conditionalFormatting>
  <conditionalFormatting sqref="O108">
    <cfRule type="cellIs" dxfId="1163" priority="1160" operator="greaterThan">
      <formula>0</formula>
    </cfRule>
  </conditionalFormatting>
  <conditionalFormatting sqref="N103">
    <cfRule type="cellIs" dxfId="1162" priority="1155" operator="greaterThan">
      <formula>0</formula>
    </cfRule>
    <cfRule type="cellIs" dxfId="1161" priority="1157" operator="greaterThan">
      <formula>0</formula>
    </cfRule>
  </conditionalFormatting>
  <conditionalFormatting sqref="N103:P103">
    <cfRule type="cellIs" dxfId="1160" priority="1158" operator="lessThan">
      <formula>0</formula>
    </cfRule>
  </conditionalFormatting>
  <conditionalFormatting sqref="O103">
    <cfRule type="cellIs" dxfId="1159" priority="1156" operator="greaterThan">
      <formula>0</formula>
    </cfRule>
  </conditionalFormatting>
  <conditionalFormatting sqref="N103">
    <cfRule type="cellIs" dxfId="1158" priority="1151" operator="greaterThan">
      <formula>0</formula>
    </cfRule>
    <cfRule type="cellIs" dxfId="1157" priority="1153" operator="greaterThan">
      <formula>0</formula>
    </cfRule>
  </conditionalFormatting>
  <conditionalFormatting sqref="N103:P103">
    <cfRule type="cellIs" dxfId="1156" priority="1154" operator="lessThan">
      <formula>0</formula>
    </cfRule>
  </conditionalFormatting>
  <conditionalFormatting sqref="O103">
    <cfRule type="cellIs" dxfId="1155" priority="1152" operator="greaterThan">
      <formula>0</formula>
    </cfRule>
  </conditionalFormatting>
  <conditionalFormatting sqref="N104">
    <cfRule type="cellIs" dxfId="1154" priority="1147" operator="greaterThan">
      <formula>0</formula>
    </cfRule>
    <cfRule type="cellIs" dxfId="1153" priority="1149" operator="greaterThan">
      <formula>0</formula>
    </cfRule>
  </conditionalFormatting>
  <conditionalFormatting sqref="N104:P104">
    <cfRule type="cellIs" dxfId="1152" priority="1150" operator="lessThan">
      <formula>0</formula>
    </cfRule>
  </conditionalFormatting>
  <conditionalFormatting sqref="O104">
    <cfRule type="cellIs" dxfId="1151" priority="1148" operator="greaterThan">
      <formula>0</formula>
    </cfRule>
  </conditionalFormatting>
  <conditionalFormatting sqref="N104">
    <cfRule type="cellIs" dxfId="1150" priority="1143" operator="greaterThan">
      <formula>0</formula>
    </cfRule>
    <cfRule type="cellIs" dxfId="1149" priority="1145" operator="greaterThan">
      <formula>0</formula>
    </cfRule>
  </conditionalFormatting>
  <conditionalFormatting sqref="N104:P104">
    <cfRule type="cellIs" dxfId="1148" priority="1146" operator="lessThan">
      <formula>0</formula>
    </cfRule>
  </conditionalFormatting>
  <conditionalFormatting sqref="O104">
    <cfRule type="cellIs" dxfId="1147" priority="1144" operator="greaterThan">
      <formula>0</formula>
    </cfRule>
  </conditionalFormatting>
  <conditionalFormatting sqref="N107">
    <cfRule type="cellIs" dxfId="1146" priority="1139" operator="greaterThan">
      <formula>0</formula>
    </cfRule>
    <cfRule type="cellIs" dxfId="1145" priority="1141" operator="greaterThan">
      <formula>0</formula>
    </cfRule>
  </conditionalFormatting>
  <conditionalFormatting sqref="N107:P107">
    <cfRule type="cellIs" dxfId="1144" priority="1142" operator="lessThan">
      <formula>0</formula>
    </cfRule>
  </conditionalFormatting>
  <conditionalFormatting sqref="O107">
    <cfRule type="cellIs" dxfId="1143" priority="1140" operator="greaterThan">
      <formula>0</formula>
    </cfRule>
  </conditionalFormatting>
  <conditionalFormatting sqref="N107">
    <cfRule type="cellIs" dxfId="1142" priority="1135" operator="greaterThan">
      <formula>0</formula>
    </cfRule>
    <cfRule type="cellIs" dxfId="1141" priority="1137" operator="greaterThan">
      <formula>0</formula>
    </cfRule>
  </conditionalFormatting>
  <conditionalFormatting sqref="N107:P107">
    <cfRule type="cellIs" dxfId="1140" priority="1138" operator="lessThan">
      <formula>0</formula>
    </cfRule>
  </conditionalFormatting>
  <conditionalFormatting sqref="O107">
    <cfRule type="cellIs" dxfId="1139" priority="1136" operator="greaterThan">
      <formula>0</formula>
    </cfRule>
  </conditionalFormatting>
  <conditionalFormatting sqref="N106">
    <cfRule type="cellIs" dxfId="1138" priority="1131" operator="greaterThan">
      <formula>0</formula>
    </cfRule>
    <cfRule type="cellIs" dxfId="1137" priority="1133" operator="greaterThan">
      <formula>0</formula>
    </cfRule>
  </conditionalFormatting>
  <conditionalFormatting sqref="N106:P106">
    <cfRule type="cellIs" dxfId="1136" priority="1134" operator="lessThan">
      <formula>0</formula>
    </cfRule>
  </conditionalFormatting>
  <conditionalFormatting sqref="O106">
    <cfRule type="cellIs" dxfId="1135" priority="1132" operator="greaterThan">
      <formula>0</formula>
    </cfRule>
  </conditionalFormatting>
  <conditionalFormatting sqref="N106">
    <cfRule type="cellIs" dxfId="1134" priority="1127" operator="greaterThan">
      <formula>0</formula>
    </cfRule>
    <cfRule type="cellIs" dxfId="1133" priority="1129" operator="greaterThan">
      <formula>0</formula>
    </cfRule>
  </conditionalFormatting>
  <conditionalFormatting sqref="N106:P106">
    <cfRule type="cellIs" dxfId="1132" priority="1130" operator="lessThan">
      <formula>0</formula>
    </cfRule>
  </conditionalFormatting>
  <conditionalFormatting sqref="O106">
    <cfRule type="cellIs" dxfId="1131" priority="1128" operator="greaterThan">
      <formula>0</formula>
    </cfRule>
  </conditionalFormatting>
  <conditionalFormatting sqref="N105">
    <cfRule type="cellIs" dxfId="1130" priority="1123" operator="greaterThan">
      <formula>0</formula>
    </cfRule>
    <cfRule type="cellIs" dxfId="1129" priority="1125" operator="greaterThan">
      <formula>0</formula>
    </cfRule>
  </conditionalFormatting>
  <conditionalFormatting sqref="N105:P105">
    <cfRule type="cellIs" dxfId="1128" priority="1126" operator="lessThan">
      <formula>0</formula>
    </cfRule>
  </conditionalFormatting>
  <conditionalFormatting sqref="O105">
    <cfRule type="cellIs" dxfId="1127" priority="1124" operator="greaterThan">
      <formula>0</formula>
    </cfRule>
  </conditionalFormatting>
  <conditionalFormatting sqref="N105">
    <cfRule type="cellIs" dxfId="1126" priority="1119" operator="greaterThan">
      <formula>0</formula>
    </cfRule>
    <cfRule type="cellIs" dxfId="1125" priority="1121" operator="greaterThan">
      <formula>0</formula>
    </cfRule>
  </conditionalFormatting>
  <conditionalFormatting sqref="N105:P105">
    <cfRule type="cellIs" dxfId="1124" priority="1122" operator="lessThan">
      <formula>0</formula>
    </cfRule>
  </conditionalFormatting>
  <conditionalFormatting sqref="O105">
    <cfRule type="cellIs" dxfId="1123" priority="1120" operator="greaterThan">
      <formula>0</formula>
    </cfRule>
  </conditionalFormatting>
  <conditionalFormatting sqref="N113">
    <cfRule type="cellIs" dxfId="1122" priority="1115" operator="greaterThan">
      <formula>0</formula>
    </cfRule>
    <cfRule type="cellIs" dxfId="1121" priority="1117" operator="greaterThan">
      <formula>0</formula>
    </cfRule>
  </conditionalFormatting>
  <conditionalFormatting sqref="N113:P113">
    <cfRule type="cellIs" dxfId="1120" priority="1118" operator="lessThan">
      <formula>0</formula>
    </cfRule>
  </conditionalFormatting>
  <conditionalFormatting sqref="O113">
    <cfRule type="cellIs" dxfId="1119" priority="1116" operator="greaterThan">
      <formula>0</formula>
    </cfRule>
  </conditionalFormatting>
  <conditionalFormatting sqref="N113">
    <cfRule type="cellIs" dxfId="1118" priority="1111" operator="greaterThan">
      <formula>0</formula>
    </cfRule>
    <cfRule type="cellIs" dxfId="1117" priority="1113" operator="greaterThan">
      <formula>0</formula>
    </cfRule>
  </conditionalFormatting>
  <conditionalFormatting sqref="N113:P113">
    <cfRule type="cellIs" dxfId="1116" priority="1114" operator="lessThan">
      <formula>0</formula>
    </cfRule>
  </conditionalFormatting>
  <conditionalFormatting sqref="O113">
    <cfRule type="cellIs" dxfId="1115" priority="1112" operator="greaterThan">
      <formula>0</formula>
    </cfRule>
  </conditionalFormatting>
  <conditionalFormatting sqref="N112">
    <cfRule type="cellIs" dxfId="1114" priority="1107" operator="greaterThan">
      <formula>0</formula>
    </cfRule>
    <cfRule type="cellIs" dxfId="1113" priority="1109" operator="greaterThan">
      <formula>0</formula>
    </cfRule>
  </conditionalFormatting>
  <conditionalFormatting sqref="N112:P112">
    <cfRule type="cellIs" dxfId="1112" priority="1110" operator="lessThan">
      <formula>0</formula>
    </cfRule>
  </conditionalFormatting>
  <conditionalFormatting sqref="O112">
    <cfRule type="cellIs" dxfId="1111" priority="1108" operator="greaterThan">
      <formula>0</formula>
    </cfRule>
  </conditionalFormatting>
  <conditionalFormatting sqref="N112">
    <cfRule type="cellIs" dxfId="1110" priority="1103" operator="greaterThan">
      <formula>0</formula>
    </cfRule>
    <cfRule type="cellIs" dxfId="1109" priority="1105" operator="greaterThan">
      <formula>0</formula>
    </cfRule>
  </conditionalFormatting>
  <conditionalFormatting sqref="N112:P112">
    <cfRule type="cellIs" dxfId="1108" priority="1106" operator="lessThan">
      <formula>0</formula>
    </cfRule>
  </conditionalFormatting>
  <conditionalFormatting sqref="O112">
    <cfRule type="cellIs" dxfId="1107" priority="1104" operator="greaterThan">
      <formula>0</formula>
    </cfRule>
  </conditionalFormatting>
  <conditionalFormatting sqref="N131:N132 N139 N146">
    <cfRule type="cellIs" dxfId="1106" priority="1098" operator="greaterThan">
      <formula>0</formula>
    </cfRule>
    <cfRule type="cellIs" dxfId="1105" priority="1100" operator="greaterThan">
      <formula>0</formula>
    </cfRule>
  </conditionalFormatting>
  <conditionalFormatting sqref="N146:P146">
    <cfRule type="cellIs" dxfId="1104" priority="1101" operator="lessThan">
      <formula>0</formula>
    </cfRule>
  </conditionalFormatting>
  <conditionalFormatting sqref="N131:P132 N139:P139">
    <cfRule type="cellIs" dxfId="1103" priority="1102" operator="lessThan">
      <formula>0</formula>
    </cfRule>
  </conditionalFormatting>
  <conditionalFormatting sqref="O131:O132 O139 O146">
    <cfRule type="cellIs" dxfId="1102" priority="1099" operator="greaterThan">
      <formula>0</formula>
    </cfRule>
  </conditionalFormatting>
  <conditionalFormatting sqref="N137">
    <cfRule type="cellIs" dxfId="1101" priority="1094" operator="greaterThan">
      <formula>0</formula>
    </cfRule>
    <cfRule type="cellIs" dxfId="1100" priority="1096" operator="greaterThan">
      <formula>0</formula>
    </cfRule>
  </conditionalFormatting>
  <conditionalFormatting sqref="N137:P137">
    <cfRule type="cellIs" dxfId="1099" priority="1097" operator="lessThan">
      <formula>0</formula>
    </cfRule>
  </conditionalFormatting>
  <conditionalFormatting sqref="O137">
    <cfRule type="cellIs" dxfId="1098" priority="1095" operator="greaterThan">
      <formula>0</formula>
    </cfRule>
  </conditionalFormatting>
  <conditionalFormatting sqref="N138">
    <cfRule type="cellIs" dxfId="1097" priority="1090" operator="greaterThan">
      <formula>0</formula>
    </cfRule>
    <cfRule type="cellIs" dxfId="1096" priority="1092" operator="greaterThan">
      <formula>0</formula>
    </cfRule>
  </conditionalFormatting>
  <conditionalFormatting sqref="N138:P138">
    <cfRule type="cellIs" dxfId="1095" priority="1093" operator="lessThan">
      <formula>0</formula>
    </cfRule>
  </conditionalFormatting>
  <conditionalFormatting sqref="O138">
    <cfRule type="cellIs" dxfId="1094" priority="1091" operator="greaterThan">
      <formula>0</formula>
    </cfRule>
  </conditionalFormatting>
  <conditionalFormatting sqref="N148">
    <cfRule type="cellIs" dxfId="1093" priority="1086" operator="greaterThan">
      <formula>0</formula>
    </cfRule>
    <cfRule type="cellIs" dxfId="1092" priority="1088" operator="greaterThan">
      <formula>0</formula>
    </cfRule>
  </conditionalFormatting>
  <conditionalFormatting sqref="N148:P148">
    <cfRule type="cellIs" dxfId="1091" priority="1089" operator="lessThan">
      <formula>0</formula>
    </cfRule>
  </conditionalFormatting>
  <conditionalFormatting sqref="O148">
    <cfRule type="cellIs" dxfId="1090" priority="1087" operator="greaterThan">
      <formula>0</formula>
    </cfRule>
  </conditionalFormatting>
  <conditionalFormatting sqref="N148">
    <cfRule type="cellIs" dxfId="1089" priority="1082" operator="greaterThan">
      <formula>0</formula>
    </cfRule>
    <cfRule type="cellIs" dxfId="1088" priority="1084" operator="greaterThan">
      <formula>0</formula>
    </cfRule>
  </conditionalFormatting>
  <conditionalFormatting sqref="N148:P148">
    <cfRule type="cellIs" dxfId="1087" priority="1085" operator="lessThan">
      <formula>0</formula>
    </cfRule>
  </conditionalFormatting>
  <conditionalFormatting sqref="O148">
    <cfRule type="cellIs" dxfId="1086" priority="1083" operator="greaterThan">
      <formula>0</formula>
    </cfRule>
  </conditionalFormatting>
  <conditionalFormatting sqref="N147">
    <cfRule type="cellIs" dxfId="1085" priority="1078" operator="greaterThan">
      <formula>0</formula>
    </cfRule>
    <cfRule type="cellIs" dxfId="1084" priority="1080" operator="greaterThan">
      <formula>0</formula>
    </cfRule>
  </conditionalFormatting>
  <conditionalFormatting sqref="N147:P147">
    <cfRule type="cellIs" dxfId="1083" priority="1081" operator="lessThan">
      <formula>0</formula>
    </cfRule>
  </conditionalFormatting>
  <conditionalFormatting sqref="O147">
    <cfRule type="cellIs" dxfId="1082" priority="1079" operator="greaterThan">
      <formula>0</formula>
    </cfRule>
  </conditionalFormatting>
  <conditionalFormatting sqref="N147">
    <cfRule type="cellIs" dxfId="1081" priority="1074" operator="greaterThan">
      <formula>0</formula>
    </cfRule>
    <cfRule type="cellIs" dxfId="1080" priority="1076" operator="greaterThan">
      <formula>0</formula>
    </cfRule>
  </conditionalFormatting>
  <conditionalFormatting sqref="N147:P147">
    <cfRule type="cellIs" dxfId="1079" priority="1077" operator="lessThan">
      <formula>0</formula>
    </cfRule>
  </conditionalFormatting>
  <conditionalFormatting sqref="O147">
    <cfRule type="cellIs" dxfId="1078" priority="1075" operator="greaterThan">
      <formula>0</formula>
    </cfRule>
  </conditionalFormatting>
  <conditionalFormatting sqref="N135">
    <cfRule type="cellIs" dxfId="1077" priority="1070" operator="greaterThan">
      <formula>0</formula>
    </cfRule>
    <cfRule type="cellIs" dxfId="1076" priority="1072" operator="greaterThan">
      <formula>0</formula>
    </cfRule>
  </conditionalFormatting>
  <conditionalFormatting sqref="N135:P135">
    <cfRule type="cellIs" dxfId="1075" priority="1073" operator="lessThan">
      <formula>0</formula>
    </cfRule>
  </conditionalFormatting>
  <conditionalFormatting sqref="O135">
    <cfRule type="cellIs" dxfId="1074" priority="1071" operator="greaterThan">
      <formula>0</formula>
    </cfRule>
  </conditionalFormatting>
  <conditionalFormatting sqref="N136">
    <cfRule type="cellIs" dxfId="1073" priority="1066" operator="greaterThan">
      <formula>0</formula>
    </cfRule>
    <cfRule type="cellIs" dxfId="1072" priority="1068" operator="greaterThan">
      <formula>0</formula>
    </cfRule>
  </conditionalFormatting>
  <conditionalFormatting sqref="N136:P136">
    <cfRule type="cellIs" dxfId="1071" priority="1069" operator="lessThan">
      <formula>0</formula>
    </cfRule>
  </conditionalFormatting>
  <conditionalFormatting sqref="O136">
    <cfRule type="cellIs" dxfId="1070" priority="1067" operator="greaterThan">
      <formula>0</formula>
    </cfRule>
  </conditionalFormatting>
  <conditionalFormatting sqref="N134">
    <cfRule type="cellIs" dxfId="1069" priority="1062" operator="greaterThan">
      <formula>0</formula>
    </cfRule>
    <cfRule type="cellIs" dxfId="1068" priority="1064" operator="greaterThan">
      <formula>0</formula>
    </cfRule>
  </conditionalFormatting>
  <conditionalFormatting sqref="N134:P134">
    <cfRule type="cellIs" dxfId="1067" priority="1065" operator="lessThan">
      <formula>0</formula>
    </cfRule>
  </conditionalFormatting>
  <conditionalFormatting sqref="O134">
    <cfRule type="cellIs" dxfId="1066" priority="1063" operator="greaterThan">
      <formula>0</formula>
    </cfRule>
  </conditionalFormatting>
  <conditionalFormatting sqref="N133">
    <cfRule type="cellIs" dxfId="1065" priority="1058" operator="greaterThan">
      <formula>0</formula>
    </cfRule>
    <cfRule type="cellIs" dxfId="1064" priority="1060" operator="greaterThan">
      <formula>0</formula>
    </cfRule>
  </conditionalFormatting>
  <conditionalFormatting sqref="N133:P133">
    <cfRule type="cellIs" dxfId="1063" priority="1061" operator="lessThan">
      <formula>0</formula>
    </cfRule>
  </conditionalFormatting>
  <conditionalFormatting sqref="O133">
    <cfRule type="cellIs" dxfId="1062" priority="1059" operator="greaterThan">
      <formula>0</formula>
    </cfRule>
  </conditionalFormatting>
  <conditionalFormatting sqref="N145">
    <cfRule type="cellIs" dxfId="1061" priority="1054" operator="greaterThan">
      <formula>0</formula>
    </cfRule>
    <cfRule type="cellIs" dxfId="1060" priority="1056" operator="greaterThan">
      <formula>0</formula>
    </cfRule>
  </conditionalFormatting>
  <conditionalFormatting sqref="N145:P145">
    <cfRule type="cellIs" dxfId="1059" priority="1057" operator="lessThan">
      <formula>0</formula>
    </cfRule>
  </conditionalFormatting>
  <conditionalFormatting sqref="O145">
    <cfRule type="cellIs" dxfId="1058" priority="1055" operator="greaterThan">
      <formula>0</formula>
    </cfRule>
  </conditionalFormatting>
  <conditionalFormatting sqref="N145">
    <cfRule type="cellIs" dxfId="1057" priority="1050" operator="greaterThan">
      <formula>0</formula>
    </cfRule>
    <cfRule type="cellIs" dxfId="1056" priority="1052" operator="greaterThan">
      <formula>0</formula>
    </cfRule>
  </conditionalFormatting>
  <conditionalFormatting sqref="N145:P145">
    <cfRule type="cellIs" dxfId="1055" priority="1053" operator="lessThan">
      <formula>0</formula>
    </cfRule>
  </conditionalFormatting>
  <conditionalFormatting sqref="O145">
    <cfRule type="cellIs" dxfId="1054" priority="1051" operator="greaterThan">
      <formula>0</formula>
    </cfRule>
  </conditionalFormatting>
  <conditionalFormatting sqref="N140">
    <cfRule type="cellIs" dxfId="1053" priority="1046" operator="greaterThan">
      <formula>0</formula>
    </cfRule>
    <cfRule type="cellIs" dxfId="1052" priority="1048" operator="greaterThan">
      <formula>0</formula>
    </cfRule>
  </conditionalFormatting>
  <conditionalFormatting sqref="N140:P140">
    <cfRule type="cellIs" dxfId="1051" priority="1049" operator="lessThan">
      <formula>0</formula>
    </cfRule>
  </conditionalFormatting>
  <conditionalFormatting sqref="O140">
    <cfRule type="cellIs" dxfId="1050" priority="1047" operator="greaterThan">
      <formula>0</formula>
    </cfRule>
  </conditionalFormatting>
  <conditionalFormatting sqref="N140">
    <cfRule type="cellIs" dxfId="1049" priority="1042" operator="greaterThan">
      <formula>0</formula>
    </cfRule>
    <cfRule type="cellIs" dxfId="1048" priority="1044" operator="greaterThan">
      <formula>0</formula>
    </cfRule>
  </conditionalFormatting>
  <conditionalFormatting sqref="N140:P140">
    <cfRule type="cellIs" dxfId="1047" priority="1045" operator="lessThan">
      <formula>0</formula>
    </cfRule>
  </conditionalFormatting>
  <conditionalFormatting sqref="O140">
    <cfRule type="cellIs" dxfId="1046" priority="1043" operator="greaterThan">
      <formula>0</formula>
    </cfRule>
  </conditionalFormatting>
  <conditionalFormatting sqref="N141">
    <cfRule type="cellIs" dxfId="1045" priority="1038" operator="greaterThan">
      <formula>0</formula>
    </cfRule>
    <cfRule type="cellIs" dxfId="1044" priority="1040" operator="greaterThan">
      <formula>0</formula>
    </cfRule>
  </conditionalFormatting>
  <conditionalFormatting sqref="N141:P141">
    <cfRule type="cellIs" dxfId="1043" priority="1041" operator="lessThan">
      <formula>0</formula>
    </cfRule>
  </conditionalFormatting>
  <conditionalFormatting sqref="O141">
    <cfRule type="cellIs" dxfId="1042" priority="1039" operator="greaterThan">
      <formula>0</formula>
    </cfRule>
  </conditionalFormatting>
  <conditionalFormatting sqref="N141">
    <cfRule type="cellIs" dxfId="1041" priority="1034" operator="greaterThan">
      <formula>0</formula>
    </cfRule>
    <cfRule type="cellIs" dxfId="1040" priority="1036" operator="greaterThan">
      <formula>0</formula>
    </cfRule>
  </conditionalFormatting>
  <conditionalFormatting sqref="N141:P141">
    <cfRule type="cellIs" dxfId="1039" priority="1037" operator="lessThan">
      <formula>0</formula>
    </cfRule>
  </conditionalFormatting>
  <conditionalFormatting sqref="O141">
    <cfRule type="cellIs" dxfId="1038" priority="1035" operator="greaterThan">
      <formula>0</formula>
    </cfRule>
  </conditionalFormatting>
  <conditionalFormatting sqref="N144">
    <cfRule type="cellIs" dxfId="1037" priority="1030" operator="greaterThan">
      <formula>0</formula>
    </cfRule>
    <cfRule type="cellIs" dxfId="1036" priority="1032" operator="greaterThan">
      <formula>0</formula>
    </cfRule>
  </conditionalFormatting>
  <conditionalFormatting sqref="N144:P144">
    <cfRule type="cellIs" dxfId="1035" priority="1033" operator="lessThan">
      <formula>0</formula>
    </cfRule>
  </conditionalFormatting>
  <conditionalFormatting sqref="O144">
    <cfRule type="cellIs" dxfId="1034" priority="1031" operator="greaterThan">
      <formula>0</formula>
    </cfRule>
  </conditionalFormatting>
  <conditionalFormatting sqref="N144">
    <cfRule type="cellIs" dxfId="1033" priority="1026" operator="greaterThan">
      <formula>0</formula>
    </cfRule>
    <cfRule type="cellIs" dxfId="1032" priority="1028" operator="greaterThan">
      <formula>0</formula>
    </cfRule>
  </conditionalFormatting>
  <conditionalFormatting sqref="N144:P144">
    <cfRule type="cellIs" dxfId="1031" priority="1029" operator="lessThan">
      <formula>0</formula>
    </cfRule>
  </conditionalFormatting>
  <conditionalFormatting sqref="O144">
    <cfRule type="cellIs" dxfId="1030" priority="1027" operator="greaterThan">
      <formula>0</formula>
    </cfRule>
  </conditionalFormatting>
  <conditionalFormatting sqref="N143">
    <cfRule type="cellIs" dxfId="1029" priority="1022" operator="greaterThan">
      <formula>0</formula>
    </cfRule>
    <cfRule type="cellIs" dxfId="1028" priority="1024" operator="greaterThan">
      <formula>0</formula>
    </cfRule>
  </conditionalFormatting>
  <conditionalFormatting sqref="N143:P143">
    <cfRule type="cellIs" dxfId="1027" priority="1025" operator="lessThan">
      <formula>0</formula>
    </cfRule>
  </conditionalFormatting>
  <conditionalFormatting sqref="O143">
    <cfRule type="cellIs" dxfId="1026" priority="1023" operator="greaterThan">
      <formula>0</formula>
    </cfRule>
  </conditionalFormatting>
  <conditionalFormatting sqref="N143">
    <cfRule type="cellIs" dxfId="1025" priority="1018" operator="greaterThan">
      <formula>0</formula>
    </cfRule>
    <cfRule type="cellIs" dxfId="1024" priority="1020" operator="greaterThan">
      <formula>0</formula>
    </cfRule>
  </conditionalFormatting>
  <conditionalFormatting sqref="N143:P143">
    <cfRule type="cellIs" dxfId="1023" priority="1021" operator="lessThan">
      <formula>0</formula>
    </cfRule>
  </conditionalFormatting>
  <conditionalFormatting sqref="O143">
    <cfRule type="cellIs" dxfId="1022" priority="1019" operator="greaterThan">
      <formula>0</formula>
    </cfRule>
  </conditionalFormatting>
  <conditionalFormatting sqref="N142">
    <cfRule type="cellIs" dxfId="1021" priority="1014" operator="greaterThan">
      <formula>0</formula>
    </cfRule>
    <cfRule type="cellIs" dxfId="1020" priority="1016" operator="greaterThan">
      <formula>0</formula>
    </cfRule>
  </conditionalFormatting>
  <conditionalFormatting sqref="N142:P142">
    <cfRule type="cellIs" dxfId="1019" priority="1017" operator="lessThan">
      <formula>0</formula>
    </cfRule>
  </conditionalFormatting>
  <conditionalFormatting sqref="O142">
    <cfRule type="cellIs" dxfId="1018" priority="1015" operator="greaterThan">
      <formula>0</formula>
    </cfRule>
  </conditionalFormatting>
  <conditionalFormatting sqref="N142">
    <cfRule type="cellIs" dxfId="1017" priority="1010" operator="greaterThan">
      <formula>0</formula>
    </cfRule>
    <cfRule type="cellIs" dxfId="1016" priority="1012" operator="greaterThan">
      <formula>0</formula>
    </cfRule>
  </conditionalFormatting>
  <conditionalFormatting sqref="N142:P142">
    <cfRule type="cellIs" dxfId="1015" priority="1013" operator="lessThan">
      <formula>0</formula>
    </cfRule>
  </conditionalFormatting>
  <conditionalFormatting sqref="O142">
    <cfRule type="cellIs" dxfId="1014" priority="1011" operator="greaterThan">
      <formula>0</formula>
    </cfRule>
  </conditionalFormatting>
  <conditionalFormatting sqref="N150">
    <cfRule type="cellIs" dxfId="1013" priority="1006" operator="greaterThan">
      <formula>0</formula>
    </cfRule>
    <cfRule type="cellIs" dxfId="1012" priority="1008" operator="greaterThan">
      <formula>0</formula>
    </cfRule>
  </conditionalFormatting>
  <conditionalFormatting sqref="N150:P150">
    <cfRule type="cellIs" dxfId="1011" priority="1009" operator="lessThan">
      <formula>0</formula>
    </cfRule>
  </conditionalFormatting>
  <conditionalFormatting sqref="O150">
    <cfRule type="cellIs" dxfId="1010" priority="1007" operator="greaterThan">
      <formula>0</formula>
    </cfRule>
  </conditionalFormatting>
  <conditionalFormatting sqref="N150">
    <cfRule type="cellIs" dxfId="1009" priority="1002" operator="greaterThan">
      <formula>0</formula>
    </cfRule>
    <cfRule type="cellIs" dxfId="1008" priority="1004" operator="greaterThan">
      <formula>0</formula>
    </cfRule>
  </conditionalFormatting>
  <conditionalFormatting sqref="N150:P150">
    <cfRule type="cellIs" dxfId="1007" priority="1005" operator="lessThan">
      <formula>0</formula>
    </cfRule>
  </conditionalFormatting>
  <conditionalFormatting sqref="O150">
    <cfRule type="cellIs" dxfId="1006" priority="1003" operator="greaterThan">
      <formula>0</formula>
    </cfRule>
  </conditionalFormatting>
  <conditionalFormatting sqref="N149">
    <cfRule type="cellIs" dxfId="1005" priority="998" operator="greaterThan">
      <formula>0</formula>
    </cfRule>
    <cfRule type="cellIs" dxfId="1004" priority="1000" operator="greaterThan">
      <formula>0</formula>
    </cfRule>
  </conditionalFormatting>
  <conditionalFormatting sqref="N149:P149">
    <cfRule type="cellIs" dxfId="1003" priority="1001" operator="lessThan">
      <formula>0</formula>
    </cfRule>
  </conditionalFormatting>
  <conditionalFormatting sqref="O149">
    <cfRule type="cellIs" dxfId="1002" priority="999" operator="greaterThan">
      <formula>0</formula>
    </cfRule>
  </conditionalFormatting>
  <conditionalFormatting sqref="N149">
    <cfRule type="cellIs" dxfId="1001" priority="994" operator="greaterThan">
      <formula>0</formula>
    </cfRule>
    <cfRule type="cellIs" dxfId="1000" priority="996" operator="greaterThan">
      <formula>0</formula>
    </cfRule>
  </conditionalFormatting>
  <conditionalFormatting sqref="N149:P149">
    <cfRule type="cellIs" dxfId="999" priority="997" operator="lessThan">
      <formula>0</formula>
    </cfRule>
  </conditionalFormatting>
  <conditionalFormatting sqref="O149">
    <cfRule type="cellIs" dxfId="998" priority="995" operator="greaterThan">
      <formula>0</formula>
    </cfRule>
  </conditionalFormatting>
  <conditionalFormatting sqref="N168:N169 N176 N183">
    <cfRule type="cellIs" dxfId="997" priority="989" operator="greaterThan">
      <formula>0</formula>
    </cfRule>
    <cfRule type="cellIs" dxfId="996" priority="991" operator="greaterThan">
      <formula>0</formula>
    </cfRule>
  </conditionalFormatting>
  <conditionalFormatting sqref="N183:P183">
    <cfRule type="cellIs" dxfId="995" priority="992" operator="lessThan">
      <formula>0</formula>
    </cfRule>
  </conditionalFormatting>
  <conditionalFormatting sqref="N168:P169 N176:P176">
    <cfRule type="cellIs" dxfId="994" priority="993" operator="lessThan">
      <formula>0</formula>
    </cfRule>
  </conditionalFormatting>
  <conditionalFormatting sqref="O168:O169 O176 O183">
    <cfRule type="cellIs" dxfId="993" priority="990" operator="greaterThan">
      <formula>0</formula>
    </cfRule>
  </conditionalFormatting>
  <conditionalFormatting sqref="N174">
    <cfRule type="cellIs" dxfId="992" priority="985" operator="greaterThan">
      <formula>0</formula>
    </cfRule>
    <cfRule type="cellIs" dxfId="991" priority="987" operator="greaterThan">
      <formula>0</formula>
    </cfRule>
  </conditionalFormatting>
  <conditionalFormatting sqref="N174:P174">
    <cfRule type="cellIs" dxfId="990" priority="988" operator="lessThan">
      <formula>0</formula>
    </cfRule>
  </conditionalFormatting>
  <conditionalFormatting sqref="O174">
    <cfRule type="cellIs" dxfId="989" priority="986" operator="greaterThan">
      <formula>0</formula>
    </cfRule>
  </conditionalFormatting>
  <conditionalFormatting sqref="N175">
    <cfRule type="cellIs" dxfId="988" priority="981" operator="greaterThan">
      <formula>0</formula>
    </cfRule>
    <cfRule type="cellIs" dxfId="987" priority="983" operator="greaterThan">
      <formula>0</formula>
    </cfRule>
  </conditionalFormatting>
  <conditionalFormatting sqref="N175:P175">
    <cfRule type="cellIs" dxfId="986" priority="984" operator="lessThan">
      <formula>0</formula>
    </cfRule>
  </conditionalFormatting>
  <conditionalFormatting sqref="O175">
    <cfRule type="cellIs" dxfId="985" priority="982" operator="greaterThan">
      <formula>0</formula>
    </cfRule>
  </conditionalFormatting>
  <conditionalFormatting sqref="N185">
    <cfRule type="cellIs" dxfId="984" priority="977" operator="greaterThan">
      <formula>0</formula>
    </cfRule>
    <cfRule type="cellIs" dxfId="983" priority="979" operator="greaterThan">
      <formula>0</formula>
    </cfRule>
  </conditionalFormatting>
  <conditionalFormatting sqref="N185:P185">
    <cfRule type="cellIs" dxfId="982" priority="980" operator="lessThan">
      <formula>0</formula>
    </cfRule>
  </conditionalFormatting>
  <conditionalFormatting sqref="O185">
    <cfRule type="cellIs" dxfId="981" priority="978" operator="greaterThan">
      <formula>0</formula>
    </cfRule>
  </conditionalFormatting>
  <conditionalFormatting sqref="N185">
    <cfRule type="cellIs" dxfId="980" priority="973" operator="greaterThan">
      <formula>0</formula>
    </cfRule>
    <cfRule type="cellIs" dxfId="979" priority="975" operator="greaterThan">
      <formula>0</formula>
    </cfRule>
  </conditionalFormatting>
  <conditionalFormatting sqref="N185:P185">
    <cfRule type="cellIs" dxfId="978" priority="976" operator="lessThan">
      <formula>0</formula>
    </cfRule>
  </conditionalFormatting>
  <conditionalFormatting sqref="O185">
    <cfRule type="cellIs" dxfId="977" priority="974" operator="greaterThan">
      <formula>0</formula>
    </cfRule>
  </conditionalFormatting>
  <conditionalFormatting sqref="N184">
    <cfRule type="cellIs" dxfId="976" priority="969" operator="greaterThan">
      <formula>0</formula>
    </cfRule>
    <cfRule type="cellIs" dxfId="975" priority="971" operator="greaterThan">
      <formula>0</formula>
    </cfRule>
  </conditionalFormatting>
  <conditionalFormatting sqref="N184:P184">
    <cfRule type="cellIs" dxfId="974" priority="972" operator="lessThan">
      <formula>0</formula>
    </cfRule>
  </conditionalFormatting>
  <conditionalFormatting sqref="O184">
    <cfRule type="cellIs" dxfId="973" priority="970" operator="greaterThan">
      <formula>0</formula>
    </cfRule>
  </conditionalFormatting>
  <conditionalFormatting sqref="N184">
    <cfRule type="cellIs" dxfId="972" priority="965" operator="greaterThan">
      <formula>0</formula>
    </cfRule>
    <cfRule type="cellIs" dxfId="971" priority="967" operator="greaterThan">
      <formula>0</formula>
    </cfRule>
  </conditionalFormatting>
  <conditionalFormatting sqref="N184:P184">
    <cfRule type="cellIs" dxfId="970" priority="968" operator="lessThan">
      <formula>0</formula>
    </cfRule>
  </conditionalFormatting>
  <conditionalFormatting sqref="O184">
    <cfRule type="cellIs" dxfId="969" priority="966" operator="greaterThan">
      <formula>0</formula>
    </cfRule>
  </conditionalFormatting>
  <conditionalFormatting sqref="N172">
    <cfRule type="cellIs" dxfId="968" priority="961" operator="greaterThan">
      <formula>0</formula>
    </cfRule>
    <cfRule type="cellIs" dxfId="967" priority="963" operator="greaterThan">
      <formula>0</formula>
    </cfRule>
  </conditionalFormatting>
  <conditionalFormatting sqref="N172:P172">
    <cfRule type="cellIs" dxfId="966" priority="964" operator="lessThan">
      <formula>0</formula>
    </cfRule>
  </conditionalFormatting>
  <conditionalFormatting sqref="O172">
    <cfRule type="cellIs" dxfId="965" priority="962" operator="greaterThan">
      <formula>0</formula>
    </cfRule>
  </conditionalFormatting>
  <conditionalFormatting sqref="N173">
    <cfRule type="cellIs" dxfId="964" priority="957" operator="greaterThan">
      <formula>0</formula>
    </cfRule>
    <cfRule type="cellIs" dxfId="963" priority="959" operator="greaterThan">
      <formula>0</formula>
    </cfRule>
  </conditionalFormatting>
  <conditionalFormatting sqref="N173:P173">
    <cfRule type="cellIs" dxfId="962" priority="960" operator="lessThan">
      <formula>0</formula>
    </cfRule>
  </conditionalFormatting>
  <conditionalFormatting sqref="O173">
    <cfRule type="cellIs" dxfId="961" priority="958" operator="greaterThan">
      <formula>0</formula>
    </cfRule>
  </conditionalFormatting>
  <conditionalFormatting sqref="N171">
    <cfRule type="cellIs" dxfId="960" priority="953" operator="greaterThan">
      <formula>0</formula>
    </cfRule>
    <cfRule type="cellIs" dxfId="959" priority="955" operator="greaterThan">
      <formula>0</formula>
    </cfRule>
  </conditionalFormatting>
  <conditionalFormatting sqref="N171:P171">
    <cfRule type="cellIs" dxfId="958" priority="956" operator="lessThan">
      <formula>0</formula>
    </cfRule>
  </conditionalFormatting>
  <conditionalFormatting sqref="O171">
    <cfRule type="cellIs" dxfId="957" priority="954" operator="greaterThan">
      <formula>0</formula>
    </cfRule>
  </conditionalFormatting>
  <conditionalFormatting sqref="N170">
    <cfRule type="cellIs" dxfId="956" priority="949" operator="greaterThan">
      <formula>0</formula>
    </cfRule>
    <cfRule type="cellIs" dxfId="955" priority="951" operator="greaterThan">
      <formula>0</formula>
    </cfRule>
  </conditionalFormatting>
  <conditionalFormatting sqref="N170:P170">
    <cfRule type="cellIs" dxfId="954" priority="952" operator="lessThan">
      <formula>0</formula>
    </cfRule>
  </conditionalFormatting>
  <conditionalFormatting sqref="O170">
    <cfRule type="cellIs" dxfId="953" priority="950" operator="greaterThan">
      <formula>0</formula>
    </cfRule>
  </conditionalFormatting>
  <conditionalFormatting sqref="N182">
    <cfRule type="cellIs" dxfId="952" priority="945" operator="greaterThan">
      <formula>0</formula>
    </cfRule>
    <cfRule type="cellIs" dxfId="951" priority="947" operator="greaterThan">
      <formula>0</formula>
    </cfRule>
  </conditionalFormatting>
  <conditionalFormatting sqref="N182:P182">
    <cfRule type="cellIs" dxfId="950" priority="948" operator="lessThan">
      <formula>0</formula>
    </cfRule>
  </conditionalFormatting>
  <conditionalFormatting sqref="O182">
    <cfRule type="cellIs" dxfId="949" priority="946" operator="greaterThan">
      <formula>0</formula>
    </cfRule>
  </conditionalFormatting>
  <conditionalFormatting sqref="N182">
    <cfRule type="cellIs" dxfId="948" priority="941" operator="greaterThan">
      <formula>0</formula>
    </cfRule>
    <cfRule type="cellIs" dxfId="947" priority="943" operator="greaterThan">
      <formula>0</formula>
    </cfRule>
  </conditionalFormatting>
  <conditionalFormatting sqref="N182:P182">
    <cfRule type="cellIs" dxfId="946" priority="944" operator="lessThan">
      <formula>0</formula>
    </cfRule>
  </conditionalFormatting>
  <conditionalFormatting sqref="O182">
    <cfRule type="cellIs" dxfId="945" priority="942" operator="greaterThan">
      <formula>0</formula>
    </cfRule>
  </conditionalFormatting>
  <conditionalFormatting sqref="N177">
    <cfRule type="cellIs" dxfId="944" priority="937" operator="greaterThan">
      <formula>0</formula>
    </cfRule>
    <cfRule type="cellIs" dxfId="943" priority="939" operator="greaterThan">
      <formula>0</formula>
    </cfRule>
  </conditionalFormatting>
  <conditionalFormatting sqref="N177:P177">
    <cfRule type="cellIs" dxfId="942" priority="940" operator="lessThan">
      <formula>0</formula>
    </cfRule>
  </conditionalFormatting>
  <conditionalFormatting sqref="O177">
    <cfRule type="cellIs" dxfId="941" priority="938" operator="greaterThan">
      <formula>0</formula>
    </cfRule>
  </conditionalFormatting>
  <conditionalFormatting sqref="N177">
    <cfRule type="cellIs" dxfId="940" priority="933" operator="greaterThan">
      <formula>0</formula>
    </cfRule>
    <cfRule type="cellIs" dxfId="939" priority="935" operator="greaterThan">
      <formula>0</formula>
    </cfRule>
  </conditionalFormatting>
  <conditionalFormatting sqref="N177:P177">
    <cfRule type="cellIs" dxfId="938" priority="936" operator="lessThan">
      <formula>0</formula>
    </cfRule>
  </conditionalFormatting>
  <conditionalFormatting sqref="O177">
    <cfRule type="cellIs" dxfId="937" priority="934" operator="greaterThan">
      <formula>0</formula>
    </cfRule>
  </conditionalFormatting>
  <conditionalFormatting sqref="N178">
    <cfRule type="cellIs" dxfId="936" priority="929" operator="greaterThan">
      <formula>0</formula>
    </cfRule>
    <cfRule type="cellIs" dxfId="935" priority="931" operator="greaterThan">
      <formula>0</formula>
    </cfRule>
  </conditionalFormatting>
  <conditionalFormatting sqref="N178:P178">
    <cfRule type="cellIs" dxfId="934" priority="932" operator="lessThan">
      <formula>0</formula>
    </cfRule>
  </conditionalFormatting>
  <conditionalFormatting sqref="O178">
    <cfRule type="cellIs" dxfId="933" priority="930" operator="greaterThan">
      <formula>0</formula>
    </cfRule>
  </conditionalFormatting>
  <conditionalFormatting sqref="N178">
    <cfRule type="cellIs" dxfId="932" priority="925" operator="greaterThan">
      <formula>0</formula>
    </cfRule>
    <cfRule type="cellIs" dxfId="931" priority="927" operator="greaterThan">
      <formula>0</formula>
    </cfRule>
  </conditionalFormatting>
  <conditionalFormatting sqref="N178:P178">
    <cfRule type="cellIs" dxfId="930" priority="928" operator="lessThan">
      <formula>0</formula>
    </cfRule>
  </conditionalFormatting>
  <conditionalFormatting sqref="O178">
    <cfRule type="cellIs" dxfId="929" priority="926" operator="greaterThan">
      <formula>0</formula>
    </cfRule>
  </conditionalFormatting>
  <conditionalFormatting sqref="N181">
    <cfRule type="cellIs" dxfId="928" priority="921" operator="greaterThan">
      <formula>0</formula>
    </cfRule>
    <cfRule type="cellIs" dxfId="927" priority="923" operator="greaterThan">
      <formula>0</formula>
    </cfRule>
  </conditionalFormatting>
  <conditionalFormatting sqref="N181:P181">
    <cfRule type="cellIs" dxfId="926" priority="924" operator="lessThan">
      <formula>0</formula>
    </cfRule>
  </conditionalFormatting>
  <conditionalFormatting sqref="O181">
    <cfRule type="cellIs" dxfId="925" priority="922" operator="greaterThan">
      <formula>0</formula>
    </cfRule>
  </conditionalFormatting>
  <conditionalFormatting sqref="N181">
    <cfRule type="cellIs" dxfId="924" priority="917" operator="greaterThan">
      <formula>0</formula>
    </cfRule>
    <cfRule type="cellIs" dxfId="923" priority="919" operator="greaterThan">
      <formula>0</formula>
    </cfRule>
  </conditionalFormatting>
  <conditionalFormatting sqref="N181:P181">
    <cfRule type="cellIs" dxfId="922" priority="920" operator="lessThan">
      <formula>0</formula>
    </cfRule>
  </conditionalFormatting>
  <conditionalFormatting sqref="O181">
    <cfRule type="cellIs" dxfId="921" priority="918" operator="greaterThan">
      <formula>0</formula>
    </cfRule>
  </conditionalFormatting>
  <conditionalFormatting sqref="N180">
    <cfRule type="cellIs" dxfId="920" priority="913" operator="greaterThan">
      <formula>0</formula>
    </cfRule>
    <cfRule type="cellIs" dxfId="919" priority="915" operator="greaterThan">
      <formula>0</formula>
    </cfRule>
  </conditionalFormatting>
  <conditionalFormatting sqref="N180:P180">
    <cfRule type="cellIs" dxfId="918" priority="916" operator="lessThan">
      <formula>0</formula>
    </cfRule>
  </conditionalFormatting>
  <conditionalFormatting sqref="O180">
    <cfRule type="cellIs" dxfId="917" priority="914" operator="greaterThan">
      <formula>0</formula>
    </cfRule>
  </conditionalFormatting>
  <conditionalFormatting sqref="N180">
    <cfRule type="cellIs" dxfId="916" priority="909" operator="greaterThan">
      <formula>0</formula>
    </cfRule>
    <cfRule type="cellIs" dxfId="915" priority="911" operator="greaterThan">
      <formula>0</formula>
    </cfRule>
  </conditionalFormatting>
  <conditionalFormatting sqref="N180:P180">
    <cfRule type="cellIs" dxfId="914" priority="912" operator="lessThan">
      <formula>0</formula>
    </cfRule>
  </conditionalFormatting>
  <conditionalFormatting sqref="O180">
    <cfRule type="cellIs" dxfId="913" priority="910" operator="greaterThan">
      <formula>0</formula>
    </cfRule>
  </conditionalFormatting>
  <conditionalFormatting sqref="N179">
    <cfRule type="cellIs" dxfId="912" priority="905" operator="greaterThan">
      <formula>0</formula>
    </cfRule>
    <cfRule type="cellIs" dxfId="911" priority="907" operator="greaterThan">
      <formula>0</formula>
    </cfRule>
  </conditionalFormatting>
  <conditionalFormatting sqref="N179:P179">
    <cfRule type="cellIs" dxfId="910" priority="908" operator="lessThan">
      <formula>0</formula>
    </cfRule>
  </conditionalFormatting>
  <conditionalFormatting sqref="O179">
    <cfRule type="cellIs" dxfId="909" priority="906" operator="greaterThan">
      <formula>0</formula>
    </cfRule>
  </conditionalFormatting>
  <conditionalFormatting sqref="N179">
    <cfRule type="cellIs" dxfId="908" priority="901" operator="greaterThan">
      <formula>0</formula>
    </cfRule>
    <cfRule type="cellIs" dxfId="907" priority="903" operator="greaterThan">
      <formula>0</formula>
    </cfRule>
  </conditionalFormatting>
  <conditionalFormatting sqref="N179:P179">
    <cfRule type="cellIs" dxfId="906" priority="904" operator="lessThan">
      <formula>0</formula>
    </cfRule>
  </conditionalFormatting>
  <conditionalFormatting sqref="O179">
    <cfRule type="cellIs" dxfId="905" priority="902" operator="greaterThan">
      <formula>0</formula>
    </cfRule>
  </conditionalFormatting>
  <conditionalFormatting sqref="N187">
    <cfRule type="cellIs" dxfId="904" priority="897" operator="greaterThan">
      <formula>0</formula>
    </cfRule>
    <cfRule type="cellIs" dxfId="903" priority="899" operator="greaterThan">
      <formula>0</formula>
    </cfRule>
  </conditionalFormatting>
  <conditionalFormatting sqref="N187:P187">
    <cfRule type="cellIs" dxfId="902" priority="900" operator="lessThan">
      <formula>0</formula>
    </cfRule>
  </conditionalFormatting>
  <conditionalFormatting sqref="O187">
    <cfRule type="cellIs" dxfId="901" priority="898" operator="greaterThan">
      <formula>0</formula>
    </cfRule>
  </conditionalFormatting>
  <conditionalFormatting sqref="N187">
    <cfRule type="cellIs" dxfId="900" priority="893" operator="greaterThan">
      <formula>0</formula>
    </cfRule>
    <cfRule type="cellIs" dxfId="899" priority="895" operator="greaterThan">
      <formula>0</formula>
    </cfRule>
  </conditionalFormatting>
  <conditionalFormatting sqref="N187:P187">
    <cfRule type="cellIs" dxfId="898" priority="896" operator="lessThan">
      <formula>0</formula>
    </cfRule>
  </conditionalFormatting>
  <conditionalFormatting sqref="O187">
    <cfRule type="cellIs" dxfId="897" priority="894" operator="greaterThan">
      <formula>0</formula>
    </cfRule>
  </conditionalFormatting>
  <conditionalFormatting sqref="N186">
    <cfRule type="cellIs" dxfId="896" priority="889" operator="greaterThan">
      <formula>0</formula>
    </cfRule>
    <cfRule type="cellIs" dxfId="895" priority="891" operator="greaterThan">
      <formula>0</formula>
    </cfRule>
  </conditionalFormatting>
  <conditionalFormatting sqref="N186:P186">
    <cfRule type="cellIs" dxfId="894" priority="892" operator="lessThan">
      <formula>0</formula>
    </cfRule>
  </conditionalFormatting>
  <conditionalFormatting sqref="O186">
    <cfRule type="cellIs" dxfId="893" priority="890" operator="greaterThan">
      <formula>0</formula>
    </cfRule>
  </conditionalFormatting>
  <conditionalFormatting sqref="N186">
    <cfRule type="cellIs" dxfId="892" priority="885" operator="greaterThan">
      <formula>0</formula>
    </cfRule>
    <cfRule type="cellIs" dxfId="891" priority="887" operator="greaterThan">
      <formula>0</formula>
    </cfRule>
  </conditionalFormatting>
  <conditionalFormatting sqref="N186:P186">
    <cfRule type="cellIs" dxfId="890" priority="888" operator="lessThan">
      <formula>0</formula>
    </cfRule>
  </conditionalFormatting>
  <conditionalFormatting sqref="O186">
    <cfRule type="cellIs" dxfId="889" priority="886" operator="greaterThan">
      <formula>0</formula>
    </cfRule>
  </conditionalFormatting>
  <conditionalFormatting sqref="N225:N226 N228 N231 N235:N236">
    <cfRule type="cellIs" dxfId="888" priority="881" operator="greaterThan">
      <formula>0</formula>
    </cfRule>
    <cfRule type="cellIs" dxfId="887" priority="883" operator="greaterThan">
      <formula>0</formula>
    </cfRule>
  </conditionalFormatting>
  <conditionalFormatting sqref="N225:P226 N228:P228 N231:P231 N235:P236">
    <cfRule type="cellIs" dxfId="886" priority="884" operator="lessThan">
      <formula>0</formula>
    </cfRule>
  </conditionalFormatting>
  <conditionalFormatting sqref="O225:O226 O228 O231 O235:O236">
    <cfRule type="cellIs" dxfId="885" priority="882" operator="greaterThan">
      <formula>0</formula>
    </cfRule>
  </conditionalFormatting>
  <conditionalFormatting sqref="N227">
    <cfRule type="cellIs" dxfId="884" priority="877" operator="greaterThan">
      <formula>0</formula>
    </cfRule>
    <cfRule type="cellIs" dxfId="883" priority="879" operator="greaterThan">
      <formula>0</formula>
    </cfRule>
  </conditionalFormatting>
  <conditionalFormatting sqref="N227:P227">
    <cfRule type="cellIs" dxfId="882" priority="880" operator="lessThan">
      <formula>0</formula>
    </cfRule>
  </conditionalFormatting>
  <conditionalFormatting sqref="O227">
    <cfRule type="cellIs" dxfId="881" priority="878" operator="greaterThan">
      <formula>0</formula>
    </cfRule>
  </conditionalFormatting>
  <conditionalFormatting sqref="N235">
    <cfRule type="cellIs" dxfId="880" priority="873" operator="greaterThan">
      <formula>0</formula>
    </cfRule>
    <cfRule type="cellIs" dxfId="879" priority="875" operator="greaterThan">
      <formula>0</formula>
    </cfRule>
  </conditionalFormatting>
  <conditionalFormatting sqref="N235:P235">
    <cfRule type="cellIs" dxfId="878" priority="876" operator="lessThan">
      <formula>0</formula>
    </cfRule>
  </conditionalFormatting>
  <conditionalFormatting sqref="O235">
    <cfRule type="cellIs" dxfId="877" priority="874" operator="greaterThan">
      <formula>0</formula>
    </cfRule>
  </conditionalFormatting>
  <conditionalFormatting sqref="N229">
    <cfRule type="cellIs" dxfId="876" priority="869" operator="greaterThan">
      <formula>0</formula>
    </cfRule>
    <cfRule type="cellIs" dxfId="875" priority="871" operator="greaterThan">
      <formula>0</formula>
    </cfRule>
  </conditionalFormatting>
  <conditionalFormatting sqref="N229:P229">
    <cfRule type="cellIs" dxfId="874" priority="872" operator="lessThan">
      <formula>0</formula>
    </cfRule>
  </conditionalFormatting>
  <conditionalFormatting sqref="O229">
    <cfRule type="cellIs" dxfId="873" priority="870" operator="greaterThan">
      <formula>0</formula>
    </cfRule>
  </conditionalFormatting>
  <conditionalFormatting sqref="N230">
    <cfRule type="cellIs" dxfId="872" priority="865" operator="greaterThan">
      <formula>0</formula>
    </cfRule>
    <cfRule type="cellIs" dxfId="871" priority="867" operator="greaterThan">
      <formula>0</formula>
    </cfRule>
  </conditionalFormatting>
  <conditionalFormatting sqref="N230:P230">
    <cfRule type="cellIs" dxfId="870" priority="868" operator="lessThan">
      <formula>0</formula>
    </cfRule>
  </conditionalFormatting>
  <conditionalFormatting sqref="O230">
    <cfRule type="cellIs" dxfId="869" priority="866" operator="greaterThan">
      <formula>0</formula>
    </cfRule>
  </conditionalFormatting>
  <conditionalFormatting sqref="N232">
    <cfRule type="cellIs" dxfId="868" priority="861" operator="greaterThan">
      <formula>0</formula>
    </cfRule>
    <cfRule type="cellIs" dxfId="867" priority="863" operator="greaterThan">
      <formula>0</formula>
    </cfRule>
  </conditionalFormatting>
  <conditionalFormatting sqref="N232:P232">
    <cfRule type="cellIs" dxfId="866" priority="864" operator="lessThan">
      <formula>0</formula>
    </cfRule>
  </conditionalFormatting>
  <conditionalFormatting sqref="O232">
    <cfRule type="cellIs" dxfId="865" priority="862" operator="greaterThan">
      <formula>0</formula>
    </cfRule>
  </conditionalFormatting>
  <conditionalFormatting sqref="N232">
    <cfRule type="cellIs" dxfId="864" priority="857" operator="greaterThan">
      <formula>0</formula>
    </cfRule>
    <cfRule type="cellIs" dxfId="863" priority="859" operator="greaterThan">
      <formula>0</formula>
    </cfRule>
  </conditionalFormatting>
  <conditionalFormatting sqref="N232:P232">
    <cfRule type="cellIs" dxfId="862" priority="860" operator="lessThan">
      <formula>0</formula>
    </cfRule>
  </conditionalFormatting>
  <conditionalFormatting sqref="O232">
    <cfRule type="cellIs" dxfId="861" priority="858" operator="greaterThan">
      <formula>0</formula>
    </cfRule>
  </conditionalFormatting>
  <conditionalFormatting sqref="N233">
    <cfRule type="cellIs" dxfId="860" priority="853" operator="greaterThan">
      <formula>0</formula>
    </cfRule>
    <cfRule type="cellIs" dxfId="859" priority="855" operator="greaterThan">
      <formula>0</formula>
    </cfRule>
  </conditionalFormatting>
  <conditionalFormatting sqref="N233:P233">
    <cfRule type="cellIs" dxfId="858" priority="856" operator="lessThan">
      <formula>0</formula>
    </cfRule>
  </conditionalFormatting>
  <conditionalFormatting sqref="O233">
    <cfRule type="cellIs" dxfId="857" priority="854" operator="greaterThan">
      <formula>0</formula>
    </cfRule>
  </conditionalFormatting>
  <conditionalFormatting sqref="N233">
    <cfRule type="cellIs" dxfId="856" priority="849" operator="greaterThan">
      <formula>0</formula>
    </cfRule>
    <cfRule type="cellIs" dxfId="855" priority="851" operator="greaterThan">
      <formula>0</formula>
    </cfRule>
  </conditionalFormatting>
  <conditionalFormatting sqref="N233:P233">
    <cfRule type="cellIs" dxfId="854" priority="852" operator="lessThan">
      <formula>0</formula>
    </cfRule>
  </conditionalFormatting>
  <conditionalFormatting sqref="O233">
    <cfRule type="cellIs" dxfId="853" priority="850" operator="greaterThan">
      <formula>0</formula>
    </cfRule>
  </conditionalFormatting>
  <conditionalFormatting sqref="N234">
    <cfRule type="cellIs" dxfId="852" priority="845" operator="greaterThan">
      <formula>0</formula>
    </cfRule>
    <cfRule type="cellIs" dxfId="851" priority="847" operator="greaterThan">
      <formula>0</formula>
    </cfRule>
  </conditionalFormatting>
  <conditionalFormatting sqref="N234:P234">
    <cfRule type="cellIs" dxfId="850" priority="848" operator="lessThan">
      <formula>0</formula>
    </cfRule>
  </conditionalFormatting>
  <conditionalFormatting sqref="O234">
    <cfRule type="cellIs" dxfId="849" priority="846" operator="greaterThan">
      <formula>0</formula>
    </cfRule>
  </conditionalFormatting>
  <conditionalFormatting sqref="N234">
    <cfRule type="cellIs" dxfId="848" priority="841" operator="greaterThan">
      <formula>0</formula>
    </cfRule>
    <cfRule type="cellIs" dxfId="847" priority="843" operator="greaterThan">
      <formula>0</formula>
    </cfRule>
  </conditionalFormatting>
  <conditionalFormatting sqref="N234:P234">
    <cfRule type="cellIs" dxfId="846" priority="844" operator="lessThan">
      <formula>0</formula>
    </cfRule>
  </conditionalFormatting>
  <conditionalFormatting sqref="O234">
    <cfRule type="cellIs" dxfId="845" priority="842" operator="greaterThan">
      <formula>0</formula>
    </cfRule>
  </conditionalFormatting>
  <conditionalFormatting sqref="N240">
    <cfRule type="cellIs" dxfId="844" priority="837" operator="greaterThan">
      <formula>0</formula>
    </cfRule>
    <cfRule type="cellIs" dxfId="843" priority="839" operator="greaterThan">
      <formula>0</formula>
    </cfRule>
  </conditionalFormatting>
  <conditionalFormatting sqref="N240:P240">
    <cfRule type="cellIs" dxfId="842" priority="840" operator="lessThan">
      <formula>0</formula>
    </cfRule>
  </conditionalFormatting>
  <conditionalFormatting sqref="O240">
    <cfRule type="cellIs" dxfId="841" priority="838" operator="greaterThan">
      <formula>0</formula>
    </cfRule>
  </conditionalFormatting>
  <conditionalFormatting sqref="N240">
    <cfRule type="cellIs" dxfId="840" priority="833" operator="greaterThan">
      <formula>0</formula>
    </cfRule>
    <cfRule type="cellIs" dxfId="839" priority="835" operator="greaterThan">
      <formula>0</formula>
    </cfRule>
  </conditionalFormatting>
  <conditionalFormatting sqref="N240:P240">
    <cfRule type="cellIs" dxfId="838" priority="836" operator="lessThan">
      <formula>0</formula>
    </cfRule>
  </conditionalFormatting>
  <conditionalFormatting sqref="O240">
    <cfRule type="cellIs" dxfId="837" priority="834" operator="greaterThan">
      <formula>0</formula>
    </cfRule>
  </conditionalFormatting>
  <conditionalFormatting sqref="N238">
    <cfRule type="cellIs" dxfId="836" priority="829" operator="greaterThan">
      <formula>0</formula>
    </cfRule>
    <cfRule type="cellIs" dxfId="835" priority="831" operator="greaterThan">
      <formula>0</formula>
    </cfRule>
  </conditionalFormatting>
  <conditionalFormatting sqref="N238:P238">
    <cfRule type="cellIs" dxfId="834" priority="832" operator="lessThan">
      <formula>0</formula>
    </cfRule>
  </conditionalFormatting>
  <conditionalFormatting sqref="O238">
    <cfRule type="cellIs" dxfId="833" priority="830" operator="greaterThan">
      <formula>0</formula>
    </cfRule>
  </conditionalFormatting>
  <conditionalFormatting sqref="N238">
    <cfRule type="cellIs" dxfId="832" priority="825" operator="greaterThan">
      <formula>0</formula>
    </cfRule>
    <cfRule type="cellIs" dxfId="831" priority="827" operator="greaterThan">
      <formula>0</formula>
    </cfRule>
  </conditionalFormatting>
  <conditionalFormatting sqref="N238:P238">
    <cfRule type="cellIs" dxfId="830" priority="828" operator="lessThan">
      <formula>0</formula>
    </cfRule>
  </conditionalFormatting>
  <conditionalFormatting sqref="O238">
    <cfRule type="cellIs" dxfId="829" priority="826" operator="greaterThan">
      <formula>0</formula>
    </cfRule>
  </conditionalFormatting>
  <conditionalFormatting sqref="N237">
    <cfRule type="cellIs" dxfId="828" priority="821" operator="greaterThan">
      <formula>0</formula>
    </cfRule>
    <cfRule type="cellIs" dxfId="827" priority="823" operator="greaterThan">
      <formula>0</formula>
    </cfRule>
  </conditionalFormatting>
  <conditionalFormatting sqref="N237:P237">
    <cfRule type="cellIs" dxfId="826" priority="824" operator="lessThan">
      <formula>0</formula>
    </cfRule>
  </conditionalFormatting>
  <conditionalFormatting sqref="O237">
    <cfRule type="cellIs" dxfId="825" priority="822" operator="greaterThan">
      <formula>0</formula>
    </cfRule>
  </conditionalFormatting>
  <conditionalFormatting sqref="N237">
    <cfRule type="cellIs" dxfId="824" priority="817" operator="greaterThan">
      <formula>0</formula>
    </cfRule>
    <cfRule type="cellIs" dxfId="823" priority="819" operator="greaterThan">
      <formula>0</formula>
    </cfRule>
  </conditionalFormatting>
  <conditionalFormatting sqref="N237:P237">
    <cfRule type="cellIs" dxfId="822" priority="820" operator="lessThan">
      <formula>0</formula>
    </cfRule>
  </conditionalFormatting>
  <conditionalFormatting sqref="O237">
    <cfRule type="cellIs" dxfId="821" priority="818" operator="greaterThan">
      <formula>0</formula>
    </cfRule>
  </conditionalFormatting>
  <conditionalFormatting sqref="N239">
    <cfRule type="cellIs" dxfId="820" priority="813" operator="greaterThan">
      <formula>0</formula>
    </cfRule>
    <cfRule type="cellIs" dxfId="819" priority="815" operator="greaterThan">
      <formula>0</formula>
    </cfRule>
  </conditionalFormatting>
  <conditionalFormatting sqref="N239:P239">
    <cfRule type="cellIs" dxfId="818" priority="816" operator="lessThan">
      <formula>0</formula>
    </cfRule>
  </conditionalFormatting>
  <conditionalFormatting sqref="O239">
    <cfRule type="cellIs" dxfId="817" priority="814" operator="greaterThan">
      <formula>0</formula>
    </cfRule>
  </conditionalFormatting>
  <conditionalFormatting sqref="N239">
    <cfRule type="cellIs" dxfId="816" priority="809" operator="greaterThan">
      <formula>0</formula>
    </cfRule>
    <cfRule type="cellIs" dxfId="815" priority="811" operator="greaterThan">
      <formula>0</formula>
    </cfRule>
  </conditionalFormatting>
  <conditionalFormatting sqref="N239:P239">
    <cfRule type="cellIs" dxfId="814" priority="812" operator="lessThan">
      <formula>0</formula>
    </cfRule>
  </conditionalFormatting>
  <conditionalFormatting sqref="O239">
    <cfRule type="cellIs" dxfId="813" priority="810" operator="greaterThan">
      <formula>0</formula>
    </cfRule>
  </conditionalFormatting>
  <conditionalFormatting sqref="N205:N206 N213 N220">
    <cfRule type="cellIs" dxfId="812" priority="804" operator="greaterThan">
      <formula>0</formula>
    </cfRule>
    <cfRule type="cellIs" dxfId="811" priority="806" operator="greaterThan">
      <formula>0</formula>
    </cfRule>
  </conditionalFormatting>
  <conditionalFormatting sqref="N220:P220">
    <cfRule type="cellIs" dxfId="810" priority="807" operator="lessThan">
      <formula>0</formula>
    </cfRule>
  </conditionalFormatting>
  <conditionalFormatting sqref="N205:P206 N213:P213">
    <cfRule type="cellIs" dxfId="809" priority="808" operator="lessThan">
      <formula>0</formula>
    </cfRule>
  </conditionalFormatting>
  <conditionalFormatting sqref="O205:O206 O213 O220">
    <cfRule type="cellIs" dxfId="808" priority="805" operator="greaterThan">
      <formula>0</formula>
    </cfRule>
  </conditionalFormatting>
  <conditionalFormatting sqref="N211">
    <cfRule type="cellIs" dxfId="807" priority="800" operator="greaterThan">
      <formula>0</formula>
    </cfRule>
    <cfRule type="cellIs" dxfId="806" priority="802" operator="greaterThan">
      <formula>0</formula>
    </cfRule>
  </conditionalFormatting>
  <conditionalFormatting sqref="N211:P211">
    <cfRule type="cellIs" dxfId="805" priority="803" operator="lessThan">
      <formula>0</formula>
    </cfRule>
  </conditionalFormatting>
  <conditionalFormatting sqref="O211">
    <cfRule type="cellIs" dxfId="804" priority="801" operator="greaterThan">
      <formula>0</formula>
    </cfRule>
  </conditionalFormatting>
  <conditionalFormatting sqref="N212">
    <cfRule type="cellIs" dxfId="803" priority="796" operator="greaterThan">
      <formula>0</formula>
    </cfRule>
    <cfRule type="cellIs" dxfId="802" priority="798" operator="greaterThan">
      <formula>0</formula>
    </cfRule>
  </conditionalFormatting>
  <conditionalFormatting sqref="N212:P212">
    <cfRule type="cellIs" dxfId="801" priority="799" operator="lessThan">
      <formula>0</formula>
    </cfRule>
  </conditionalFormatting>
  <conditionalFormatting sqref="O212">
    <cfRule type="cellIs" dxfId="800" priority="797" operator="greaterThan">
      <formula>0</formula>
    </cfRule>
  </conditionalFormatting>
  <conditionalFormatting sqref="N222">
    <cfRule type="cellIs" dxfId="799" priority="792" operator="greaterThan">
      <formula>0</formula>
    </cfRule>
    <cfRule type="cellIs" dxfId="798" priority="794" operator="greaterThan">
      <formula>0</formula>
    </cfRule>
  </conditionalFormatting>
  <conditionalFormatting sqref="N222:P222">
    <cfRule type="cellIs" dxfId="797" priority="795" operator="lessThan">
      <formula>0</formula>
    </cfRule>
  </conditionalFormatting>
  <conditionalFormatting sqref="O222">
    <cfRule type="cellIs" dxfId="796" priority="793" operator="greaterThan">
      <formula>0</formula>
    </cfRule>
  </conditionalFormatting>
  <conditionalFormatting sqref="N222">
    <cfRule type="cellIs" dxfId="795" priority="788" operator="greaterThan">
      <formula>0</formula>
    </cfRule>
    <cfRule type="cellIs" dxfId="794" priority="790" operator="greaterThan">
      <formula>0</formula>
    </cfRule>
  </conditionalFormatting>
  <conditionalFormatting sqref="N222:P222">
    <cfRule type="cellIs" dxfId="793" priority="791" operator="lessThan">
      <formula>0</formula>
    </cfRule>
  </conditionalFormatting>
  <conditionalFormatting sqref="O222">
    <cfRule type="cellIs" dxfId="792" priority="789" operator="greaterThan">
      <formula>0</formula>
    </cfRule>
  </conditionalFormatting>
  <conditionalFormatting sqref="N221">
    <cfRule type="cellIs" dxfId="791" priority="784" operator="greaterThan">
      <formula>0</formula>
    </cfRule>
    <cfRule type="cellIs" dxfId="790" priority="786" operator="greaterThan">
      <formula>0</formula>
    </cfRule>
  </conditionalFormatting>
  <conditionalFormatting sqref="N221:P221">
    <cfRule type="cellIs" dxfId="789" priority="787" operator="lessThan">
      <formula>0</formula>
    </cfRule>
  </conditionalFormatting>
  <conditionalFormatting sqref="O221">
    <cfRule type="cellIs" dxfId="788" priority="785" operator="greaterThan">
      <formula>0</formula>
    </cfRule>
  </conditionalFormatting>
  <conditionalFormatting sqref="N221">
    <cfRule type="cellIs" dxfId="787" priority="780" operator="greaterThan">
      <formula>0</formula>
    </cfRule>
    <cfRule type="cellIs" dxfId="786" priority="782" operator="greaterThan">
      <formula>0</formula>
    </cfRule>
  </conditionalFormatting>
  <conditionalFormatting sqref="N221:P221">
    <cfRule type="cellIs" dxfId="785" priority="783" operator="lessThan">
      <formula>0</formula>
    </cfRule>
  </conditionalFormatting>
  <conditionalFormatting sqref="O221">
    <cfRule type="cellIs" dxfId="784" priority="781" operator="greaterThan">
      <formula>0</formula>
    </cfRule>
  </conditionalFormatting>
  <conditionalFormatting sqref="N209">
    <cfRule type="cellIs" dxfId="783" priority="776" operator="greaterThan">
      <formula>0</formula>
    </cfRule>
    <cfRule type="cellIs" dxfId="782" priority="778" operator="greaterThan">
      <formula>0</formula>
    </cfRule>
  </conditionalFormatting>
  <conditionalFormatting sqref="N209:P209">
    <cfRule type="cellIs" dxfId="781" priority="779" operator="lessThan">
      <formula>0</formula>
    </cfRule>
  </conditionalFormatting>
  <conditionalFormatting sqref="O209">
    <cfRule type="cellIs" dxfId="780" priority="777" operator="greaterThan">
      <formula>0</formula>
    </cfRule>
  </conditionalFormatting>
  <conditionalFormatting sqref="N210">
    <cfRule type="cellIs" dxfId="779" priority="772" operator="greaterThan">
      <formula>0</formula>
    </cfRule>
    <cfRule type="cellIs" dxfId="778" priority="774" operator="greaterThan">
      <formula>0</formula>
    </cfRule>
  </conditionalFormatting>
  <conditionalFormatting sqref="N210:P210">
    <cfRule type="cellIs" dxfId="777" priority="775" operator="lessThan">
      <formula>0</formula>
    </cfRule>
  </conditionalFormatting>
  <conditionalFormatting sqref="O210">
    <cfRule type="cellIs" dxfId="776" priority="773" operator="greaterThan">
      <formula>0</formula>
    </cfRule>
  </conditionalFormatting>
  <conditionalFormatting sqref="N208">
    <cfRule type="cellIs" dxfId="775" priority="768" operator="greaterThan">
      <formula>0</formula>
    </cfRule>
    <cfRule type="cellIs" dxfId="774" priority="770" operator="greaterThan">
      <formula>0</formula>
    </cfRule>
  </conditionalFormatting>
  <conditionalFormatting sqref="N208:P208">
    <cfRule type="cellIs" dxfId="773" priority="771" operator="lessThan">
      <formula>0</formula>
    </cfRule>
  </conditionalFormatting>
  <conditionalFormatting sqref="O208">
    <cfRule type="cellIs" dxfId="772" priority="769" operator="greaterThan">
      <formula>0</formula>
    </cfRule>
  </conditionalFormatting>
  <conditionalFormatting sqref="N207">
    <cfRule type="cellIs" dxfId="771" priority="764" operator="greaterThan">
      <formula>0</formula>
    </cfRule>
    <cfRule type="cellIs" dxfId="770" priority="766" operator="greaterThan">
      <formula>0</formula>
    </cfRule>
  </conditionalFormatting>
  <conditionalFormatting sqref="N207:P207">
    <cfRule type="cellIs" dxfId="769" priority="767" operator="lessThan">
      <formula>0</formula>
    </cfRule>
  </conditionalFormatting>
  <conditionalFormatting sqref="O207">
    <cfRule type="cellIs" dxfId="768" priority="765" operator="greaterThan">
      <formula>0</formula>
    </cfRule>
  </conditionalFormatting>
  <conditionalFormatting sqref="N219">
    <cfRule type="cellIs" dxfId="767" priority="760" operator="greaterThan">
      <formula>0</formula>
    </cfRule>
    <cfRule type="cellIs" dxfId="766" priority="762" operator="greaterThan">
      <formula>0</formula>
    </cfRule>
  </conditionalFormatting>
  <conditionalFormatting sqref="N219:P219">
    <cfRule type="cellIs" dxfId="765" priority="763" operator="lessThan">
      <formula>0</formula>
    </cfRule>
  </conditionalFormatting>
  <conditionalFormatting sqref="O219">
    <cfRule type="cellIs" dxfId="764" priority="761" operator="greaterThan">
      <formula>0</formula>
    </cfRule>
  </conditionalFormatting>
  <conditionalFormatting sqref="N219">
    <cfRule type="cellIs" dxfId="763" priority="756" operator="greaterThan">
      <formula>0</formula>
    </cfRule>
    <cfRule type="cellIs" dxfId="762" priority="758" operator="greaterThan">
      <formula>0</formula>
    </cfRule>
  </conditionalFormatting>
  <conditionalFormatting sqref="N219:P219">
    <cfRule type="cellIs" dxfId="761" priority="759" operator="lessThan">
      <formula>0</formula>
    </cfRule>
  </conditionalFormatting>
  <conditionalFormatting sqref="O219">
    <cfRule type="cellIs" dxfId="760" priority="757" operator="greaterThan">
      <formula>0</formula>
    </cfRule>
  </conditionalFormatting>
  <conditionalFormatting sqref="N214">
    <cfRule type="cellIs" dxfId="759" priority="752" operator="greaterThan">
      <formula>0</formula>
    </cfRule>
    <cfRule type="cellIs" dxfId="758" priority="754" operator="greaterThan">
      <formula>0</formula>
    </cfRule>
  </conditionalFormatting>
  <conditionalFormatting sqref="N214:P214">
    <cfRule type="cellIs" dxfId="757" priority="755" operator="lessThan">
      <formula>0</formula>
    </cfRule>
  </conditionalFormatting>
  <conditionalFormatting sqref="O214">
    <cfRule type="cellIs" dxfId="756" priority="753" operator="greaterThan">
      <formula>0</formula>
    </cfRule>
  </conditionalFormatting>
  <conditionalFormatting sqref="N214">
    <cfRule type="cellIs" dxfId="755" priority="748" operator="greaterThan">
      <formula>0</formula>
    </cfRule>
    <cfRule type="cellIs" dxfId="754" priority="750" operator="greaterThan">
      <formula>0</formula>
    </cfRule>
  </conditionalFormatting>
  <conditionalFormatting sqref="N214:P214">
    <cfRule type="cellIs" dxfId="753" priority="751" operator="lessThan">
      <formula>0</formula>
    </cfRule>
  </conditionalFormatting>
  <conditionalFormatting sqref="O214">
    <cfRule type="cellIs" dxfId="752" priority="749" operator="greaterThan">
      <formula>0</formula>
    </cfRule>
  </conditionalFormatting>
  <conditionalFormatting sqref="N215">
    <cfRule type="cellIs" dxfId="751" priority="744" operator="greaterThan">
      <formula>0</formula>
    </cfRule>
    <cfRule type="cellIs" dxfId="750" priority="746" operator="greaterThan">
      <formula>0</formula>
    </cfRule>
  </conditionalFormatting>
  <conditionalFormatting sqref="N215:P215">
    <cfRule type="cellIs" dxfId="749" priority="747" operator="lessThan">
      <formula>0</formula>
    </cfRule>
  </conditionalFormatting>
  <conditionalFormatting sqref="O215">
    <cfRule type="cellIs" dxfId="748" priority="745" operator="greaterThan">
      <formula>0</formula>
    </cfRule>
  </conditionalFormatting>
  <conditionalFormatting sqref="N215">
    <cfRule type="cellIs" dxfId="747" priority="740" operator="greaterThan">
      <formula>0</formula>
    </cfRule>
    <cfRule type="cellIs" dxfId="746" priority="742" operator="greaterThan">
      <formula>0</formula>
    </cfRule>
  </conditionalFormatting>
  <conditionalFormatting sqref="N215:P215">
    <cfRule type="cellIs" dxfId="745" priority="743" operator="lessThan">
      <formula>0</formula>
    </cfRule>
  </conditionalFormatting>
  <conditionalFormatting sqref="O215">
    <cfRule type="cellIs" dxfId="744" priority="741" operator="greaterThan">
      <formula>0</formula>
    </cfRule>
  </conditionalFormatting>
  <conditionalFormatting sqref="N218">
    <cfRule type="cellIs" dxfId="743" priority="736" operator="greaterThan">
      <formula>0</formula>
    </cfRule>
    <cfRule type="cellIs" dxfId="742" priority="738" operator="greaterThan">
      <formula>0</formula>
    </cfRule>
  </conditionalFormatting>
  <conditionalFormatting sqref="N218:P218">
    <cfRule type="cellIs" dxfId="741" priority="739" operator="lessThan">
      <formula>0</formula>
    </cfRule>
  </conditionalFormatting>
  <conditionalFormatting sqref="O218">
    <cfRule type="cellIs" dxfId="740" priority="737" operator="greaterThan">
      <formula>0</formula>
    </cfRule>
  </conditionalFormatting>
  <conditionalFormatting sqref="N218">
    <cfRule type="cellIs" dxfId="739" priority="732" operator="greaterThan">
      <formula>0</formula>
    </cfRule>
    <cfRule type="cellIs" dxfId="738" priority="734" operator="greaterThan">
      <formula>0</formula>
    </cfRule>
  </conditionalFormatting>
  <conditionalFormatting sqref="N218:P218">
    <cfRule type="cellIs" dxfId="737" priority="735" operator="lessThan">
      <formula>0</formula>
    </cfRule>
  </conditionalFormatting>
  <conditionalFormatting sqref="O218">
    <cfRule type="cellIs" dxfId="736" priority="733" operator="greaterThan">
      <formula>0</formula>
    </cfRule>
  </conditionalFormatting>
  <conditionalFormatting sqref="N217">
    <cfRule type="cellIs" dxfId="735" priority="728" operator="greaterThan">
      <formula>0</formula>
    </cfRule>
    <cfRule type="cellIs" dxfId="734" priority="730" operator="greaterThan">
      <formula>0</formula>
    </cfRule>
  </conditionalFormatting>
  <conditionalFormatting sqref="N217:P217">
    <cfRule type="cellIs" dxfId="733" priority="731" operator="lessThan">
      <formula>0</formula>
    </cfRule>
  </conditionalFormatting>
  <conditionalFormatting sqref="O217">
    <cfRule type="cellIs" dxfId="732" priority="729" operator="greaterThan">
      <formula>0</formula>
    </cfRule>
  </conditionalFormatting>
  <conditionalFormatting sqref="N217">
    <cfRule type="cellIs" dxfId="731" priority="724" operator="greaterThan">
      <formula>0</formula>
    </cfRule>
    <cfRule type="cellIs" dxfId="730" priority="726" operator="greaterThan">
      <formula>0</formula>
    </cfRule>
  </conditionalFormatting>
  <conditionalFormatting sqref="N217:P217">
    <cfRule type="cellIs" dxfId="729" priority="727" operator="lessThan">
      <formula>0</formula>
    </cfRule>
  </conditionalFormatting>
  <conditionalFormatting sqref="O217">
    <cfRule type="cellIs" dxfId="728" priority="725" operator="greaterThan">
      <formula>0</formula>
    </cfRule>
  </conditionalFormatting>
  <conditionalFormatting sqref="N216">
    <cfRule type="cellIs" dxfId="727" priority="720" operator="greaterThan">
      <formula>0</formula>
    </cfRule>
    <cfRule type="cellIs" dxfId="726" priority="722" operator="greaterThan">
      <formula>0</formula>
    </cfRule>
  </conditionalFormatting>
  <conditionalFormatting sqref="N216:P216">
    <cfRule type="cellIs" dxfId="725" priority="723" operator="lessThan">
      <formula>0</formula>
    </cfRule>
  </conditionalFormatting>
  <conditionalFormatting sqref="O216">
    <cfRule type="cellIs" dxfId="724" priority="721" operator="greaterThan">
      <formula>0</formula>
    </cfRule>
  </conditionalFormatting>
  <conditionalFormatting sqref="N216">
    <cfRule type="cellIs" dxfId="723" priority="716" operator="greaterThan">
      <formula>0</formula>
    </cfRule>
    <cfRule type="cellIs" dxfId="722" priority="718" operator="greaterThan">
      <formula>0</formula>
    </cfRule>
  </conditionalFormatting>
  <conditionalFormatting sqref="N216:P216">
    <cfRule type="cellIs" dxfId="721" priority="719" operator="lessThan">
      <formula>0</formula>
    </cfRule>
  </conditionalFormatting>
  <conditionalFormatting sqref="O216">
    <cfRule type="cellIs" dxfId="720" priority="717" operator="greaterThan">
      <formula>0</formula>
    </cfRule>
  </conditionalFormatting>
  <conditionalFormatting sqref="N224">
    <cfRule type="cellIs" dxfId="719" priority="712" operator="greaterThan">
      <formula>0</formula>
    </cfRule>
    <cfRule type="cellIs" dxfId="718" priority="714" operator="greaterThan">
      <formula>0</formula>
    </cfRule>
  </conditionalFormatting>
  <conditionalFormatting sqref="N224:P224">
    <cfRule type="cellIs" dxfId="717" priority="715" operator="lessThan">
      <formula>0</formula>
    </cfRule>
  </conditionalFormatting>
  <conditionalFormatting sqref="O224">
    <cfRule type="cellIs" dxfId="716" priority="713" operator="greaterThan">
      <formula>0</formula>
    </cfRule>
  </conditionalFormatting>
  <conditionalFormatting sqref="N224">
    <cfRule type="cellIs" dxfId="715" priority="708" operator="greaterThan">
      <formula>0</formula>
    </cfRule>
    <cfRule type="cellIs" dxfId="714" priority="710" operator="greaterThan">
      <formula>0</formula>
    </cfRule>
  </conditionalFormatting>
  <conditionalFormatting sqref="N224:P224">
    <cfRule type="cellIs" dxfId="713" priority="711" operator="lessThan">
      <formula>0</formula>
    </cfRule>
  </conditionalFormatting>
  <conditionalFormatting sqref="O224">
    <cfRule type="cellIs" dxfId="712" priority="709" operator="greaterThan">
      <formula>0</formula>
    </cfRule>
  </conditionalFormatting>
  <conditionalFormatting sqref="N223">
    <cfRule type="cellIs" dxfId="711" priority="704" operator="greaterThan">
      <formula>0</formula>
    </cfRule>
    <cfRule type="cellIs" dxfId="710" priority="706" operator="greaterThan">
      <formula>0</formula>
    </cfRule>
  </conditionalFormatting>
  <conditionalFormatting sqref="N223:P223">
    <cfRule type="cellIs" dxfId="709" priority="707" operator="lessThan">
      <formula>0</formula>
    </cfRule>
  </conditionalFormatting>
  <conditionalFormatting sqref="O223">
    <cfRule type="cellIs" dxfId="708" priority="705" operator="greaterThan">
      <formula>0</formula>
    </cfRule>
  </conditionalFormatting>
  <conditionalFormatting sqref="N223">
    <cfRule type="cellIs" dxfId="707" priority="700" operator="greaterThan">
      <formula>0</formula>
    </cfRule>
    <cfRule type="cellIs" dxfId="706" priority="702" operator="greaterThan">
      <formula>0</formula>
    </cfRule>
  </conditionalFormatting>
  <conditionalFormatting sqref="N223:P223">
    <cfRule type="cellIs" dxfId="705" priority="703" operator="lessThan">
      <formula>0</formula>
    </cfRule>
  </conditionalFormatting>
  <conditionalFormatting sqref="O223">
    <cfRule type="cellIs" dxfId="704" priority="701" operator="greaterThan">
      <formula>0</formula>
    </cfRule>
  </conditionalFormatting>
  <conditionalFormatting sqref="N263:N264 N266 N269 N273:N274">
    <cfRule type="cellIs" dxfId="703" priority="696" operator="greaterThan">
      <formula>0</formula>
    </cfRule>
    <cfRule type="cellIs" dxfId="702" priority="698" operator="greaterThan">
      <formula>0</formula>
    </cfRule>
  </conditionalFormatting>
  <conditionalFormatting sqref="N263:P264 N266:P266 N269:P269 N273:P274">
    <cfRule type="cellIs" dxfId="701" priority="699" operator="lessThan">
      <formula>0</formula>
    </cfRule>
  </conditionalFormatting>
  <conditionalFormatting sqref="O263:O264 O266 O269 O273:O274">
    <cfRule type="cellIs" dxfId="700" priority="697" operator="greaterThan">
      <formula>0</formula>
    </cfRule>
  </conditionalFormatting>
  <conditionalFormatting sqref="N265">
    <cfRule type="cellIs" dxfId="699" priority="692" operator="greaterThan">
      <formula>0</formula>
    </cfRule>
    <cfRule type="cellIs" dxfId="698" priority="694" operator="greaterThan">
      <formula>0</formula>
    </cfRule>
  </conditionalFormatting>
  <conditionalFormatting sqref="N265:P265">
    <cfRule type="cellIs" dxfId="697" priority="695" operator="lessThan">
      <formula>0</formula>
    </cfRule>
  </conditionalFormatting>
  <conditionalFormatting sqref="O265">
    <cfRule type="cellIs" dxfId="696" priority="693" operator="greaterThan">
      <formula>0</formula>
    </cfRule>
  </conditionalFormatting>
  <conditionalFormatting sqref="N273">
    <cfRule type="cellIs" dxfId="695" priority="688" operator="greaterThan">
      <formula>0</formula>
    </cfRule>
    <cfRule type="cellIs" dxfId="694" priority="690" operator="greaterThan">
      <formula>0</formula>
    </cfRule>
  </conditionalFormatting>
  <conditionalFormatting sqref="N273:P273">
    <cfRule type="cellIs" dxfId="693" priority="691" operator="lessThan">
      <formula>0</formula>
    </cfRule>
  </conditionalFormatting>
  <conditionalFormatting sqref="O273">
    <cfRule type="cellIs" dxfId="692" priority="689" operator="greaterThan">
      <formula>0</formula>
    </cfRule>
  </conditionalFormatting>
  <conditionalFormatting sqref="N267">
    <cfRule type="cellIs" dxfId="691" priority="684" operator="greaterThan">
      <formula>0</formula>
    </cfRule>
    <cfRule type="cellIs" dxfId="690" priority="686" operator="greaterThan">
      <formula>0</formula>
    </cfRule>
  </conditionalFormatting>
  <conditionalFormatting sqref="N267:P267">
    <cfRule type="cellIs" dxfId="689" priority="687" operator="lessThan">
      <formula>0</formula>
    </cfRule>
  </conditionalFormatting>
  <conditionalFormatting sqref="O267">
    <cfRule type="cellIs" dxfId="688" priority="685" operator="greaterThan">
      <formula>0</formula>
    </cfRule>
  </conditionalFormatting>
  <conditionalFormatting sqref="N268">
    <cfRule type="cellIs" dxfId="687" priority="680" operator="greaterThan">
      <formula>0</formula>
    </cfRule>
    <cfRule type="cellIs" dxfId="686" priority="682" operator="greaterThan">
      <formula>0</formula>
    </cfRule>
  </conditionalFormatting>
  <conditionalFormatting sqref="N268:P268">
    <cfRule type="cellIs" dxfId="685" priority="683" operator="lessThan">
      <formula>0</formula>
    </cfRule>
  </conditionalFormatting>
  <conditionalFormatting sqref="O268">
    <cfRule type="cellIs" dxfId="684" priority="681" operator="greaterThan">
      <formula>0</formula>
    </cfRule>
  </conditionalFormatting>
  <conditionalFormatting sqref="N270">
    <cfRule type="cellIs" dxfId="683" priority="676" operator="greaterThan">
      <formula>0</formula>
    </cfRule>
    <cfRule type="cellIs" dxfId="682" priority="678" operator="greaterThan">
      <formula>0</formula>
    </cfRule>
  </conditionalFormatting>
  <conditionalFormatting sqref="N270:P270">
    <cfRule type="cellIs" dxfId="681" priority="679" operator="lessThan">
      <formula>0</formula>
    </cfRule>
  </conditionalFormatting>
  <conditionalFormatting sqref="O270">
    <cfRule type="cellIs" dxfId="680" priority="677" operator="greaterThan">
      <formula>0</formula>
    </cfRule>
  </conditionalFormatting>
  <conditionalFormatting sqref="N270">
    <cfRule type="cellIs" dxfId="679" priority="672" operator="greaterThan">
      <formula>0</formula>
    </cfRule>
    <cfRule type="cellIs" dxfId="678" priority="674" operator="greaterThan">
      <formula>0</formula>
    </cfRule>
  </conditionalFormatting>
  <conditionalFormatting sqref="N270:P270">
    <cfRule type="cellIs" dxfId="677" priority="675" operator="lessThan">
      <formula>0</formula>
    </cfRule>
  </conditionalFormatting>
  <conditionalFormatting sqref="O270">
    <cfRule type="cellIs" dxfId="676" priority="673" operator="greaterThan">
      <formula>0</formula>
    </cfRule>
  </conditionalFormatting>
  <conditionalFormatting sqref="N271">
    <cfRule type="cellIs" dxfId="675" priority="668" operator="greaterThan">
      <formula>0</formula>
    </cfRule>
    <cfRule type="cellIs" dxfId="674" priority="670" operator="greaterThan">
      <formula>0</formula>
    </cfRule>
  </conditionalFormatting>
  <conditionalFormatting sqref="N271:P271">
    <cfRule type="cellIs" dxfId="673" priority="671" operator="lessThan">
      <formula>0</formula>
    </cfRule>
  </conditionalFormatting>
  <conditionalFormatting sqref="O271">
    <cfRule type="cellIs" dxfId="672" priority="669" operator="greaterThan">
      <formula>0</formula>
    </cfRule>
  </conditionalFormatting>
  <conditionalFormatting sqref="N271">
    <cfRule type="cellIs" dxfId="671" priority="664" operator="greaterThan">
      <formula>0</formula>
    </cfRule>
    <cfRule type="cellIs" dxfId="670" priority="666" operator="greaterThan">
      <formula>0</formula>
    </cfRule>
  </conditionalFormatting>
  <conditionalFormatting sqref="N271:P271">
    <cfRule type="cellIs" dxfId="669" priority="667" operator="lessThan">
      <formula>0</formula>
    </cfRule>
  </conditionalFormatting>
  <conditionalFormatting sqref="O271">
    <cfRule type="cellIs" dxfId="668" priority="665" operator="greaterThan">
      <formula>0</formula>
    </cfRule>
  </conditionalFormatting>
  <conditionalFormatting sqref="N272">
    <cfRule type="cellIs" dxfId="667" priority="660" operator="greaterThan">
      <formula>0</formula>
    </cfRule>
    <cfRule type="cellIs" dxfId="666" priority="662" operator="greaterThan">
      <formula>0</formula>
    </cfRule>
  </conditionalFormatting>
  <conditionalFormatting sqref="N272:P272">
    <cfRule type="cellIs" dxfId="665" priority="663" operator="lessThan">
      <formula>0</formula>
    </cfRule>
  </conditionalFormatting>
  <conditionalFormatting sqref="O272">
    <cfRule type="cellIs" dxfId="664" priority="661" operator="greaterThan">
      <formula>0</formula>
    </cfRule>
  </conditionalFormatting>
  <conditionalFormatting sqref="N272">
    <cfRule type="cellIs" dxfId="663" priority="656" operator="greaterThan">
      <formula>0</formula>
    </cfRule>
    <cfRule type="cellIs" dxfId="662" priority="658" operator="greaterThan">
      <formula>0</formula>
    </cfRule>
  </conditionalFormatting>
  <conditionalFormatting sqref="N272:P272">
    <cfRule type="cellIs" dxfId="661" priority="659" operator="lessThan">
      <formula>0</formula>
    </cfRule>
  </conditionalFormatting>
  <conditionalFormatting sqref="O272">
    <cfRule type="cellIs" dxfId="660" priority="657" operator="greaterThan">
      <formula>0</formula>
    </cfRule>
  </conditionalFormatting>
  <conditionalFormatting sqref="N278">
    <cfRule type="cellIs" dxfId="659" priority="652" operator="greaterThan">
      <formula>0</formula>
    </cfRule>
    <cfRule type="cellIs" dxfId="658" priority="654" operator="greaterThan">
      <formula>0</formula>
    </cfRule>
  </conditionalFormatting>
  <conditionalFormatting sqref="N278:P278">
    <cfRule type="cellIs" dxfId="657" priority="655" operator="lessThan">
      <formula>0</formula>
    </cfRule>
  </conditionalFormatting>
  <conditionalFormatting sqref="O278">
    <cfRule type="cellIs" dxfId="656" priority="653" operator="greaterThan">
      <formula>0</formula>
    </cfRule>
  </conditionalFormatting>
  <conditionalFormatting sqref="N278">
    <cfRule type="cellIs" dxfId="655" priority="648" operator="greaterThan">
      <formula>0</formula>
    </cfRule>
    <cfRule type="cellIs" dxfId="654" priority="650" operator="greaterThan">
      <formula>0</formula>
    </cfRule>
  </conditionalFormatting>
  <conditionalFormatting sqref="N278:P278">
    <cfRule type="cellIs" dxfId="653" priority="651" operator="lessThan">
      <formula>0</formula>
    </cfRule>
  </conditionalFormatting>
  <conditionalFormatting sqref="O278">
    <cfRule type="cellIs" dxfId="652" priority="649" operator="greaterThan">
      <formula>0</formula>
    </cfRule>
  </conditionalFormatting>
  <conditionalFormatting sqref="N276">
    <cfRule type="cellIs" dxfId="651" priority="644" operator="greaterThan">
      <formula>0</formula>
    </cfRule>
    <cfRule type="cellIs" dxfId="650" priority="646" operator="greaterThan">
      <formula>0</formula>
    </cfRule>
  </conditionalFormatting>
  <conditionalFormatting sqref="N276:P276">
    <cfRule type="cellIs" dxfId="649" priority="647" operator="lessThan">
      <formula>0</formula>
    </cfRule>
  </conditionalFormatting>
  <conditionalFormatting sqref="O276">
    <cfRule type="cellIs" dxfId="648" priority="645" operator="greaterThan">
      <formula>0</formula>
    </cfRule>
  </conditionalFormatting>
  <conditionalFormatting sqref="N276">
    <cfRule type="cellIs" dxfId="647" priority="640" operator="greaterThan">
      <formula>0</formula>
    </cfRule>
    <cfRule type="cellIs" dxfId="646" priority="642" operator="greaterThan">
      <formula>0</formula>
    </cfRule>
  </conditionalFormatting>
  <conditionalFormatting sqref="N276:P276">
    <cfRule type="cellIs" dxfId="645" priority="643" operator="lessThan">
      <formula>0</formula>
    </cfRule>
  </conditionalFormatting>
  <conditionalFormatting sqref="O276">
    <cfRule type="cellIs" dxfId="644" priority="641" operator="greaterThan">
      <formula>0</formula>
    </cfRule>
  </conditionalFormatting>
  <conditionalFormatting sqref="N275">
    <cfRule type="cellIs" dxfId="643" priority="636" operator="greaterThan">
      <formula>0</formula>
    </cfRule>
    <cfRule type="cellIs" dxfId="642" priority="638" operator="greaterThan">
      <formula>0</formula>
    </cfRule>
  </conditionalFormatting>
  <conditionalFormatting sqref="N275:P275">
    <cfRule type="cellIs" dxfId="641" priority="639" operator="lessThan">
      <formula>0</formula>
    </cfRule>
  </conditionalFormatting>
  <conditionalFormatting sqref="O275">
    <cfRule type="cellIs" dxfId="640" priority="637" operator="greaterThan">
      <formula>0</formula>
    </cfRule>
  </conditionalFormatting>
  <conditionalFormatting sqref="N275">
    <cfRule type="cellIs" dxfId="639" priority="632" operator="greaterThan">
      <formula>0</formula>
    </cfRule>
    <cfRule type="cellIs" dxfId="638" priority="634" operator="greaterThan">
      <formula>0</formula>
    </cfRule>
  </conditionalFormatting>
  <conditionalFormatting sqref="N275:P275">
    <cfRule type="cellIs" dxfId="637" priority="635" operator="lessThan">
      <formula>0</formula>
    </cfRule>
  </conditionalFormatting>
  <conditionalFormatting sqref="O275">
    <cfRule type="cellIs" dxfId="636" priority="633" operator="greaterThan">
      <formula>0</formula>
    </cfRule>
  </conditionalFormatting>
  <conditionalFormatting sqref="N277">
    <cfRule type="cellIs" dxfId="635" priority="628" operator="greaterThan">
      <formula>0</formula>
    </cfRule>
    <cfRule type="cellIs" dxfId="634" priority="630" operator="greaterThan">
      <formula>0</formula>
    </cfRule>
  </conditionalFormatting>
  <conditionalFormatting sqref="N277:P277">
    <cfRule type="cellIs" dxfId="633" priority="631" operator="lessThan">
      <formula>0</formula>
    </cfRule>
  </conditionalFormatting>
  <conditionalFormatting sqref="O277">
    <cfRule type="cellIs" dxfId="632" priority="629" operator="greaterThan">
      <formula>0</formula>
    </cfRule>
  </conditionalFormatting>
  <conditionalFormatting sqref="N277">
    <cfRule type="cellIs" dxfId="631" priority="624" operator="greaterThan">
      <formula>0</formula>
    </cfRule>
    <cfRule type="cellIs" dxfId="630" priority="626" operator="greaterThan">
      <formula>0</formula>
    </cfRule>
  </conditionalFormatting>
  <conditionalFormatting sqref="N277:P277">
    <cfRule type="cellIs" dxfId="629" priority="627" operator="lessThan">
      <formula>0</formula>
    </cfRule>
  </conditionalFormatting>
  <conditionalFormatting sqref="O277">
    <cfRule type="cellIs" dxfId="628" priority="625" operator="greaterThan">
      <formula>0</formula>
    </cfRule>
  </conditionalFormatting>
  <conditionalFormatting sqref="N243:N244 N251 N258">
    <cfRule type="cellIs" dxfId="627" priority="619" operator="greaterThan">
      <formula>0</formula>
    </cfRule>
    <cfRule type="cellIs" dxfId="626" priority="621" operator="greaterThan">
      <formula>0</formula>
    </cfRule>
  </conditionalFormatting>
  <conditionalFormatting sqref="N258:P258">
    <cfRule type="cellIs" dxfId="625" priority="622" operator="lessThan">
      <formula>0</formula>
    </cfRule>
  </conditionalFormatting>
  <conditionalFormatting sqref="N243:P244 N251:P251">
    <cfRule type="cellIs" dxfId="624" priority="623" operator="lessThan">
      <formula>0</formula>
    </cfRule>
  </conditionalFormatting>
  <conditionalFormatting sqref="O243:O244 O251 O258">
    <cfRule type="cellIs" dxfId="623" priority="620" operator="greaterThan">
      <formula>0</formula>
    </cfRule>
  </conditionalFormatting>
  <conditionalFormatting sqref="N249">
    <cfRule type="cellIs" dxfId="622" priority="615" operator="greaterThan">
      <formula>0</formula>
    </cfRule>
    <cfRule type="cellIs" dxfId="621" priority="617" operator="greaterThan">
      <formula>0</formula>
    </cfRule>
  </conditionalFormatting>
  <conditionalFormatting sqref="N249:P249">
    <cfRule type="cellIs" dxfId="620" priority="618" operator="lessThan">
      <formula>0</formula>
    </cfRule>
  </conditionalFormatting>
  <conditionalFormatting sqref="O249">
    <cfRule type="cellIs" dxfId="619" priority="616" operator="greaterThan">
      <formula>0</formula>
    </cfRule>
  </conditionalFormatting>
  <conditionalFormatting sqref="N250">
    <cfRule type="cellIs" dxfId="618" priority="611" operator="greaterThan">
      <formula>0</formula>
    </cfRule>
    <cfRule type="cellIs" dxfId="617" priority="613" operator="greaterThan">
      <formula>0</formula>
    </cfRule>
  </conditionalFormatting>
  <conditionalFormatting sqref="N250:P250">
    <cfRule type="cellIs" dxfId="616" priority="614" operator="lessThan">
      <formula>0</formula>
    </cfRule>
  </conditionalFormatting>
  <conditionalFormatting sqref="O250">
    <cfRule type="cellIs" dxfId="615" priority="612" operator="greaterThan">
      <formula>0</formula>
    </cfRule>
  </conditionalFormatting>
  <conditionalFormatting sqref="N260">
    <cfRule type="cellIs" dxfId="614" priority="607" operator="greaterThan">
      <formula>0</formula>
    </cfRule>
    <cfRule type="cellIs" dxfId="613" priority="609" operator="greaterThan">
      <formula>0</formula>
    </cfRule>
  </conditionalFormatting>
  <conditionalFormatting sqref="N260:P260">
    <cfRule type="cellIs" dxfId="612" priority="610" operator="lessThan">
      <formula>0</formula>
    </cfRule>
  </conditionalFormatting>
  <conditionalFormatting sqref="O260">
    <cfRule type="cellIs" dxfId="611" priority="608" operator="greaterThan">
      <formula>0</formula>
    </cfRule>
  </conditionalFormatting>
  <conditionalFormatting sqref="N260">
    <cfRule type="cellIs" dxfId="610" priority="603" operator="greaterThan">
      <formula>0</formula>
    </cfRule>
    <cfRule type="cellIs" dxfId="609" priority="605" operator="greaterThan">
      <formula>0</formula>
    </cfRule>
  </conditionalFormatting>
  <conditionalFormatting sqref="N260:P260">
    <cfRule type="cellIs" dxfId="608" priority="606" operator="lessThan">
      <formula>0</formula>
    </cfRule>
  </conditionalFormatting>
  <conditionalFormatting sqref="O260">
    <cfRule type="cellIs" dxfId="607" priority="604" operator="greaterThan">
      <formula>0</formula>
    </cfRule>
  </conditionalFormatting>
  <conditionalFormatting sqref="N259">
    <cfRule type="cellIs" dxfId="606" priority="599" operator="greaterThan">
      <formula>0</formula>
    </cfRule>
    <cfRule type="cellIs" dxfId="605" priority="601" operator="greaterThan">
      <formula>0</formula>
    </cfRule>
  </conditionalFormatting>
  <conditionalFormatting sqref="N259:P259">
    <cfRule type="cellIs" dxfId="604" priority="602" operator="lessThan">
      <formula>0</formula>
    </cfRule>
  </conditionalFormatting>
  <conditionalFormatting sqref="O259">
    <cfRule type="cellIs" dxfId="603" priority="600" operator="greaterThan">
      <formula>0</formula>
    </cfRule>
  </conditionalFormatting>
  <conditionalFormatting sqref="N259">
    <cfRule type="cellIs" dxfId="602" priority="595" operator="greaterThan">
      <formula>0</formula>
    </cfRule>
    <cfRule type="cellIs" dxfId="601" priority="597" operator="greaterThan">
      <formula>0</formula>
    </cfRule>
  </conditionalFormatting>
  <conditionalFormatting sqref="N259:P259">
    <cfRule type="cellIs" dxfId="600" priority="598" operator="lessThan">
      <formula>0</formula>
    </cfRule>
  </conditionalFormatting>
  <conditionalFormatting sqref="O259">
    <cfRule type="cellIs" dxfId="599" priority="596" operator="greaterThan">
      <formula>0</formula>
    </cfRule>
  </conditionalFormatting>
  <conditionalFormatting sqref="N247">
    <cfRule type="cellIs" dxfId="598" priority="591" operator="greaterThan">
      <formula>0</formula>
    </cfRule>
    <cfRule type="cellIs" dxfId="597" priority="593" operator="greaterThan">
      <formula>0</formula>
    </cfRule>
  </conditionalFormatting>
  <conditionalFormatting sqref="N247:P247">
    <cfRule type="cellIs" dxfId="596" priority="594" operator="lessThan">
      <formula>0</formula>
    </cfRule>
  </conditionalFormatting>
  <conditionalFormatting sqref="O247">
    <cfRule type="cellIs" dxfId="595" priority="592" operator="greaterThan">
      <formula>0</formula>
    </cfRule>
  </conditionalFormatting>
  <conditionalFormatting sqref="N248">
    <cfRule type="cellIs" dxfId="594" priority="587" operator="greaterThan">
      <formula>0</formula>
    </cfRule>
    <cfRule type="cellIs" dxfId="593" priority="589" operator="greaterThan">
      <formula>0</formula>
    </cfRule>
  </conditionalFormatting>
  <conditionalFormatting sqref="N248:P248">
    <cfRule type="cellIs" dxfId="592" priority="590" operator="lessThan">
      <formula>0</formula>
    </cfRule>
  </conditionalFormatting>
  <conditionalFormatting sqref="O248">
    <cfRule type="cellIs" dxfId="591" priority="588" operator="greaterThan">
      <formula>0</formula>
    </cfRule>
  </conditionalFormatting>
  <conditionalFormatting sqref="N246">
    <cfRule type="cellIs" dxfId="590" priority="583" operator="greaterThan">
      <formula>0</formula>
    </cfRule>
    <cfRule type="cellIs" dxfId="589" priority="585" operator="greaterThan">
      <formula>0</formula>
    </cfRule>
  </conditionalFormatting>
  <conditionalFormatting sqref="N246:P246">
    <cfRule type="cellIs" dxfId="588" priority="586" operator="lessThan">
      <formula>0</formula>
    </cfRule>
  </conditionalFormatting>
  <conditionalFormatting sqref="O246">
    <cfRule type="cellIs" dxfId="587" priority="584" operator="greaterThan">
      <formula>0</formula>
    </cfRule>
  </conditionalFormatting>
  <conditionalFormatting sqref="N245">
    <cfRule type="cellIs" dxfId="586" priority="579" operator="greaterThan">
      <formula>0</formula>
    </cfRule>
    <cfRule type="cellIs" dxfId="585" priority="581" operator="greaterThan">
      <formula>0</formula>
    </cfRule>
  </conditionalFormatting>
  <conditionalFormatting sqref="N245:P245">
    <cfRule type="cellIs" dxfId="584" priority="582" operator="lessThan">
      <formula>0</formula>
    </cfRule>
  </conditionalFormatting>
  <conditionalFormatting sqref="O245">
    <cfRule type="cellIs" dxfId="583" priority="580" operator="greaterThan">
      <formula>0</formula>
    </cfRule>
  </conditionalFormatting>
  <conditionalFormatting sqref="N257">
    <cfRule type="cellIs" dxfId="582" priority="575" operator="greaterThan">
      <formula>0</formula>
    </cfRule>
    <cfRule type="cellIs" dxfId="581" priority="577" operator="greaterThan">
      <formula>0</formula>
    </cfRule>
  </conditionalFormatting>
  <conditionalFormatting sqref="N257:P257">
    <cfRule type="cellIs" dxfId="580" priority="578" operator="lessThan">
      <formula>0</formula>
    </cfRule>
  </conditionalFormatting>
  <conditionalFormatting sqref="O257">
    <cfRule type="cellIs" dxfId="579" priority="576" operator="greaterThan">
      <formula>0</formula>
    </cfRule>
  </conditionalFormatting>
  <conditionalFormatting sqref="N257">
    <cfRule type="cellIs" dxfId="578" priority="571" operator="greaterThan">
      <formula>0</formula>
    </cfRule>
    <cfRule type="cellIs" dxfId="577" priority="573" operator="greaterThan">
      <formula>0</formula>
    </cfRule>
  </conditionalFormatting>
  <conditionalFormatting sqref="N257:P257">
    <cfRule type="cellIs" dxfId="576" priority="574" operator="lessThan">
      <formula>0</formula>
    </cfRule>
  </conditionalFormatting>
  <conditionalFormatting sqref="O257">
    <cfRule type="cellIs" dxfId="575" priority="572" operator="greaterThan">
      <formula>0</formula>
    </cfRule>
  </conditionalFormatting>
  <conditionalFormatting sqref="N252">
    <cfRule type="cellIs" dxfId="574" priority="567" operator="greaterThan">
      <formula>0</formula>
    </cfRule>
    <cfRule type="cellIs" dxfId="573" priority="569" operator="greaterThan">
      <formula>0</formula>
    </cfRule>
  </conditionalFormatting>
  <conditionalFormatting sqref="N252:P252">
    <cfRule type="cellIs" dxfId="572" priority="570" operator="lessThan">
      <formula>0</formula>
    </cfRule>
  </conditionalFormatting>
  <conditionalFormatting sqref="O252">
    <cfRule type="cellIs" dxfId="571" priority="568" operator="greaterThan">
      <formula>0</formula>
    </cfRule>
  </conditionalFormatting>
  <conditionalFormatting sqref="N252">
    <cfRule type="cellIs" dxfId="570" priority="563" operator="greaterThan">
      <formula>0</formula>
    </cfRule>
    <cfRule type="cellIs" dxfId="569" priority="565" operator="greaterThan">
      <formula>0</formula>
    </cfRule>
  </conditionalFormatting>
  <conditionalFormatting sqref="N252:P252">
    <cfRule type="cellIs" dxfId="568" priority="566" operator="lessThan">
      <formula>0</formula>
    </cfRule>
  </conditionalFormatting>
  <conditionalFormatting sqref="O252">
    <cfRule type="cellIs" dxfId="567" priority="564" operator="greaterThan">
      <formula>0</formula>
    </cfRule>
  </conditionalFormatting>
  <conditionalFormatting sqref="N253">
    <cfRule type="cellIs" dxfId="566" priority="559" operator="greaterThan">
      <formula>0</formula>
    </cfRule>
    <cfRule type="cellIs" dxfId="565" priority="561" operator="greaterThan">
      <formula>0</formula>
    </cfRule>
  </conditionalFormatting>
  <conditionalFormatting sqref="N253:P253">
    <cfRule type="cellIs" dxfId="564" priority="562" operator="lessThan">
      <formula>0</formula>
    </cfRule>
  </conditionalFormatting>
  <conditionalFormatting sqref="O253">
    <cfRule type="cellIs" dxfId="563" priority="560" operator="greaterThan">
      <formula>0</formula>
    </cfRule>
  </conditionalFormatting>
  <conditionalFormatting sqref="N253">
    <cfRule type="cellIs" dxfId="562" priority="555" operator="greaterThan">
      <formula>0</formula>
    </cfRule>
    <cfRule type="cellIs" dxfId="561" priority="557" operator="greaterThan">
      <formula>0</formula>
    </cfRule>
  </conditionalFormatting>
  <conditionalFormatting sqref="N253:P253">
    <cfRule type="cellIs" dxfId="560" priority="558" operator="lessThan">
      <formula>0</formula>
    </cfRule>
  </conditionalFormatting>
  <conditionalFormatting sqref="O253">
    <cfRule type="cellIs" dxfId="559" priority="556" operator="greaterThan">
      <formula>0</formula>
    </cfRule>
  </conditionalFormatting>
  <conditionalFormatting sqref="N256">
    <cfRule type="cellIs" dxfId="558" priority="551" operator="greaterThan">
      <formula>0</formula>
    </cfRule>
    <cfRule type="cellIs" dxfId="557" priority="553" operator="greaterThan">
      <formula>0</formula>
    </cfRule>
  </conditionalFormatting>
  <conditionalFormatting sqref="N256:P256">
    <cfRule type="cellIs" dxfId="556" priority="554" operator="lessThan">
      <formula>0</formula>
    </cfRule>
  </conditionalFormatting>
  <conditionalFormatting sqref="O256">
    <cfRule type="cellIs" dxfId="555" priority="552" operator="greaterThan">
      <formula>0</formula>
    </cfRule>
  </conditionalFormatting>
  <conditionalFormatting sqref="N256">
    <cfRule type="cellIs" dxfId="554" priority="547" operator="greaterThan">
      <formula>0</formula>
    </cfRule>
    <cfRule type="cellIs" dxfId="553" priority="549" operator="greaterThan">
      <formula>0</formula>
    </cfRule>
  </conditionalFormatting>
  <conditionalFormatting sqref="N256:P256">
    <cfRule type="cellIs" dxfId="552" priority="550" operator="lessThan">
      <formula>0</formula>
    </cfRule>
  </conditionalFormatting>
  <conditionalFormatting sqref="O256">
    <cfRule type="cellIs" dxfId="551" priority="548" operator="greaterThan">
      <formula>0</formula>
    </cfRule>
  </conditionalFormatting>
  <conditionalFormatting sqref="N255">
    <cfRule type="cellIs" dxfId="550" priority="543" operator="greaterThan">
      <formula>0</formula>
    </cfRule>
    <cfRule type="cellIs" dxfId="549" priority="545" operator="greaterThan">
      <formula>0</formula>
    </cfRule>
  </conditionalFormatting>
  <conditionalFormatting sqref="N255:P255">
    <cfRule type="cellIs" dxfId="548" priority="546" operator="lessThan">
      <formula>0</formula>
    </cfRule>
  </conditionalFormatting>
  <conditionalFormatting sqref="O255">
    <cfRule type="cellIs" dxfId="547" priority="544" operator="greaterThan">
      <formula>0</formula>
    </cfRule>
  </conditionalFormatting>
  <conditionalFormatting sqref="N255">
    <cfRule type="cellIs" dxfId="546" priority="539" operator="greaterThan">
      <formula>0</formula>
    </cfRule>
    <cfRule type="cellIs" dxfId="545" priority="541" operator="greaterThan">
      <formula>0</formula>
    </cfRule>
  </conditionalFormatting>
  <conditionalFormatting sqref="N255:P255">
    <cfRule type="cellIs" dxfId="544" priority="542" operator="lessThan">
      <formula>0</formula>
    </cfRule>
  </conditionalFormatting>
  <conditionalFormatting sqref="O255">
    <cfRule type="cellIs" dxfId="543" priority="540" operator="greaterThan">
      <formula>0</formula>
    </cfRule>
  </conditionalFormatting>
  <conditionalFormatting sqref="N254">
    <cfRule type="cellIs" dxfId="542" priority="535" operator="greaterThan">
      <formula>0</formula>
    </cfRule>
    <cfRule type="cellIs" dxfId="541" priority="537" operator="greaterThan">
      <formula>0</formula>
    </cfRule>
  </conditionalFormatting>
  <conditionalFormatting sqref="N254:P254">
    <cfRule type="cellIs" dxfId="540" priority="538" operator="lessThan">
      <formula>0</formula>
    </cfRule>
  </conditionalFormatting>
  <conditionalFormatting sqref="O254">
    <cfRule type="cellIs" dxfId="539" priority="536" operator="greaterThan">
      <formula>0</formula>
    </cfRule>
  </conditionalFormatting>
  <conditionalFormatting sqref="N254">
    <cfRule type="cellIs" dxfId="538" priority="531" operator="greaterThan">
      <formula>0</formula>
    </cfRule>
    <cfRule type="cellIs" dxfId="537" priority="533" operator="greaterThan">
      <formula>0</formula>
    </cfRule>
  </conditionalFormatting>
  <conditionalFormatting sqref="N254:P254">
    <cfRule type="cellIs" dxfId="536" priority="534" operator="lessThan">
      <formula>0</formula>
    </cfRule>
  </conditionalFormatting>
  <conditionalFormatting sqref="O254">
    <cfRule type="cellIs" dxfId="535" priority="532" operator="greaterThan">
      <formula>0</formula>
    </cfRule>
  </conditionalFormatting>
  <conditionalFormatting sqref="N262">
    <cfRule type="cellIs" dxfId="534" priority="527" operator="greaterThan">
      <formula>0</formula>
    </cfRule>
    <cfRule type="cellIs" dxfId="533" priority="529" operator="greaterThan">
      <formula>0</formula>
    </cfRule>
  </conditionalFormatting>
  <conditionalFormatting sqref="N262:P262">
    <cfRule type="cellIs" dxfId="532" priority="530" operator="lessThan">
      <formula>0</formula>
    </cfRule>
  </conditionalFormatting>
  <conditionalFormatting sqref="O262">
    <cfRule type="cellIs" dxfId="531" priority="528" operator="greaterThan">
      <formula>0</formula>
    </cfRule>
  </conditionalFormatting>
  <conditionalFormatting sqref="N262">
    <cfRule type="cellIs" dxfId="530" priority="523" operator="greaterThan">
      <formula>0</formula>
    </cfRule>
    <cfRule type="cellIs" dxfId="529" priority="525" operator="greaterThan">
      <formula>0</formula>
    </cfRule>
  </conditionalFormatting>
  <conditionalFormatting sqref="N262:P262">
    <cfRule type="cellIs" dxfId="528" priority="526" operator="lessThan">
      <formula>0</formula>
    </cfRule>
  </conditionalFormatting>
  <conditionalFormatting sqref="O262">
    <cfRule type="cellIs" dxfId="527" priority="524" operator="greaterThan">
      <formula>0</formula>
    </cfRule>
  </conditionalFormatting>
  <conditionalFormatting sqref="N261">
    <cfRule type="cellIs" dxfId="526" priority="519" operator="greaterThan">
      <formula>0</formula>
    </cfRule>
    <cfRule type="cellIs" dxfId="525" priority="521" operator="greaterThan">
      <formula>0</formula>
    </cfRule>
  </conditionalFormatting>
  <conditionalFormatting sqref="N261:P261">
    <cfRule type="cellIs" dxfId="524" priority="522" operator="lessThan">
      <formula>0</formula>
    </cfRule>
  </conditionalFormatting>
  <conditionalFormatting sqref="O261">
    <cfRule type="cellIs" dxfId="523" priority="520" operator="greaterThan">
      <formula>0</formula>
    </cfRule>
  </conditionalFormatting>
  <conditionalFormatting sqref="N261">
    <cfRule type="cellIs" dxfId="522" priority="515" operator="greaterThan">
      <formula>0</formula>
    </cfRule>
    <cfRule type="cellIs" dxfId="521" priority="517" operator="greaterThan">
      <formula>0</formula>
    </cfRule>
  </conditionalFormatting>
  <conditionalFormatting sqref="N261:P261">
    <cfRule type="cellIs" dxfId="520" priority="518" operator="lessThan">
      <formula>0</formula>
    </cfRule>
  </conditionalFormatting>
  <conditionalFormatting sqref="O261">
    <cfRule type="cellIs" dxfId="519" priority="516" operator="greaterThan">
      <formula>0</formula>
    </cfRule>
  </conditionalFormatting>
  <conditionalFormatting sqref="N301:N302 N304 N307 N311:N312">
    <cfRule type="cellIs" dxfId="518" priority="511" operator="greaterThan">
      <formula>0</formula>
    </cfRule>
    <cfRule type="cellIs" dxfId="517" priority="513" operator="greaterThan">
      <formula>0</formula>
    </cfRule>
  </conditionalFormatting>
  <conditionalFormatting sqref="N301:P302 N304:P304 N307:P307 N311:P312">
    <cfRule type="cellIs" dxfId="516" priority="514" operator="lessThan">
      <formula>0</formula>
    </cfRule>
  </conditionalFormatting>
  <conditionalFormatting sqref="O301:O302 O304 O307 O311:O312">
    <cfRule type="cellIs" dxfId="515" priority="512" operator="greaterThan">
      <formula>0</formula>
    </cfRule>
  </conditionalFormatting>
  <conditionalFormatting sqref="N303">
    <cfRule type="cellIs" dxfId="514" priority="507" operator="greaterThan">
      <formula>0</formula>
    </cfRule>
    <cfRule type="cellIs" dxfId="513" priority="509" operator="greaterThan">
      <formula>0</formula>
    </cfRule>
  </conditionalFormatting>
  <conditionalFormatting sqref="N303:P303">
    <cfRule type="cellIs" dxfId="512" priority="510" operator="lessThan">
      <formula>0</formula>
    </cfRule>
  </conditionalFormatting>
  <conditionalFormatting sqref="O303">
    <cfRule type="cellIs" dxfId="511" priority="508" operator="greaterThan">
      <formula>0</formula>
    </cfRule>
  </conditionalFormatting>
  <conditionalFormatting sqref="N311">
    <cfRule type="cellIs" dxfId="510" priority="503" operator="greaterThan">
      <formula>0</formula>
    </cfRule>
    <cfRule type="cellIs" dxfId="509" priority="505" operator="greaterThan">
      <formula>0</formula>
    </cfRule>
  </conditionalFormatting>
  <conditionalFormatting sqref="N311:P311">
    <cfRule type="cellIs" dxfId="508" priority="506" operator="lessThan">
      <formula>0</formula>
    </cfRule>
  </conditionalFormatting>
  <conditionalFormatting sqref="O311">
    <cfRule type="cellIs" dxfId="507" priority="504" operator="greaterThan">
      <formula>0</formula>
    </cfRule>
  </conditionalFormatting>
  <conditionalFormatting sqref="N305">
    <cfRule type="cellIs" dxfId="506" priority="499" operator="greaterThan">
      <formula>0</formula>
    </cfRule>
    <cfRule type="cellIs" dxfId="505" priority="501" operator="greaterThan">
      <formula>0</formula>
    </cfRule>
  </conditionalFormatting>
  <conditionalFormatting sqref="N305:P305">
    <cfRule type="cellIs" dxfId="504" priority="502" operator="lessThan">
      <formula>0</formula>
    </cfRule>
  </conditionalFormatting>
  <conditionalFormatting sqref="O305">
    <cfRule type="cellIs" dxfId="503" priority="500" operator="greaterThan">
      <formula>0</formula>
    </cfRule>
  </conditionalFormatting>
  <conditionalFormatting sqref="N306">
    <cfRule type="cellIs" dxfId="502" priority="495" operator="greaterThan">
      <formula>0</formula>
    </cfRule>
    <cfRule type="cellIs" dxfId="501" priority="497" operator="greaterThan">
      <formula>0</formula>
    </cfRule>
  </conditionalFormatting>
  <conditionalFormatting sqref="N306:P306">
    <cfRule type="cellIs" dxfId="500" priority="498" operator="lessThan">
      <formula>0</formula>
    </cfRule>
  </conditionalFormatting>
  <conditionalFormatting sqref="O306">
    <cfRule type="cellIs" dxfId="499" priority="496" operator="greaterThan">
      <formula>0</formula>
    </cfRule>
  </conditionalFormatting>
  <conditionalFormatting sqref="N308">
    <cfRule type="cellIs" dxfId="498" priority="491" operator="greaterThan">
      <formula>0</formula>
    </cfRule>
    <cfRule type="cellIs" dxfId="497" priority="493" operator="greaterThan">
      <formula>0</formula>
    </cfRule>
  </conditionalFormatting>
  <conditionalFormatting sqref="N308:P308">
    <cfRule type="cellIs" dxfId="496" priority="494" operator="lessThan">
      <formula>0</formula>
    </cfRule>
  </conditionalFormatting>
  <conditionalFormatting sqref="O308">
    <cfRule type="cellIs" dxfId="495" priority="492" operator="greaterThan">
      <formula>0</formula>
    </cfRule>
  </conditionalFormatting>
  <conditionalFormatting sqref="N308">
    <cfRule type="cellIs" dxfId="494" priority="487" operator="greaterThan">
      <formula>0</formula>
    </cfRule>
    <cfRule type="cellIs" dxfId="493" priority="489" operator="greaterThan">
      <formula>0</formula>
    </cfRule>
  </conditionalFormatting>
  <conditionalFormatting sqref="N308:P308">
    <cfRule type="cellIs" dxfId="492" priority="490" operator="lessThan">
      <formula>0</formula>
    </cfRule>
  </conditionalFormatting>
  <conditionalFormatting sqref="O308">
    <cfRule type="cellIs" dxfId="491" priority="488" operator="greaterThan">
      <formula>0</formula>
    </cfRule>
  </conditionalFormatting>
  <conditionalFormatting sqref="N309">
    <cfRule type="cellIs" dxfId="490" priority="483" operator="greaterThan">
      <formula>0</formula>
    </cfRule>
    <cfRule type="cellIs" dxfId="489" priority="485" operator="greaterThan">
      <formula>0</formula>
    </cfRule>
  </conditionalFormatting>
  <conditionalFormatting sqref="N309:P309">
    <cfRule type="cellIs" dxfId="488" priority="486" operator="lessThan">
      <formula>0</formula>
    </cfRule>
  </conditionalFormatting>
  <conditionalFormatting sqref="O309">
    <cfRule type="cellIs" dxfId="487" priority="484" operator="greaterThan">
      <formula>0</formula>
    </cfRule>
  </conditionalFormatting>
  <conditionalFormatting sqref="N309">
    <cfRule type="cellIs" dxfId="486" priority="479" operator="greaterThan">
      <formula>0</formula>
    </cfRule>
    <cfRule type="cellIs" dxfId="485" priority="481" operator="greaterThan">
      <formula>0</formula>
    </cfRule>
  </conditionalFormatting>
  <conditionalFormatting sqref="N309:P309">
    <cfRule type="cellIs" dxfId="484" priority="482" operator="lessThan">
      <formula>0</formula>
    </cfRule>
  </conditionalFormatting>
  <conditionalFormatting sqref="O309">
    <cfRule type="cellIs" dxfId="483" priority="480" operator="greaterThan">
      <formula>0</formula>
    </cfRule>
  </conditionalFormatting>
  <conditionalFormatting sqref="N310">
    <cfRule type="cellIs" dxfId="482" priority="475" operator="greaterThan">
      <formula>0</formula>
    </cfRule>
    <cfRule type="cellIs" dxfId="481" priority="477" operator="greaterThan">
      <formula>0</formula>
    </cfRule>
  </conditionalFormatting>
  <conditionalFormatting sqref="N310:P310">
    <cfRule type="cellIs" dxfId="480" priority="478" operator="lessThan">
      <formula>0</formula>
    </cfRule>
  </conditionalFormatting>
  <conditionalFormatting sqref="O310">
    <cfRule type="cellIs" dxfId="479" priority="476" operator="greaterThan">
      <formula>0</formula>
    </cfRule>
  </conditionalFormatting>
  <conditionalFormatting sqref="N310">
    <cfRule type="cellIs" dxfId="478" priority="471" operator="greaterThan">
      <formula>0</formula>
    </cfRule>
    <cfRule type="cellIs" dxfId="477" priority="473" operator="greaterThan">
      <formula>0</formula>
    </cfRule>
  </conditionalFormatting>
  <conditionalFormatting sqref="N310:P310">
    <cfRule type="cellIs" dxfId="476" priority="474" operator="lessThan">
      <formula>0</formula>
    </cfRule>
  </conditionalFormatting>
  <conditionalFormatting sqref="O310">
    <cfRule type="cellIs" dxfId="475" priority="472" operator="greaterThan">
      <formula>0</formula>
    </cfRule>
  </conditionalFormatting>
  <conditionalFormatting sqref="N316">
    <cfRule type="cellIs" dxfId="474" priority="467" operator="greaterThan">
      <formula>0</formula>
    </cfRule>
    <cfRule type="cellIs" dxfId="473" priority="469" operator="greaterThan">
      <formula>0</formula>
    </cfRule>
  </conditionalFormatting>
  <conditionalFormatting sqref="N316:P316">
    <cfRule type="cellIs" dxfId="472" priority="470" operator="lessThan">
      <formula>0</formula>
    </cfRule>
  </conditionalFormatting>
  <conditionalFormatting sqref="O316">
    <cfRule type="cellIs" dxfId="471" priority="468" operator="greaterThan">
      <formula>0</formula>
    </cfRule>
  </conditionalFormatting>
  <conditionalFormatting sqref="N316">
    <cfRule type="cellIs" dxfId="470" priority="463" operator="greaterThan">
      <formula>0</formula>
    </cfRule>
    <cfRule type="cellIs" dxfId="469" priority="465" operator="greaterThan">
      <formula>0</formula>
    </cfRule>
  </conditionalFormatting>
  <conditionalFormatting sqref="N316:P316">
    <cfRule type="cellIs" dxfId="468" priority="466" operator="lessThan">
      <formula>0</formula>
    </cfRule>
  </conditionalFormatting>
  <conditionalFormatting sqref="O316">
    <cfRule type="cellIs" dxfId="467" priority="464" operator="greaterThan">
      <formula>0</formula>
    </cfRule>
  </conditionalFormatting>
  <conditionalFormatting sqref="N314">
    <cfRule type="cellIs" dxfId="466" priority="459" operator="greaterThan">
      <formula>0</formula>
    </cfRule>
    <cfRule type="cellIs" dxfId="465" priority="461" operator="greaterThan">
      <formula>0</formula>
    </cfRule>
  </conditionalFormatting>
  <conditionalFormatting sqref="N314:P314">
    <cfRule type="cellIs" dxfId="464" priority="462" operator="lessThan">
      <formula>0</formula>
    </cfRule>
  </conditionalFormatting>
  <conditionalFormatting sqref="O314">
    <cfRule type="cellIs" dxfId="463" priority="460" operator="greaterThan">
      <formula>0</formula>
    </cfRule>
  </conditionalFormatting>
  <conditionalFormatting sqref="N314">
    <cfRule type="cellIs" dxfId="462" priority="455" operator="greaterThan">
      <formula>0</formula>
    </cfRule>
    <cfRule type="cellIs" dxfId="461" priority="457" operator="greaterThan">
      <formula>0</formula>
    </cfRule>
  </conditionalFormatting>
  <conditionalFormatting sqref="N314:P314">
    <cfRule type="cellIs" dxfId="460" priority="458" operator="lessThan">
      <formula>0</formula>
    </cfRule>
  </conditionalFormatting>
  <conditionalFormatting sqref="O314">
    <cfRule type="cellIs" dxfId="459" priority="456" operator="greaterThan">
      <formula>0</formula>
    </cfRule>
  </conditionalFormatting>
  <conditionalFormatting sqref="N313">
    <cfRule type="cellIs" dxfId="458" priority="451" operator="greaterThan">
      <formula>0</formula>
    </cfRule>
    <cfRule type="cellIs" dxfId="457" priority="453" operator="greaterThan">
      <formula>0</formula>
    </cfRule>
  </conditionalFormatting>
  <conditionalFormatting sqref="N313:P313">
    <cfRule type="cellIs" dxfId="456" priority="454" operator="lessThan">
      <formula>0</formula>
    </cfRule>
  </conditionalFormatting>
  <conditionalFormatting sqref="O313">
    <cfRule type="cellIs" dxfId="455" priority="452" operator="greaterThan">
      <formula>0</formula>
    </cfRule>
  </conditionalFormatting>
  <conditionalFormatting sqref="N313">
    <cfRule type="cellIs" dxfId="454" priority="447" operator="greaterThan">
      <formula>0</formula>
    </cfRule>
    <cfRule type="cellIs" dxfId="453" priority="449" operator="greaterThan">
      <formula>0</formula>
    </cfRule>
  </conditionalFormatting>
  <conditionalFormatting sqref="N313:P313">
    <cfRule type="cellIs" dxfId="452" priority="450" operator="lessThan">
      <formula>0</formula>
    </cfRule>
  </conditionalFormatting>
  <conditionalFormatting sqref="O313">
    <cfRule type="cellIs" dxfId="451" priority="448" operator="greaterThan">
      <formula>0</formula>
    </cfRule>
  </conditionalFormatting>
  <conditionalFormatting sqref="N315">
    <cfRule type="cellIs" dxfId="450" priority="443" operator="greaterThan">
      <formula>0</formula>
    </cfRule>
    <cfRule type="cellIs" dxfId="449" priority="445" operator="greaterThan">
      <formula>0</formula>
    </cfRule>
  </conditionalFormatting>
  <conditionalFormatting sqref="N315:P315">
    <cfRule type="cellIs" dxfId="448" priority="446" operator="lessThan">
      <formula>0</formula>
    </cfRule>
  </conditionalFormatting>
  <conditionalFormatting sqref="O315">
    <cfRule type="cellIs" dxfId="447" priority="444" operator="greaterThan">
      <formula>0</formula>
    </cfRule>
  </conditionalFormatting>
  <conditionalFormatting sqref="N315">
    <cfRule type="cellIs" dxfId="446" priority="439" operator="greaterThan">
      <formula>0</formula>
    </cfRule>
    <cfRule type="cellIs" dxfId="445" priority="441" operator="greaterThan">
      <formula>0</formula>
    </cfRule>
  </conditionalFormatting>
  <conditionalFormatting sqref="N315:P315">
    <cfRule type="cellIs" dxfId="444" priority="442" operator="lessThan">
      <formula>0</formula>
    </cfRule>
  </conditionalFormatting>
  <conditionalFormatting sqref="O315">
    <cfRule type="cellIs" dxfId="443" priority="440" operator="greaterThan">
      <formula>0</formula>
    </cfRule>
  </conditionalFormatting>
  <conditionalFormatting sqref="N281:N282 N289 N296">
    <cfRule type="cellIs" dxfId="442" priority="434" operator="greaterThan">
      <formula>0</formula>
    </cfRule>
    <cfRule type="cellIs" dxfId="441" priority="436" operator="greaterThan">
      <formula>0</formula>
    </cfRule>
  </conditionalFormatting>
  <conditionalFormatting sqref="N296:P296">
    <cfRule type="cellIs" dxfId="440" priority="437" operator="lessThan">
      <formula>0</formula>
    </cfRule>
  </conditionalFormatting>
  <conditionalFormatting sqref="N281:P282 N289:P289">
    <cfRule type="cellIs" dxfId="439" priority="438" operator="lessThan">
      <formula>0</formula>
    </cfRule>
  </conditionalFormatting>
  <conditionalFormatting sqref="O281:O282 O289 O296">
    <cfRule type="cellIs" dxfId="438" priority="435" operator="greaterThan">
      <formula>0</formula>
    </cfRule>
  </conditionalFormatting>
  <conditionalFormatting sqref="N287">
    <cfRule type="cellIs" dxfId="437" priority="430" operator="greaterThan">
      <formula>0</formula>
    </cfRule>
    <cfRule type="cellIs" dxfId="436" priority="432" operator="greaterThan">
      <formula>0</formula>
    </cfRule>
  </conditionalFormatting>
  <conditionalFormatting sqref="N287:P287">
    <cfRule type="cellIs" dxfId="435" priority="433" operator="lessThan">
      <formula>0</formula>
    </cfRule>
  </conditionalFormatting>
  <conditionalFormatting sqref="O287">
    <cfRule type="cellIs" dxfId="434" priority="431" operator="greaterThan">
      <formula>0</formula>
    </cfRule>
  </conditionalFormatting>
  <conditionalFormatting sqref="N288">
    <cfRule type="cellIs" dxfId="433" priority="426" operator="greaterThan">
      <formula>0</formula>
    </cfRule>
    <cfRule type="cellIs" dxfId="432" priority="428" operator="greaterThan">
      <formula>0</formula>
    </cfRule>
  </conditionalFormatting>
  <conditionalFormatting sqref="N288:P288">
    <cfRule type="cellIs" dxfId="431" priority="429" operator="lessThan">
      <formula>0</formula>
    </cfRule>
  </conditionalFormatting>
  <conditionalFormatting sqref="O288">
    <cfRule type="cellIs" dxfId="430" priority="427" operator="greaterThan">
      <formula>0</formula>
    </cfRule>
  </conditionalFormatting>
  <conditionalFormatting sqref="N298">
    <cfRule type="cellIs" dxfId="429" priority="422" operator="greaterThan">
      <formula>0</formula>
    </cfRule>
    <cfRule type="cellIs" dxfId="428" priority="424" operator="greaterThan">
      <formula>0</formula>
    </cfRule>
  </conditionalFormatting>
  <conditionalFormatting sqref="N298:P298">
    <cfRule type="cellIs" dxfId="427" priority="425" operator="lessThan">
      <formula>0</formula>
    </cfRule>
  </conditionalFormatting>
  <conditionalFormatting sqref="O298">
    <cfRule type="cellIs" dxfId="426" priority="423" operator="greaterThan">
      <formula>0</formula>
    </cfRule>
  </conditionalFormatting>
  <conditionalFormatting sqref="N298">
    <cfRule type="cellIs" dxfId="425" priority="418" operator="greaterThan">
      <formula>0</formula>
    </cfRule>
    <cfRule type="cellIs" dxfId="424" priority="420" operator="greaterThan">
      <formula>0</formula>
    </cfRule>
  </conditionalFormatting>
  <conditionalFormatting sqref="N298:P298">
    <cfRule type="cellIs" dxfId="423" priority="421" operator="lessThan">
      <formula>0</formula>
    </cfRule>
  </conditionalFormatting>
  <conditionalFormatting sqref="O298">
    <cfRule type="cellIs" dxfId="422" priority="419" operator="greaterThan">
      <formula>0</formula>
    </cfRule>
  </conditionalFormatting>
  <conditionalFormatting sqref="N297">
    <cfRule type="cellIs" dxfId="421" priority="414" operator="greaterThan">
      <formula>0</formula>
    </cfRule>
    <cfRule type="cellIs" dxfId="420" priority="416" operator="greaterThan">
      <formula>0</formula>
    </cfRule>
  </conditionalFormatting>
  <conditionalFormatting sqref="N297:P297">
    <cfRule type="cellIs" dxfId="419" priority="417" operator="lessThan">
      <formula>0</formula>
    </cfRule>
  </conditionalFormatting>
  <conditionalFormatting sqref="O297">
    <cfRule type="cellIs" dxfId="418" priority="415" operator="greaterThan">
      <formula>0</formula>
    </cfRule>
  </conditionalFormatting>
  <conditionalFormatting sqref="N297">
    <cfRule type="cellIs" dxfId="417" priority="410" operator="greaterThan">
      <formula>0</formula>
    </cfRule>
    <cfRule type="cellIs" dxfId="416" priority="412" operator="greaterThan">
      <formula>0</formula>
    </cfRule>
  </conditionalFormatting>
  <conditionalFormatting sqref="N297:P297">
    <cfRule type="cellIs" dxfId="415" priority="413" operator="lessThan">
      <formula>0</formula>
    </cfRule>
  </conditionalFormatting>
  <conditionalFormatting sqref="O297">
    <cfRule type="cellIs" dxfId="414" priority="411" operator="greaterThan">
      <formula>0</formula>
    </cfRule>
  </conditionalFormatting>
  <conditionalFormatting sqref="N285">
    <cfRule type="cellIs" dxfId="413" priority="406" operator="greaterThan">
      <formula>0</formula>
    </cfRule>
    <cfRule type="cellIs" dxfId="412" priority="408" operator="greaterThan">
      <formula>0</formula>
    </cfRule>
  </conditionalFormatting>
  <conditionalFormatting sqref="N285:P285">
    <cfRule type="cellIs" dxfId="411" priority="409" operator="lessThan">
      <formula>0</formula>
    </cfRule>
  </conditionalFormatting>
  <conditionalFormatting sqref="O285">
    <cfRule type="cellIs" dxfId="410" priority="407" operator="greaterThan">
      <formula>0</formula>
    </cfRule>
  </conditionalFormatting>
  <conditionalFormatting sqref="N286">
    <cfRule type="cellIs" dxfId="409" priority="402" operator="greaterThan">
      <formula>0</formula>
    </cfRule>
    <cfRule type="cellIs" dxfId="408" priority="404" operator="greaterThan">
      <formula>0</formula>
    </cfRule>
  </conditionalFormatting>
  <conditionalFormatting sqref="N286:P286">
    <cfRule type="cellIs" dxfId="407" priority="405" operator="lessThan">
      <formula>0</formula>
    </cfRule>
  </conditionalFormatting>
  <conditionalFormatting sqref="O286">
    <cfRule type="cellIs" dxfId="406" priority="403" operator="greaterThan">
      <formula>0</formula>
    </cfRule>
  </conditionalFormatting>
  <conditionalFormatting sqref="N284">
    <cfRule type="cellIs" dxfId="405" priority="398" operator="greaterThan">
      <formula>0</formula>
    </cfRule>
    <cfRule type="cellIs" dxfId="404" priority="400" operator="greaterThan">
      <formula>0</formula>
    </cfRule>
  </conditionalFormatting>
  <conditionalFormatting sqref="N284:P284">
    <cfRule type="cellIs" dxfId="403" priority="401" operator="lessThan">
      <formula>0</formula>
    </cfRule>
  </conditionalFormatting>
  <conditionalFormatting sqref="O284">
    <cfRule type="cellIs" dxfId="402" priority="399" operator="greaterThan">
      <formula>0</formula>
    </cfRule>
  </conditionalFormatting>
  <conditionalFormatting sqref="N283">
    <cfRule type="cellIs" dxfId="401" priority="394" operator="greaterThan">
      <formula>0</formula>
    </cfRule>
    <cfRule type="cellIs" dxfId="400" priority="396" operator="greaterThan">
      <formula>0</formula>
    </cfRule>
  </conditionalFormatting>
  <conditionalFormatting sqref="N283:P283">
    <cfRule type="cellIs" dxfId="399" priority="397" operator="lessThan">
      <formula>0</formula>
    </cfRule>
  </conditionalFormatting>
  <conditionalFormatting sqref="O283">
    <cfRule type="cellIs" dxfId="398" priority="395" operator="greaterThan">
      <formula>0</formula>
    </cfRule>
  </conditionalFormatting>
  <conditionalFormatting sqref="N295">
    <cfRule type="cellIs" dxfId="397" priority="390" operator="greaterThan">
      <formula>0</formula>
    </cfRule>
    <cfRule type="cellIs" dxfId="396" priority="392" operator="greaterThan">
      <formula>0</formula>
    </cfRule>
  </conditionalFormatting>
  <conditionalFormatting sqref="N295:P295">
    <cfRule type="cellIs" dxfId="395" priority="393" operator="lessThan">
      <formula>0</formula>
    </cfRule>
  </conditionalFormatting>
  <conditionalFormatting sqref="O295">
    <cfRule type="cellIs" dxfId="394" priority="391" operator="greaterThan">
      <formula>0</formula>
    </cfRule>
  </conditionalFormatting>
  <conditionalFormatting sqref="N295">
    <cfRule type="cellIs" dxfId="393" priority="386" operator="greaterThan">
      <formula>0</formula>
    </cfRule>
    <cfRule type="cellIs" dxfId="392" priority="388" operator="greaterThan">
      <formula>0</formula>
    </cfRule>
  </conditionalFormatting>
  <conditionalFormatting sqref="N295:P295">
    <cfRule type="cellIs" dxfId="391" priority="389" operator="lessThan">
      <formula>0</formula>
    </cfRule>
  </conditionalFormatting>
  <conditionalFormatting sqref="O295">
    <cfRule type="cellIs" dxfId="390" priority="387" operator="greaterThan">
      <formula>0</formula>
    </cfRule>
  </conditionalFormatting>
  <conditionalFormatting sqref="N290">
    <cfRule type="cellIs" dxfId="389" priority="382" operator="greaterThan">
      <formula>0</formula>
    </cfRule>
    <cfRule type="cellIs" dxfId="388" priority="384" operator="greaterThan">
      <formula>0</formula>
    </cfRule>
  </conditionalFormatting>
  <conditionalFormatting sqref="N290:P290">
    <cfRule type="cellIs" dxfId="387" priority="385" operator="lessThan">
      <formula>0</formula>
    </cfRule>
  </conditionalFormatting>
  <conditionalFormatting sqref="O290">
    <cfRule type="cellIs" dxfId="386" priority="383" operator="greaterThan">
      <formula>0</formula>
    </cfRule>
  </conditionalFormatting>
  <conditionalFormatting sqref="N290">
    <cfRule type="cellIs" dxfId="385" priority="378" operator="greaterThan">
      <formula>0</formula>
    </cfRule>
    <cfRule type="cellIs" dxfId="384" priority="380" operator="greaterThan">
      <formula>0</formula>
    </cfRule>
  </conditionalFormatting>
  <conditionalFormatting sqref="N290:P290">
    <cfRule type="cellIs" dxfId="383" priority="381" operator="lessThan">
      <formula>0</formula>
    </cfRule>
  </conditionalFormatting>
  <conditionalFormatting sqref="O290">
    <cfRule type="cellIs" dxfId="382" priority="379" operator="greaterThan">
      <formula>0</formula>
    </cfRule>
  </conditionalFormatting>
  <conditionalFormatting sqref="N291">
    <cfRule type="cellIs" dxfId="381" priority="374" operator="greaterThan">
      <formula>0</formula>
    </cfRule>
    <cfRule type="cellIs" dxfId="380" priority="376" operator="greaterThan">
      <formula>0</formula>
    </cfRule>
  </conditionalFormatting>
  <conditionalFormatting sqref="N291:P291">
    <cfRule type="cellIs" dxfId="379" priority="377" operator="lessThan">
      <formula>0</formula>
    </cfRule>
  </conditionalFormatting>
  <conditionalFormatting sqref="O291">
    <cfRule type="cellIs" dxfId="378" priority="375" operator="greaterThan">
      <formula>0</formula>
    </cfRule>
  </conditionalFormatting>
  <conditionalFormatting sqref="N291">
    <cfRule type="cellIs" dxfId="377" priority="370" operator="greaterThan">
      <formula>0</formula>
    </cfRule>
    <cfRule type="cellIs" dxfId="376" priority="372" operator="greaterThan">
      <formula>0</formula>
    </cfRule>
  </conditionalFormatting>
  <conditionalFormatting sqref="N291:P291">
    <cfRule type="cellIs" dxfId="375" priority="373" operator="lessThan">
      <formula>0</formula>
    </cfRule>
  </conditionalFormatting>
  <conditionalFormatting sqref="O291">
    <cfRule type="cellIs" dxfId="374" priority="371" operator="greaterThan">
      <formula>0</formula>
    </cfRule>
  </conditionalFormatting>
  <conditionalFormatting sqref="N294">
    <cfRule type="cellIs" dxfId="373" priority="366" operator="greaterThan">
      <formula>0</formula>
    </cfRule>
    <cfRule type="cellIs" dxfId="372" priority="368" operator="greaterThan">
      <formula>0</formula>
    </cfRule>
  </conditionalFormatting>
  <conditionalFormatting sqref="N294:P294">
    <cfRule type="cellIs" dxfId="371" priority="369" operator="lessThan">
      <formula>0</formula>
    </cfRule>
  </conditionalFormatting>
  <conditionalFormatting sqref="O294">
    <cfRule type="cellIs" dxfId="370" priority="367" operator="greaterThan">
      <formula>0</formula>
    </cfRule>
  </conditionalFormatting>
  <conditionalFormatting sqref="N294">
    <cfRule type="cellIs" dxfId="369" priority="362" operator="greaterThan">
      <formula>0</formula>
    </cfRule>
    <cfRule type="cellIs" dxfId="368" priority="364" operator="greaterThan">
      <formula>0</formula>
    </cfRule>
  </conditionalFormatting>
  <conditionalFormatting sqref="N294:P294">
    <cfRule type="cellIs" dxfId="367" priority="365" operator="lessThan">
      <formula>0</formula>
    </cfRule>
  </conditionalFormatting>
  <conditionalFormatting sqref="O294">
    <cfRule type="cellIs" dxfId="366" priority="363" operator="greaterThan">
      <formula>0</formula>
    </cfRule>
  </conditionalFormatting>
  <conditionalFormatting sqref="N293">
    <cfRule type="cellIs" dxfId="365" priority="358" operator="greaterThan">
      <formula>0</formula>
    </cfRule>
    <cfRule type="cellIs" dxfId="364" priority="360" operator="greaterThan">
      <formula>0</formula>
    </cfRule>
  </conditionalFormatting>
  <conditionalFormatting sqref="N293:P293">
    <cfRule type="cellIs" dxfId="363" priority="361" operator="lessThan">
      <formula>0</formula>
    </cfRule>
  </conditionalFormatting>
  <conditionalFormatting sqref="O293">
    <cfRule type="cellIs" dxfId="362" priority="359" operator="greaterThan">
      <formula>0</formula>
    </cfRule>
  </conditionalFormatting>
  <conditionalFormatting sqref="N293">
    <cfRule type="cellIs" dxfId="361" priority="354" operator="greaterThan">
      <formula>0</formula>
    </cfRule>
    <cfRule type="cellIs" dxfId="360" priority="356" operator="greaterThan">
      <formula>0</formula>
    </cfRule>
  </conditionalFormatting>
  <conditionalFormatting sqref="N293:P293">
    <cfRule type="cellIs" dxfId="359" priority="357" operator="lessThan">
      <formula>0</formula>
    </cfRule>
  </conditionalFormatting>
  <conditionalFormatting sqref="O293">
    <cfRule type="cellIs" dxfId="358" priority="355" operator="greaterThan">
      <formula>0</formula>
    </cfRule>
  </conditionalFormatting>
  <conditionalFormatting sqref="N292">
    <cfRule type="cellIs" dxfId="357" priority="350" operator="greaterThan">
      <formula>0</formula>
    </cfRule>
    <cfRule type="cellIs" dxfId="356" priority="352" operator="greaterThan">
      <formula>0</formula>
    </cfRule>
  </conditionalFormatting>
  <conditionalFormatting sqref="N292:P292">
    <cfRule type="cellIs" dxfId="355" priority="353" operator="lessThan">
      <formula>0</formula>
    </cfRule>
  </conditionalFormatting>
  <conditionalFormatting sqref="O292">
    <cfRule type="cellIs" dxfId="354" priority="351" operator="greaterThan">
      <formula>0</formula>
    </cfRule>
  </conditionalFormatting>
  <conditionalFormatting sqref="N292">
    <cfRule type="cellIs" dxfId="353" priority="346" operator="greaterThan">
      <formula>0</formula>
    </cfRule>
    <cfRule type="cellIs" dxfId="352" priority="348" operator="greaterThan">
      <formula>0</formula>
    </cfRule>
  </conditionalFormatting>
  <conditionalFormatting sqref="N292:P292">
    <cfRule type="cellIs" dxfId="351" priority="349" operator="lessThan">
      <formula>0</formula>
    </cfRule>
  </conditionalFormatting>
  <conditionalFormatting sqref="O292">
    <cfRule type="cellIs" dxfId="350" priority="347" operator="greaterThan">
      <formula>0</formula>
    </cfRule>
  </conditionalFormatting>
  <conditionalFormatting sqref="N300">
    <cfRule type="cellIs" dxfId="349" priority="342" operator="greaterThan">
      <formula>0</formula>
    </cfRule>
    <cfRule type="cellIs" dxfId="348" priority="344" operator="greaterThan">
      <formula>0</formula>
    </cfRule>
  </conditionalFormatting>
  <conditionalFormatting sqref="N300:P300">
    <cfRule type="cellIs" dxfId="347" priority="345" operator="lessThan">
      <formula>0</formula>
    </cfRule>
  </conditionalFormatting>
  <conditionalFormatting sqref="O300">
    <cfRule type="cellIs" dxfId="346" priority="343" operator="greaterThan">
      <formula>0</formula>
    </cfRule>
  </conditionalFormatting>
  <conditionalFormatting sqref="N300">
    <cfRule type="cellIs" dxfId="345" priority="338" operator="greaterThan">
      <formula>0</formula>
    </cfRule>
    <cfRule type="cellIs" dxfId="344" priority="340" operator="greaterThan">
      <formula>0</formula>
    </cfRule>
  </conditionalFormatting>
  <conditionalFormatting sqref="N300:P300">
    <cfRule type="cellIs" dxfId="343" priority="341" operator="lessThan">
      <formula>0</formula>
    </cfRule>
  </conditionalFormatting>
  <conditionalFormatting sqref="O300">
    <cfRule type="cellIs" dxfId="342" priority="339" operator="greaterThan">
      <formula>0</formula>
    </cfRule>
  </conditionalFormatting>
  <conditionalFormatting sqref="N299">
    <cfRule type="cellIs" dxfId="341" priority="334" operator="greaterThan">
      <formula>0</formula>
    </cfRule>
    <cfRule type="cellIs" dxfId="340" priority="336" operator="greaterThan">
      <formula>0</formula>
    </cfRule>
  </conditionalFormatting>
  <conditionalFormatting sqref="N299:P299">
    <cfRule type="cellIs" dxfId="339" priority="337" operator="lessThan">
      <formula>0</formula>
    </cfRule>
  </conditionalFormatting>
  <conditionalFormatting sqref="O299">
    <cfRule type="cellIs" dxfId="338" priority="335" operator="greaterThan">
      <formula>0</formula>
    </cfRule>
  </conditionalFormatting>
  <conditionalFormatting sqref="N299">
    <cfRule type="cellIs" dxfId="337" priority="330" operator="greaterThan">
      <formula>0</formula>
    </cfRule>
    <cfRule type="cellIs" dxfId="336" priority="332" operator="greaterThan">
      <formula>0</formula>
    </cfRule>
  </conditionalFormatting>
  <conditionalFormatting sqref="N299:P299">
    <cfRule type="cellIs" dxfId="335" priority="333" operator="lessThan">
      <formula>0</formula>
    </cfRule>
  </conditionalFormatting>
  <conditionalFormatting sqref="O299">
    <cfRule type="cellIs" dxfId="334" priority="331" operator="greaterThan">
      <formula>0</formula>
    </cfRule>
  </conditionalFormatting>
  <conditionalFormatting sqref="N336 N339 N343:N344 N333:N334">
    <cfRule type="cellIs" dxfId="333" priority="326" operator="greaterThan">
      <formula>0</formula>
    </cfRule>
    <cfRule type="cellIs" dxfId="332" priority="328" operator="greaterThan">
      <formula>0</formula>
    </cfRule>
  </conditionalFormatting>
  <conditionalFormatting sqref="N336:P336 N339:P339 N343:P344 N333:P334">
    <cfRule type="cellIs" dxfId="331" priority="329" operator="lessThan">
      <formula>0</formula>
    </cfRule>
  </conditionalFormatting>
  <conditionalFormatting sqref="O336 O339 O343:O344 O333:O334">
    <cfRule type="cellIs" dxfId="330" priority="327" operator="greaterThan">
      <formula>0</formula>
    </cfRule>
  </conditionalFormatting>
  <conditionalFormatting sqref="N335">
    <cfRule type="cellIs" dxfId="329" priority="322" operator="greaterThan">
      <formula>0</formula>
    </cfRule>
    <cfRule type="cellIs" dxfId="328" priority="324" operator="greaterThan">
      <formula>0</formula>
    </cfRule>
  </conditionalFormatting>
  <conditionalFormatting sqref="N335:P335">
    <cfRule type="cellIs" dxfId="327" priority="325" operator="lessThan">
      <formula>0</formula>
    </cfRule>
  </conditionalFormatting>
  <conditionalFormatting sqref="O335">
    <cfRule type="cellIs" dxfId="326" priority="323" operator="greaterThan">
      <formula>0</formula>
    </cfRule>
  </conditionalFormatting>
  <conditionalFormatting sqref="N343">
    <cfRule type="cellIs" dxfId="325" priority="318" operator="greaterThan">
      <formula>0</formula>
    </cfRule>
    <cfRule type="cellIs" dxfId="324" priority="320" operator="greaterThan">
      <formula>0</formula>
    </cfRule>
  </conditionalFormatting>
  <conditionalFormatting sqref="N343:P343">
    <cfRule type="cellIs" dxfId="323" priority="321" operator="lessThan">
      <formula>0</formula>
    </cfRule>
  </conditionalFormatting>
  <conditionalFormatting sqref="O343">
    <cfRule type="cellIs" dxfId="322" priority="319" operator="greaterThan">
      <formula>0</formula>
    </cfRule>
  </conditionalFormatting>
  <conditionalFormatting sqref="N337">
    <cfRule type="cellIs" dxfId="321" priority="314" operator="greaterThan">
      <formula>0</formula>
    </cfRule>
    <cfRule type="cellIs" dxfId="320" priority="316" operator="greaterThan">
      <formula>0</formula>
    </cfRule>
  </conditionalFormatting>
  <conditionalFormatting sqref="N337:P337">
    <cfRule type="cellIs" dxfId="319" priority="317" operator="lessThan">
      <formula>0</formula>
    </cfRule>
  </conditionalFormatting>
  <conditionalFormatting sqref="O337">
    <cfRule type="cellIs" dxfId="318" priority="315" operator="greaterThan">
      <formula>0</formula>
    </cfRule>
  </conditionalFormatting>
  <conditionalFormatting sqref="N338">
    <cfRule type="cellIs" dxfId="317" priority="310" operator="greaterThan">
      <formula>0</formula>
    </cfRule>
    <cfRule type="cellIs" dxfId="316" priority="312" operator="greaterThan">
      <formula>0</formula>
    </cfRule>
  </conditionalFormatting>
  <conditionalFormatting sqref="N338:P338">
    <cfRule type="cellIs" dxfId="315" priority="313" operator="lessThan">
      <formula>0</formula>
    </cfRule>
  </conditionalFormatting>
  <conditionalFormatting sqref="O338">
    <cfRule type="cellIs" dxfId="314" priority="311" operator="greaterThan">
      <formula>0</formula>
    </cfRule>
  </conditionalFormatting>
  <conditionalFormatting sqref="N340">
    <cfRule type="cellIs" dxfId="313" priority="306" operator="greaterThan">
      <formula>0</formula>
    </cfRule>
    <cfRule type="cellIs" dxfId="312" priority="308" operator="greaterThan">
      <formula>0</formula>
    </cfRule>
  </conditionalFormatting>
  <conditionalFormatting sqref="N340:P340">
    <cfRule type="cellIs" dxfId="311" priority="309" operator="lessThan">
      <formula>0</formula>
    </cfRule>
  </conditionalFormatting>
  <conditionalFormatting sqref="O340">
    <cfRule type="cellIs" dxfId="310" priority="307" operator="greaterThan">
      <formula>0</formula>
    </cfRule>
  </conditionalFormatting>
  <conditionalFormatting sqref="N340">
    <cfRule type="cellIs" dxfId="309" priority="302" operator="greaterThan">
      <formula>0</formula>
    </cfRule>
    <cfRule type="cellIs" dxfId="308" priority="304" operator="greaterThan">
      <formula>0</formula>
    </cfRule>
  </conditionalFormatting>
  <conditionalFormatting sqref="N340:P340">
    <cfRule type="cellIs" dxfId="307" priority="305" operator="lessThan">
      <formula>0</formula>
    </cfRule>
  </conditionalFormatting>
  <conditionalFormatting sqref="O340">
    <cfRule type="cellIs" dxfId="306" priority="303" operator="greaterThan">
      <formula>0</formula>
    </cfRule>
  </conditionalFormatting>
  <conditionalFormatting sqref="N341">
    <cfRule type="cellIs" dxfId="305" priority="298" operator="greaterThan">
      <formula>0</formula>
    </cfRule>
    <cfRule type="cellIs" dxfId="304" priority="300" operator="greaterThan">
      <formula>0</formula>
    </cfRule>
  </conditionalFormatting>
  <conditionalFormatting sqref="N341:P341">
    <cfRule type="cellIs" dxfId="303" priority="301" operator="lessThan">
      <formula>0</formula>
    </cfRule>
  </conditionalFormatting>
  <conditionalFormatting sqref="O341">
    <cfRule type="cellIs" dxfId="302" priority="299" operator="greaterThan">
      <formula>0</formula>
    </cfRule>
  </conditionalFormatting>
  <conditionalFormatting sqref="N341">
    <cfRule type="cellIs" dxfId="301" priority="294" operator="greaterThan">
      <formula>0</formula>
    </cfRule>
    <cfRule type="cellIs" dxfId="300" priority="296" operator="greaterThan">
      <formula>0</formula>
    </cfRule>
  </conditionalFormatting>
  <conditionalFormatting sqref="N341:P341">
    <cfRule type="cellIs" dxfId="299" priority="297" operator="lessThan">
      <formula>0</formula>
    </cfRule>
  </conditionalFormatting>
  <conditionalFormatting sqref="O341">
    <cfRule type="cellIs" dxfId="298" priority="295" operator="greaterThan">
      <formula>0</formula>
    </cfRule>
  </conditionalFormatting>
  <conditionalFormatting sqref="N342">
    <cfRule type="cellIs" dxfId="297" priority="290" operator="greaterThan">
      <formula>0</formula>
    </cfRule>
    <cfRule type="cellIs" dxfId="296" priority="292" operator="greaterThan">
      <formula>0</formula>
    </cfRule>
  </conditionalFormatting>
  <conditionalFormatting sqref="N342:P342">
    <cfRule type="cellIs" dxfId="295" priority="293" operator="lessThan">
      <formula>0</formula>
    </cfRule>
  </conditionalFormatting>
  <conditionalFormatting sqref="O342">
    <cfRule type="cellIs" dxfId="294" priority="291" operator="greaterThan">
      <formula>0</formula>
    </cfRule>
  </conditionalFormatting>
  <conditionalFormatting sqref="N342">
    <cfRule type="cellIs" dxfId="293" priority="286" operator="greaterThan">
      <formula>0</formula>
    </cfRule>
    <cfRule type="cellIs" dxfId="292" priority="288" operator="greaterThan">
      <formula>0</formula>
    </cfRule>
  </conditionalFormatting>
  <conditionalFormatting sqref="N342:P342">
    <cfRule type="cellIs" dxfId="291" priority="289" operator="lessThan">
      <formula>0</formula>
    </cfRule>
  </conditionalFormatting>
  <conditionalFormatting sqref="O342">
    <cfRule type="cellIs" dxfId="290" priority="287" operator="greaterThan">
      <formula>0</formula>
    </cfRule>
  </conditionalFormatting>
  <conditionalFormatting sqref="N348">
    <cfRule type="cellIs" dxfId="289" priority="282" operator="greaterThan">
      <formula>0</formula>
    </cfRule>
    <cfRule type="cellIs" dxfId="288" priority="284" operator="greaterThan">
      <formula>0</formula>
    </cfRule>
  </conditionalFormatting>
  <conditionalFormatting sqref="N348:P348">
    <cfRule type="cellIs" dxfId="287" priority="285" operator="lessThan">
      <formula>0</formula>
    </cfRule>
  </conditionalFormatting>
  <conditionalFormatting sqref="O348">
    <cfRule type="cellIs" dxfId="286" priority="283" operator="greaterThan">
      <formula>0</formula>
    </cfRule>
  </conditionalFormatting>
  <conditionalFormatting sqref="N348">
    <cfRule type="cellIs" dxfId="285" priority="278" operator="greaterThan">
      <formula>0</formula>
    </cfRule>
    <cfRule type="cellIs" dxfId="284" priority="280" operator="greaterThan">
      <formula>0</formula>
    </cfRule>
  </conditionalFormatting>
  <conditionalFormatting sqref="N348:P348">
    <cfRule type="cellIs" dxfId="283" priority="281" operator="lessThan">
      <formula>0</formula>
    </cfRule>
  </conditionalFormatting>
  <conditionalFormatting sqref="O348">
    <cfRule type="cellIs" dxfId="282" priority="279" operator="greaterThan">
      <formula>0</formula>
    </cfRule>
  </conditionalFormatting>
  <conditionalFormatting sqref="N346">
    <cfRule type="cellIs" dxfId="281" priority="274" operator="greaterThan">
      <formula>0</formula>
    </cfRule>
    <cfRule type="cellIs" dxfId="280" priority="276" operator="greaterThan">
      <formula>0</formula>
    </cfRule>
  </conditionalFormatting>
  <conditionalFormatting sqref="N346:P346">
    <cfRule type="cellIs" dxfId="279" priority="277" operator="lessThan">
      <formula>0</formula>
    </cfRule>
  </conditionalFormatting>
  <conditionalFormatting sqref="O346">
    <cfRule type="cellIs" dxfId="278" priority="275" operator="greaterThan">
      <formula>0</formula>
    </cfRule>
  </conditionalFormatting>
  <conditionalFormatting sqref="N346">
    <cfRule type="cellIs" dxfId="277" priority="270" operator="greaterThan">
      <formula>0</formula>
    </cfRule>
    <cfRule type="cellIs" dxfId="276" priority="272" operator="greaterThan">
      <formula>0</formula>
    </cfRule>
  </conditionalFormatting>
  <conditionalFormatting sqref="N346:P346">
    <cfRule type="cellIs" dxfId="275" priority="273" operator="lessThan">
      <formula>0</formula>
    </cfRule>
  </conditionalFormatting>
  <conditionalFormatting sqref="O346">
    <cfRule type="cellIs" dxfId="274" priority="271" operator="greaterThan">
      <formula>0</formula>
    </cfRule>
  </conditionalFormatting>
  <conditionalFormatting sqref="N345">
    <cfRule type="cellIs" dxfId="273" priority="266" operator="greaterThan">
      <formula>0</formula>
    </cfRule>
    <cfRule type="cellIs" dxfId="272" priority="268" operator="greaterThan">
      <formula>0</formula>
    </cfRule>
  </conditionalFormatting>
  <conditionalFormatting sqref="N345:P345">
    <cfRule type="cellIs" dxfId="271" priority="269" operator="lessThan">
      <formula>0</formula>
    </cfRule>
  </conditionalFormatting>
  <conditionalFormatting sqref="O345">
    <cfRule type="cellIs" dxfId="270" priority="267" operator="greaterThan">
      <formula>0</formula>
    </cfRule>
  </conditionalFormatting>
  <conditionalFormatting sqref="N345">
    <cfRule type="cellIs" dxfId="269" priority="262" operator="greaterThan">
      <formula>0</formula>
    </cfRule>
    <cfRule type="cellIs" dxfId="268" priority="264" operator="greaterThan">
      <formula>0</formula>
    </cfRule>
  </conditionalFormatting>
  <conditionalFormatting sqref="N345:P345">
    <cfRule type="cellIs" dxfId="267" priority="265" operator="lessThan">
      <formula>0</formula>
    </cfRule>
  </conditionalFormatting>
  <conditionalFormatting sqref="O345">
    <cfRule type="cellIs" dxfId="266" priority="263" operator="greaterThan">
      <formula>0</formula>
    </cfRule>
  </conditionalFormatting>
  <conditionalFormatting sqref="N347">
    <cfRule type="cellIs" dxfId="265" priority="258" operator="greaterThan">
      <formula>0</formula>
    </cfRule>
    <cfRule type="cellIs" dxfId="264" priority="260" operator="greaterThan">
      <formula>0</formula>
    </cfRule>
  </conditionalFormatting>
  <conditionalFormatting sqref="N347:P347">
    <cfRule type="cellIs" dxfId="263" priority="261" operator="lessThan">
      <formula>0</formula>
    </cfRule>
  </conditionalFormatting>
  <conditionalFormatting sqref="O347">
    <cfRule type="cellIs" dxfId="262" priority="259" operator="greaterThan">
      <formula>0</formula>
    </cfRule>
  </conditionalFormatting>
  <conditionalFormatting sqref="N347">
    <cfRule type="cellIs" dxfId="261" priority="254" operator="greaterThan">
      <formula>0</formula>
    </cfRule>
    <cfRule type="cellIs" dxfId="260" priority="256" operator="greaterThan">
      <formula>0</formula>
    </cfRule>
  </conditionalFormatting>
  <conditionalFormatting sqref="N347:P347">
    <cfRule type="cellIs" dxfId="259" priority="257" operator="lessThan">
      <formula>0</formula>
    </cfRule>
  </conditionalFormatting>
  <conditionalFormatting sqref="O347">
    <cfRule type="cellIs" dxfId="258" priority="255" operator="greaterThan">
      <formula>0</formula>
    </cfRule>
  </conditionalFormatting>
  <conditionalFormatting sqref="N319:N320 N322:N323 N329:N330">
    <cfRule type="cellIs" dxfId="257" priority="250" operator="greaterThan">
      <formula>0</formula>
    </cfRule>
    <cfRule type="cellIs" dxfId="256" priority="252" operator="greaterThan">
      <formula>0</formula>
    </cfRule>
  </conditionalFormatting>
  <conditionalFormatting sqref="N319:P320 N322:P323 N329:P330">
    <cfRule type="cellIs" dxfId="255" priority="253" operator="lessThan">
      <formula>0</formula>
    </cfRule>
  </conditionalFormatting>
  <conditionalFormatting sqref="O319:O320 O322:O323 O329:O330">
    <cfRule type="cellIs" dxfId="254" priority="251" operator="greaterThan">
      <formula>0</formula>
    </cfRule>
  </conditionalFormatting>
  <conditionalFormatting sqref="N321">
    <cfRule type="cellIs" dxfId="253" priority="246" operator="greaterThan">
      <formula>0</formula>
    </cfRule>
    <cfRule type="cellIs" dxfId="252" priority="248" operator="greaterThan">
      <formula>0</formula>
    </cfRule>
  </conditionalFormatting>
  <conditionalFormatting sqref="N321:P321">
    <cfRule type="cellIs" dxfId="251" priority="249" operator="lessThan">
      <formula>0</formula>
    </cfRule>
  </conditionalFormatting>
  <conditionalFormatting sqref="O321">
    <cfRule type="cellIs" dxfId="250" priority="247" operator="greaterThan">
      <formula>0</formula>
    </cfRule>
  </conditionalFormatting>
  <conditionalFormatting sqref="N329">
    <cfRule type="cellIs" dxfId="249" priority="242" operator="greaterThan">
      <formula>0</formula>
    </cfRule>
    <cfRule type="cellIs" dxfId="248" priority="244" operator="greaterThan">
      <formula>0</formula>
    </cfRule>
  </conditionalFormatting>
  <conditionalFormatting sqref="N329:P329">
    <cfRule type="cellIs" dxfId="247" priority="245" operator="lessThan">
      <formula>0</formula>
    </cfRule>
  </conditionalFormatting>
  <conditionalFormatting sqref="O329">
    <cfRule type="cellIs" dxfId="246" priority="243" operator="greaterThan">
      <formula>0</formula>
    </cfRule>
  </conditionalFormatting>
  <conditionalFormatting sqref="N324">
    <cfRule type="cellIs" dxfId="245" priority="238" operator="greaterThan">
      <formula>0</formula>
    </cfRule>
    <cfRule type="cellIs" dxfId="244" priority="240" operator="greaterThan">
      <formula>0</formula>
    </cfRule>
  </conditionalFormatting>
  <conditionalFormatting sqref="N324:P324">
    <cfRule type="cellIs" dxfId="243" priority="241" operator="lessThan">
      <formula>0</formula>
    </cfRule>
  </conditionalFormatting>
  <conditionalFormatting sqref="O324">
    <cfRule type="cellIs" dxfId="242" priority="239" operator="greaterThan">
      <formula>0</formula>
    </cfRule>
  </conditionalFormatting>
  <conditionalFormatting sqref="N324">
    <cfRule type="cellIs" dxfId="241" priority="234" operator="greaterThan">
      <formula>0</formula>
    </cfRule>
    <cfRule type="cellIs" dxfId="240" priority="236" operator="greaterThan">
      <formula>0</formula>
    </cfRule>
  </conditionalFormatting>
  <conditionalFormatting sqref="N324:P324">
    <cfRule type="cellIs" dxfId="239" priority="237" operator="lessThan">
      <formula>0</formula>
    </cfRule>
  </conditionalFormatting>
  <conditionalFormatting sqref="O324">
    <cfRule type="cellIs" dxfId="238" priority="235" operator="greaterThan">
      <formula>0</formula>
    </cfRule>
  </conditionalFormatting>
  <conditionalFormatting sqref="N325">
    <cfRule type="cellIs" dxfId="237" priority="230" operator="greaterThan">
      <formula>0</formula>
    </cfRule>
    <cfRule type="cellIs" dxfId="236" priority="232" operator="greaterThan">
      <formula>0</formula>
    </cfRule>
  </conditionalFormatting>
  <conditionalFormatting sqref="N325:P325">
    <cfRule type="cellIs" dxfId="235" priority="233" operator="lessThan">
      <formula>0</formula>
    </cfRule>
  </conditionalFormatting>
  <conditionalFormatting sqref="O325">
    <cfRule type="cellIs" dxfId="234" priority="231" operator="greaterThan">
      <formula>0</formula>
    </cfRule>
  </conditionalFormatting>
  <conditionalFormatting sqref="N325">
    <cfRule type="cellIs" dxfId="233" priority="226" operator="greaterThan">
      <formula>0</formula>
    </cfRule>
    <cfRule type="cellIs" dxfId="232" priority="228" operator="greaterThan">
      <formula>0</formula>
    </cfRule>
  </conditionalFormatting>
  <conditionalFormatting sqref="N325:P325">
    <cfRule type="cellIs" dxfId="231" priority="229" operator="lessThan">
      <formula>0</formula>
    </cfRule>
  </conditionalFormatting>
  <conditionalFormatting sqref="O325">
    <cfRule type="cellIs" dxfId="230" priority="227" operator="greaterThan">
      <formula>0</formula>
    </cfRule>
  </conditionalFormatting>
  <conditionalFormatting sqref="N328">
    <cfRule type="cellIs" dxfId="229" priority="222" operator="greaterThan">
      <formula>0</formula>
    </cfRule>
    <cfRule type="cellIs" dxfId="228" priority="224" operator="greaterThan">
      <formula>0</formula>
    </cfRule>
  </conditionalFormatting>
  <conditionalFormatting sqref="N328:P328">
    <cfRule type="cellIs" dxfId="227" priority="225" operator="lessThan">
      <formula>0</formula>
    </cfRule>
  </conditionalFormatting>
  <conditionalFormatting sqref="O328">
    <cfRule type="cellIs" dxfId="226" priority="223" operator="greaterThan">
      <formula>0</formula>
    </cfRule>
  </conditionalFormatting>
  <conditionalFormatting sqref="N328">
    <cfRule type="cellIs" dxfId="225" priority="218" operator="greaterThan">
      <formula>0</formula>
    </cfRule>
    <cfRule type="cellIs" dxfId="224" priority="220" operator="greaterThan">
      <formula>0</formula>
    </cfRule>
  </conditionalFormatting>
  <conditionalFormatting sqref="N328:P328">
    <cfRule type="cellIs" dxfId="223" priority="221" operator="lessThan">
      <formula>0</formula>
    </cfRule>
  </conditionalFormatting>
  <conditionalFormatting sqref="O328">
    <cfRule type="cellIs" dxfId="222" priority="219" operator="greaterThan">
      <formula>0</formula>
    </cfRule>
  </conditionalFormatting>
  <conditionalFormatting sqref="N332">
    <cfRule type="cellIs" dxfId="221" priority="214" operator="greaterThan">
      <formula>0</formula>
    </cfRule>
    <cfRule type="cellIs" dxfId="220" priority="216" operator="greaterThan">
      <formula>0</formula>
    </cfRule>
  </conditionalFormatting>
  <conditionalFormatting sqref="N332:P332">
    <cfRule type="cellIs" dxfId="219" priority="217" operator="lessThan">
      <formula>0</formula>
    </cfRule>
  </conditionalFormatting>
  <conditionalFormatting sqref="O332">
    <cfRule type="cellIs" dxfId="218" priority="215" operator="greaterThan">
      <formula>0</formula>
    </cfRule>
  </conditionalFormatting>
  <conditionalFormatting sqref="N332">
    <cfRule type="cellIs" dxfId="217" priority="210" operator="greaterThan">
      <formula>0</formula>
    </cfRule>
    <cfRule type="cellIs" dxfId="216" priority="212" operator="greaterThan">
      <formula>0</formula>
    </cfRule>
  </conditionalFormatting>
  <conditionalFormatting sqref="N332:P332">
    <cfRule type="cellIs" dxfId="215" priority="213" operator="lessThan">
      <formula>0</formula>
    </cfRule>
  </conditionalFormatting>
  <conditionalFormatting sqref="O332">
    <cfRule type="cellIs" dxfId="214" priority="211" operator="greaterThan">
      <formula>0</formula>
    </cfRule>
  </conditionalFormatting>
  <conditionalFormatting sqref="N331">
    <cfRule type="cellIs" dxfId="213" priority="206" operator="greaterThan">
      <formula>0</formula>
    </cfRule>
    <cfRule type="cellIs" dxfId="212" priority="208" operator="greaterThan">
      <formula>0</formula>
    </cfRule>
  </conditionalFormatting>
  <conditionalFormatting sqref="N331:P331">
    <cfRule type="cellIs" dxfId="211" priority="209" operator="lessThan">
      <formula>0</formula>
    </cfRule>
  </conditionalFormatting>
  <conditionalFormatting sqref="O331">
    <cfRule type="cellIs" dxfId="210" priority="207" operator="greaterThan">
      <formula>0</formula>
    </cfRule>
  </conditionalFormatting>
  <conditionalFormatting sqref="N331">
    <cfRule type="cellIs" dxfId="209" priority="202" operator="greaterThan">
      <formula>0</formula>
    </cfRule>
    <cfRule type="cellIs" dxfId="208" priority="204" operator="greaterThan">
      <formula>0</formula>
    </cfRule>
  </conditionalFormatting>
  <conditionalFormatting sqref="N331:P331">
    <cfRule type="cellIs" dxfId="207" priority="205" operator="lessThan">
      <formula>0</formula>
    </cfRule>
  </conditionalFormatting>
  <conditionalFormatting sqref="O331">
    <cfRule type="cellIs" dxfId="206" priority="203" operator="greaterThan">
      <formula>0</formula>
    </cfRule>
  </conditionalFormatting>
  <conditionalFormatting sqref="N327">
    <cfRule type="cellIs" dxfId="205" priority="198" operator="greaterThan">
      <formula>0</formula>
    </cfRule>
    <cfRule type="cellIs" dxfId="204" priority="200" operator="greaterThan">
      <formula>0</formula>
    </cfRule>
  </conditionalFormatting>
  <conditionalFormatting sqref="N327:P327">
    <cfRule type="cellIs" dxfId="203" priority="201" operator="lessThan">
      <formula>0</formula>
    </cfRule>
  </conditionalFormatting>
  <conditionalFormatting sqref="O327">
    <cfRule type="cellIs" dxfId="202" priority="199" operator="greaterThan">
      <formula>0</formula>
    </cfRule>
  </conditionalFormatting>
  <conditionalFormatting sqref="N327">
    <cfRule type="cellIs" dxfId="201" priority="194" operator="greaterThan">
      <formula>0</formula>
    </cfRule>
    <cfRule type="cellIs" dxfId="200" priority="196" operator="greaterThan">
      <formula>0</formula>
    </cfRule>
  </conditionalFormatting>
  <conditionalFormatting sqref="N327:P327">
    <cfRule type="cellIs" dxfId="199" priority="197" operator="lessThan">
      <formula>0</formula>
    </cfRule>
  </conditionalFormatting>
  <conditionalFormatting sqref="O327">
    <cfRule type="cellIs" dxfId="198" priority="195" operator="greaterThan">
      <formula>0</formula>
    </cfRule>
  </conditionalFormatting>
  <conditionalFormatting sqref="N326">
    <cfRule type="cellIs" dxfId="197" priority="190" operator="greaterThan">
      <formula>0</formula>
    </cfRule>
    <cfRule type="cellIs" dxfId="196" priority="192" operator="greaterThan">
      <formula>0</formula>
    </cfRule>
  </conditionalFormatting>
  <conditionalFormatting sqref="N326:P326">
    <cfRule type="cellIs" dxfId="195" priority="193" operator="lessThan">
      <formula>0</formula>
    </cfRule>
  </conditionalFormatting>
  <conditionalFormatting sqref="O326">
    <cfRule type="cellIs" dxfId="194" priority="191" operator="greaterThan">
      <formula>0</formula>
    </cfRule>
  </conditionalFormatting>
  <conditionalFormatting sqref="N326">
    <cfRule type="cellIs" dxfId="193" priority="186" operator="greaterThan">
      <formula>0</formula>
    </cfRule>
    <cfRule type="cellIs" dxfId="192" priority="188" operator="greaterThan">
      <formula>0</formula>
    </cfRule>
  </conditionalFormatting>
  <conditionalFormatting sqref="N326:P326">
    <cfRule type="cellIs" dxfId="191" priority="189" operator="lessThan">
      <formula>0</formula>
    </cfRule>
  </conditionalFormatting>
  <conditionalFormatting sqref="O326">
    <cfRule type="cellIs" dxfId="190" priority="187" operator="greaterThan">
      <formula>0</formula>
    </cfRule>
  </conditionalFormatting>
  <conditionalFormatting sqref="N351:N352 N359 N366">
    <cfRule type="cellIs" dxfId="189" priority="181" operator="greaterThan">
      <formula>0</formula>
    </cfRule>
    <cfRule type="cellIs" dxfId="188" priority="183" operator="greaterThan">
      <formula>0</formula>
    </cfRule>
  </conditionalFormatting>
  <conditionalFormatting sqref="N366:P366">
    <cfRule type="cellIs" dxfId="187" priority="184" operator="lessThan">
      <formula>0</formula>
    </cfRule>
  </conditionalFormatting>
  <conditionalFormatting sqref="N351:P352 N359:P359">
    <cfRule type="cellIs" dxfId="186" priority="185" operator="lessThan">
      <formula>0</formula>
    </cfRule>
  </conditionalFormatting>
  <conditionalFormatting sqref="O351:O352 O359 O366">
    <cfRule type="cellIs" dxfId="185" priority="182" operator="greaterThan">
      <formula>0</formula>
    </cfRule>
  </conditionalFormatting>
  <conditionalFormatting sqref="N357">
    <cfRule type="cellIs" dxfId="184" priority="177" operator="greaterThan">
      <formula>0</formula>
    </cfRule>
    <cfRule type="cellIs" dxfId="183" priority="179" operator="greaterThan">
      <formula>0</formula>
    </cfRule>
  </conditionalFormatting>
  <conditionalFormatting sqref="N357:P357">
    <cfRule type="cellIs" dxfId="182" priority="180" operator="lessThan">
      <formula>0</formula>
    </cfRule>
  </conditionalFormatting>
  <conditionalFormatting sqref="O357">
    <cfRule type="cellIs" dxfId="181" priority="178" operator="greaterThan">
      <formula>0</formula>
    </cfRule>
  </conditionalFormatting>
  <conditionalFormatting sqref="N358">
    <cfRule type="cellIs" dxfId="180" priority="173" operator="greaterThan">
      <formula>0</formula>
    </cfRule>
    <cfRule type="cellIs" dxfId="179" priority="175" operator="greaterThan">
      <formula>0</formula>
    </cfRule>
  </conditionalFormatting>
  <conditionalFormatting sqref="N358:P358">
    <cfRule type="cellIs" dxfId="178" priority="176" operator="lessThan">
      <formula>0</formula>
    </cfRule>
  </conditionalFormatting>
  <conditionalFormatting sqref="O358">
    <cfRule type="cellIs" dxfId="177" priority="174" operator="greaterThan">
      <formula>0</formula>
    </cfRule>
  </conditionalFormatting>
  <conditionalFormatting sqref="N368">
    <cfRule type="cellIs" dxfId="176" priority="169" operator="greaterThan">
      <formula>0</formula>
    </cfRule>
    <cfRule type="cellIs" dxfId="175" priority="171" operator="greaterThan">
      <formula>0</formula>
    </cfRule>
  </conditionalFormatting>
  <conditionalFormatting sqref="N368:P368">
    <cfRule type="cellIs" dxfId="174" priority="172" operator="lessThan">
      <formula>0</formula>
    </cfRule>
  </conditionalFormatting>
  <conditionalFormatting sqref="O368">
    <cfRule type="cellIs" dxfId="173" priority="170" operator="greaterThan">
      <formula>0</formula>
    </cfRule>
  </conditionalFormatting>
  <conditionalFormatting sqref="N368">
    <cfRule type="cellIs" dxfId="172" priority="165" operator="greaterThan">
      <formula>0</formula>
    </cfRule>
    <cfRule type="cellIs" dxfId="171" priority="167" operator="greaterThan">
      <formula>0</formula>
    </cfRule>
  </conditionalFormatting>
  <conditionalFormatting sqref="N368:P368">
    <cfRule type="cellIs" dxfId="170" priority="168" operator="lessThan">
      <formula>0</formula>
    </cfRule>
  </conditionalFormatting>
  <conditionalFormatting sqref="O368">
    <cfRule type="cellIs" dxfId="169" priority="166" operator="greaterThan">
      <formula>0</formula>
    </cfRule>
  </conditionalFormatting>
  <conditionalFormatting sqref="N367">
    <cfRule type="cellIs" dxfId="168" priority="161" operator="greaterThan">
      <formula>0</formula>
    </cfRule>
    <cfRule type="cellIs" dxfId="167" priority="163" operator="greaterThan">
      <formula>0</formula>
    </cfRule>
  </conditionalFormatting>
  <conditionalFormatting sqref="N367:P367">
    <cfRule type="cellIs" dxfId="166" priority="164" operator="lessThan">
      <formula>0</formula>
    </cfRule>
  </conditionalFormatting>
  <conditionalFormatting sqref="O367">
    <cfRule type="cellIs" dxfId="165" priority="162" operator="greaterThan">
      <formula>0</formula>
    </cfRule>
  </conditionalFormatting>
  <conditionalFormatting sqref="N367">
    <cfRule type="cellIs" dxfId="164" priority="157" operator="greaterThan">
      <formula>0</formula>
    </cfRule>
    <cfRule type="cellIs" dxfId="163" priority="159" operator="greaterThan">
      <formula>0</formula>
    </cfRule>
  </conditionalFormatting>
  <conditionalFormatting sqref="N367:P367">
    <cfRule type="cellIs" dxfId="162" priority="160" operator="lessThan">
      <formula>0</formula>
    </cfRule>
  </conditionalFormatting>
  <conditionalFormatting sqref="O367">
    <cfRule type="cellIs" dxfId="161" priority="158" operator="greaterThan">
      <formula>0</formula>
    </cfRule>
  </conditionalFormatting>
  <conditionalFormatting sqref="N355">
    <cfRule type="cellIs" dxfId="160" priority="153" operator="greaterThan">
      <formula>0</formula>
    </cfRule>
    <cfRule type="cellIs" dxfId="159" priority="155" operator="greaterThan">
      <formula>0</formula>
    </cfRule>
  </conditionalFormatting>
  <conditionalFormatting sqref="N355:P355">
    <cfRule type="cellIs" dxfId="158" priority="156" operator="lessThan">
      <formula>0</formula>
    </cfRule>
  </conditionalFormatting>
  <conditionalFormatting sqref="O355">
    <cfRule type="cellIs" dxfId="157" priority="154" operator="greaterThan">
      <formula>0</formula>
    </cfRule>
  </conditionalFormatting>
  <conditionalFormatting sqref="N356">
    <cfRule type="cellIs" dxfId="156" priority="149" operator="greaterThan">
      <formula>0</formula>
    </cfRule>
    <cfRule type="cellIs" dxfId="155" priority="151" operator="greaterThan">
      <formula>0</formula>
    </cfRule>
  </conditionalFormatting>
  <conditionalFormatting sqref="N356:P356">
    <cfRule type="cellIs" dxfId="154" priority="152" operator="lessThan">
      <formula>0</formula>
    </cfRule>
  </conditionalFormatting>
  <conditionalFormatting sqref="O356">
    <cfRule type="cellIs" dxfId="153" priority="150" operator="greaterThan">
      <formula>0</formula>
    </cfRule>
  </conditionalFormatting>
  <conditionalFormatting sqref="N354">
    <cfRule type="cellIs" dxfId="152" priority="145" operator="greaterThan">
      <formula>0</formula>
    </cfRule>
    <cfRule type="cellIs" dxfId="151" priority="147" operator="greaterThan">
      <formula>0</formula>
    </cfRule>
  </conditionalFormatting>
  <conditionalFormatting sqref="N354:P354">
    <cfRule type="cellIs" dxfId="150" priority="148" operator="lessThan">
      <formula>0</formula>
    </cfRule>
  </conditionalFormatting>
  <conditionalFormatting sqref="O354">
    <cfRule type="cellIs" dxfId="149" priority="146" operator="greaterThan">
      <formula>0</formula>
    </cfRule>
  </conditionalFormatting>
  <conditionalFormatting sqref="N353">
    <cfRule type="cellIs" dxfId="148" priority="141" operator="greaterThan">
      <formula>0</formula>
    </cfRule>
    <cfRule type="cellIs" dxfId="147" priority="143" operator="greaterThan">
      <formula>0</formula>
    </cfRule>
  </conditionalFormatting>
  <conditionalFormatting sqref="N353:P353">
    <cfRule type="cellIs" dxfId="146" priority="144" operator="lessThan">
      <formula>0</formula>
    </cfRule>
  </conditionalFormatting>
  <conditionalFormatting sqref="O353">
    <cfRule type="cellIs" dxfId="145" priority="142" operator="greaterThan">
      <formula>0</formula>
    </cfRule>
  </conditionalFormatting>
  <conditionalFormatting sqref="N365">
    <cfRule type="cellIs" dxfId="144" priority="137" operator="greaterThan">
      <formula>0</formula>
    </cfRule>
    <cfRule type="cellIs" dxfId="143" priority="139" operator="greaterThan">
      <formula>0</formula>
    </cfRule>
  </conditionalFormatting>
  <conditionalFormatting sqref="N365:P365">
    <cfRule type="cellIs" dxfId="142" priority="140" operator="lessThan">
      <formula>0</formula>
    </cfRule>
  </conditionalFormatting>
  <conditionalFormatting sqref="O365">
    <cfRule type="cellIs" dxfId="141" priority="138" operator="greaterThan">
      <formula>0</formula>
    </cfRule>
  </conditionalFormatting>
  <conditionalFormatting sqref="N365">
    <cfRule type="cellIs" dxfId="140" priority="133" operator="greaterThan">
      <formula>0</formula>
    </cfRule>
    <cfRule type="cellIs" dxfId="139" priority="135" operator="greaterThan">
      <formula>0</formula>
    </cfRule>
  </conditionalFormatting>
  <conditionalFormatting sqref="N365:P365">
    <cfRule type="cellIs" dxfId="138" priority="136" operator="lessThan">
      <formula>0</formula>
    </cfRule>
  </conditionalFormatting>
  <conditionalFormatting sqref="O365">
    <cfRule type="cellIs" dxfId="137" priority="134" operator="greaterThan">
      <formula>0</formula>
    </cfRule>
  </conditionalFormatting>
  <conditionalFormatting sqref="N360">
    <cfRule type="cellIs" dxfId="136" priority="129" operator="greaterThan">
      <formula>0</formula>
    </cfRule>
    <cfRule type="cellIs" dxfId="135" priority="131" operator="greaterThan">
      <formula>0</formula>
    </cfRule>
  </conditionalFormatting>
  <conditionalFormatting sqref="N360:P360">
    <cfRule type="cellIs" dxfId="134" priority="132" operator="lessThan">
      <formula>0</formula>
    </cfRule>
  </conditionalFormatting>
  <conditionalFormatting sqref="O360">
    <cfRule type="cellIs" dxfId="133" priority="130" operator="greaterThan">
      <formula>0</formula>
    </cfRule>
  </conditionalFormatting>
  <conditionalFormatting sqref="N360">
    <cfRule type="cellIs" dxfId="132" priority="125" operator="greaterThan">
      <formula>0</formula>
    </cfRule>
    <cfRule type="cellIs" dxfId="131" priority="127" operator="greaterThan">
      <formula>0</formula>
    </cfRule>
  </conditionalFormatting>
  <conditionalFormatting sqref="N360:P360">
    <cfRule type="cellIs" dxfId="130" priority="128" operator="lessThan">
      <formula>0</formula>
    </cfRule>
  </conditionalFormatting>
  <conditionalFormatting sqref="O360">
    <cfRule type="cellIs" dxfId="129" priority="126" operator="greaterThan">
      <formula>0</formula>
    </cfRule>
  </conditionalFormatting>
  <conditionalFormatting sqref="N361">
    <cfRule type="cellIs" dxfId="128" priority="121" operator="greaterThan">
      <formula>0</formula>
    </cfRule>
    <cfRule type="cellIs" dxfId="127" priority="123" operator="greaterThan">
      <formula>0</formula>
    </cfRule>
  </conditionalFormatting>
  <conditionalFormatting sqref="N361:P361">
    <cfRule type="cellIs" dxfId="126" priority="124" operator="lessThan">
      <formula>0</formula>
    </cfRule>
  </conditionalFormatting>
  <conditionalFormatting sqref="O361">
    <cfRule type="cellIs" dxfId="125" priority="122" operator="greaterThan">
      <formula>0</formula>
    </cfRule>
  </conditionalFormatting>
  <conditionalFormatting sqref="N361">
    <cfRule type="cellIs" dxfId="124" priority="117" operator="greaterThan">
      <formula>0</formula>
    </cfRule>
    <cfRule type="cellIs" dxfId="123" priority="119" operator="greaterThan">
      <formula>0</formula>
    </cfRule>
  </conditionalFormatting>
  <conditionalFormatting sqref="N361:P361">
    <cfRule type="cellIs" dxfId="122" priority="120" operator="lessThan">
      <formula>0</formula>
    </cfRule>
  </conditionalFormatting>
  <conditionalFormatting sqref="O361">
    <cfRule type="cellIs" dxfId="121" priority="118" operator="greaterThan">
      <formula>0</formula>
    </cfRule>
  </conditionalFormatting>
  <conditionalFormatting sqref="N364">
    <cfRule type="cellIs" dxfId="120" priority="113" operator="greaterThan">
      <formula>0</formula>
    </cfRule>
    <cfRule type="cellIs" dxfId="119" priority="115" operator="greaterThan">
      <formula>0</formula>
    </cfRule>
  </conditionalFormatting>
  <conditionalFormatting sqref="N364:P364">
    <cfRule type="cellIs" dxfId="118" priority="116" operator="lessThan">
      <formula>0</formula>
    </cfRule>
  </conditionalFormatting>
  <conditionalFormatting sqref="O364">
    <cfRule type="cellIs" dxfId="117" priority="114" operator="greaterThan">
      <formula>0</formula>
    </cfRule>
  </conditionalFormatting>
  <conditionalFormatting sqref="N364">
    <cfRule type="cellIs" dxfId="116" priority="109" operator="greaterThan">
      <formula>0</formula>
    </cfRule>
    <cfRule type="cellIs" dxfId="115" priority="111" operator="greaterThan">
      <formula>0</formula>
    </cfRule>
  </conditionalFormatting>
  <conditionalFormatting sqref="N364:P364">
    <cfRule type="cellIs" dxfId="114" priority="112" operator="lessThan">
      <formula>0</formula>
    </cfRule>
  </conditionalFormatting>
  <conditionalFormatting sqref="O364">
    <cfRule type="cellIs" dxfId="113" priority="110" operator="greaterThan">
      <formula>0</formula>
    </cfRule>
  </conditionalFormatting>
  <conditionalFormatting sqref="N363">
    <cfRule type="cellIs" dxfId="112" priority="105" operator="greaterThan">
      <formula>0</formula>
    </cfRule>
    <cfRule type="cellIs" dxfId="111" priority="107" operator="greaterThan">
      <formula>0</formula>
    </cfRule>
  </conditionalFormatting>
  <conditionalFormatting sqref="N363:P363">
    <cfRule type="cellIs" dxfId="110" priority="108" operator="lessThan">
      <formula>0</formula>
    </cfRule>
  </conditionalFormatting>
  <conditionalFormatting sqref="O363">
    <cfRule type="cellIs" dxfId="109" priority="106" operator="greaterThan">
      <formula>0</formula>
    </cfRule>
  </conditionalFormatting>
  <conditionalFormatting sqref="N363">
    <cfRule type="cellIs" dxfId="108" priority="101" operator="greaterThan">
      <formula>0</formula>
    </cfRule>
    <cfRule type="cellIs" dxfId="107" priority="103" operator="greaterThan">
      <formula>0</formula>
    </cfRule>
  </conditionalFormatting>
  <conditionalFormatting sqref="N363:P363">
    <cfRule type="cellIs" dxfId="106" priority="104" operator="lessThan">
      <formula>0</formula>
    </cfRule>
  </conditionalFormatting>
  <conditionalFormatting sqref="O363">
    <cfRule type="cellIs" dxfId="105" priority="102" operator="greaterThan">
      <formula>0</formula>
    </cfRule>
  </conditionalFormatting>
  <conditionalFormatting sqref="N362">
    <cfRule type="cellIs" dxfId="104" priority="97" operator="greaterThan">
      <formula>0</formula>
    </cfRule>
    <cfRule type="cellIs" dxfId="103" priority="99" operator="greaterThan">
      <formula>0</formula>
    </cfRule>
  </conditionalFormatting>
  <conditionalFormatting sqref="N362:P362">
    <cfRule type="cellIs" dxfId="102" priority="100" operator="lessThan">
      <formula>0</formula>
    </cfRule>
  </conditionalFormatting>
  <conditionalFormatting sqref="O362">
    <cfRule type="cellIs" dxfId="101" priority="98" operator="greaterThan">
      <formula>0</formula>
    </cfRule>
  </conditionalFormatting>
  <conditionalFormatting sqref="N362">
    <cfRule type="cellIs" dxfId="100" priority="93" operator="greaterThan">
      <formula>0</formula>
    </cfRule>
    <cfRule type="cellIs" dxfId="99" priority="95" operator="greaterThan">
      <formula>0</formula>
    </cfRule>
  </conditionalFormatting>
  <conditionalFormatting sqref="N362:P362">
    <cfRule type="cellIs" dxfId="98" priority="96" operator="lessThan">
      <formula>0</formula>
    </cfRule>
  </conditionalFormatting>
  <conditionalFormatting sqref="O362">
    <cfRule type="cellIs" dxfId="97" priority="94" operator="greaterThan">
      <formula>0</formula>
    </cfRule>
  </conditionalFormatting>
  <conditionalFormatting sqref="N370">
    <cfRule type="cellIs" dxfId="96" priority="89" operator="greaterThan">
      <formula>0</formula>
    </cfRule>
    <cfRule type="cellIs" dxfId="95" priority="91" operator="greaterThan">
      <formula>0</formula>
    </cfRule>
  </conditionalFormatting>
  <conditionalFormatting sqref="N370:P370">
    <cfRule type="cellIs" dxfId="94" priority="92" operator="lessThan">
      <formula>0</formula>
    </cfRule>
  </conditionalFormatting>
  <conditionalFormatting sqref="O370">
    <cfRule type="cellIs" dxfId="93" priority="90" operator="greaterThan">
      <formula>0</formula>
    </cfRule>
  </conditionalFormatting>
  <conditionalFormatting sqref="N370">
    <cfRule type="cellIs" dxfId="92" priority="85" operator="greaterThan">
      <formula>0</formula>
    </cfRule>
    <cfRule type="cellIs" dxfId="91" priority="87" operator="greaterThan">
      <formula>0</formula>
    </cfRule>
  </conditionalFormatting>
  <conditionalFormatting sqref="N370:P370">
    <cfRule type="cellIs" dxfId="90" priority="88" operator="lessThan">
      <formula>0</formula>
    </cfRule>
  </conditionalFormatting>
  <conditionalFormatting sqref="O370">
    <cfRule type="cellIs" dxfId="89" priority="86" operator="greaterThan">
      <formula>0</formula>
    </cfRule>
  </conditionalFormatting>
  <conditionalFormatting sqref="N369">
    <cfRule type="cellIs" dxfId="88" priority="81" operator="greaterThan">
      <formula>0</formula>
    </cfRule>
    <cfRule type="cellIs" dxfId="87" priority="83" operator="greaterThan">
      <formula>0</formula>
    </cfRule>
  </conditionalFormatting>
  <conditionalFormatting sqref="N369:P369">
    <cfRule type="cellIs" dxfId="86" priority="84" operator="lessThan">
      <formula>0</formula>
    </cfRule>
  </conditionalFormatting>
  <conditionalFormatting sqref="O369">
    <cfRule type="cellIs" dxfId="85" priority="82" operator="greaterThan">
      <formula>0</formula>
    </cfRule>
  </conditionalFormatting>
  <conditionalFormatting sqref="N369">
    <cfRule type="cellIs" dxfId="84" priority="77" operator="greaterThan">
      <formula>0</formula>
    </cfRule>
    <cfRule type="cellIs" dxfId="83" priority="79" operator="greaterThan">
      <formula>0</formula>
    </cfRule>
  </conditionalFormatting>
  <conditionalFormatting sqref="N369:P369">
    <cfRule type="cellIs" dxfId="82" priority="80" operator="lessThan">
      <formula>0</formula>
    </cfRule>
  </conditionalFormatting>
  <conditionalFormatting sqref="O369">
    <cfRule type="cellIs" dxfId="81" priority="78" operator="greaterThan">
      <formula>0</formula>
    </cfRule>
  </conditionalFormatting>
  <conditionalFormatting sqref="N373:N374 N376 N379 N383:N384">
    <cfRule type="cellIs" dxfId="80" priority="73" operator="greaterThan">
      <formula>0</formula>
    </cfRule>
    <cfRule type="cellIs" dxfId="79" priority="75" operator="greaterThan">
      <formula>0</formula>
    </cfRule>
  </conditionalFormatting>
  <conditionalFormatting sqref="N373:P374 N376:P376 N379:P379 N383:P384">
    <cfRule type="cellIs" dxfId="78" priority="76" operator="lessThan">
      <formula>0</formula>
    </cfRule>
  </conditionalFormatting>
  <conditionalFormatting sqref="O373:O374 O376 O379 O383:O384">
    <cfRule type="cellIs" dxfId="77" priority="74" operator="greaterThan">
      <formula>0</formula>
    </cfRule>
  </conditionalFormatting>
  <conditionalFormatting sqref="N375">
    <cfRule type="cellIs" dxfId="76" priority="69" operator="greaterThan">
      <formula>0</formula>
    </cfRule>
    <cfRule type="cellIs" dxfId="75" priority="71" operator="greaterThan">
      <formula>0</formula>
    </cfRule>
  </conditionalFormatting>
  <conditionalFormatting sqref="N375:P375">
    <cfRule type="cellIs" dxfId="74" priority="72" operator="lessThan">
      <formula>0</formula>
    </cfRule>
  </conditionalFormatting>
  <conditionalFormatting sqref="O375">
    <cfRule type="cellIs" dxfId="73" priority="70" operator="greaterThan">
      <formula>0</formula>
    </cfRule>
  </conditionalFormatting>
  <conditionalFormatting sqref="N383">
    <cfRule type="cellIs" dxfId="72" priority="65" operator="greaterThan">
      <formula>0</formula>
    </cfRule>
    <cfRule type="cellIs" dxfId="71" priority="67" operator="greaterThan">
      <formula>0</formula>
    </cfRule>
  </conditionalFormatting>
  <conditionalFormatting sqref="N383:P383">
    <cfRule type="cellIs" dxfId="70" priority="68" operator="lessThan">
      <formula>0</formula>
    </cfRule>
  </conditionalFormatting>
  <conditionalFormatting sqref="O383">
    <cfRule type="cellIs" dxfId="69" priority="66" operator="greaterThan">
      <formula>0</formula>
    </cfRule>
  </conditionalFormatting>
  <conditionalFormatting sqref="N377">
    <cfRule type="cellIs" dxfId="68" priority="61" operator="greaterThan">
      <formula>0</formula>
    </cfRule>
    <cfRule type="cellIs" dxfId="67" priority="63" operator="greaterThan">
      <formula>0</formula>
    </cfRule>
  </conditionalFormatting>
  <conditionalFormatting sqref="N377:P377">
    <cfRule type="cellIs" dxfId="66" priority="64" operator="lessThan">
      <formula>0</formula>
    </cfRule>
  </conditionalFormatting>
  <conditionalFormatting sqref="O377">
    <cfRule type="cellIs" dxfId="65" priority="62" operator="greaterThan">
      <formula>0</formula>
    </cfRule>
  </conditionalFormatting>
  <conditionalFormatting sqref="N378">
    <cfRule type="cellIs" dxfId="64" priority="57" operator="greaterThan">
      <formula>0</formula>
    </cfRule>
    <cfRule type="cellIs" dxfId="63" priority="59" operator="greaterThan">
      <formula>0</formula>
    </cfRule>
  </conditionalFormatting>
  <conditionalFormatting sqref="N378:P378">
    <cfRule type="cellIs" dxfId="62" priority="60" operator="lessThan">
      <formula>0</formula>
    </cfRule>
  </conditionalFormatting>
  <conditionalFormatting sqref="O378">
    <cfRule type="cellIs" dxfId="61" priority="58" operator="greaterThan">
      <formula>0</formula>
    </cfRule>
  </conditionalFormatting>
  <conditionalFormatting sqref="N380">
    <cfRule type="cellIs" dxfId="60" priority="53" operator="greaterThan">
      <formula>0</formula>
    </cfRule>
    <cfRule type="cellIs" dxfId="59" priority="55" operator="greaterThan">
      <formula>0</formula>
    </cfRule>
  </conditionalFormatting>
  <conditionalFormatting sqref="N380:P380">
    <cfRule type="cellIs" dxfId="58" priority="56" operator="lessThan">
      <formula>0</formula>
    </cfRule>
  </conditionalFormatting>
  <conditionalFormatting sqref="O380">
    <cfRule type="cellIs" dxfId="57" priority="54" operator="greaterThan">
      <formula>0</formula>
    </cfRule>
  </conditionalFormatting>
  <conditionalFormatting sqref="N380">
    <cfRule type="cellIs" dxfId="56" priority="49" operator="greaterThan">
      <formula>0</formula>
    </cfRule>
    <cfRule type="cellIs" dxfId="55" priority="51" operator="greaterThan">
      <formula>0</formula>
    </cfRule>
  </conditionalFormatting>
  <conditionalFormatting sqref="N380:P380">
    <cfRule type="cellIs" dxfId="54" priority="52" operator="lessThan">
      <formula>0</formula>
    </cfRule>
  </conditionalFormatting>
  <conditionalFormatting sqref="O380">
    <cfRule type="cellIs" dxfId="53" priority="50" operator="greaterThan">
      <formula>0</formula>
    </cfRule>
  </conditionalFormatting>
  <conditionalFormatting sqref="N381">
    <cfRule type="cellIs" dxfId="52" priority="45" operator="greaterThan">
      <formula>0</formula>
    </cfRule>
    <cfRule type="cellIs" dxfId="51" priority="47" operator="greaterThan">
      <formula>0</formula>
    </cfRule>
  </conditionalFormatting>
  <conditionalFormatting sqref="N381:P381">
    <cfRule type="cellIs" dxfId="50" priority="48" operator="lessThan">
      <formula>0</formula>
    </cfRule>
  </conditionalFormatting>
  <conditionalFormatting sqref="O381">
    <cfRule type="cellIs" dxfId="49" priority="46" operator="greaterThan">
      <formula>0</formula>
    </cfRule>
  </conditionalFormatting>
  <conditionalFormatting sqref="N381">
    <cfRule type="cellIs" dxfId="48" priority="41" operator="greaterThan">
      <formula>0</formula>
    </cfRule>
    <cfRule type="cellIs" dxfId="47" priority="43" operator="greaterThan">
      <formula>0</formula>
    </cfRule>
  </conditionalFormatting>
  <conditionalFormatting sqref="N381:P381">
    <cfRule type="cellIs" dxfId="46" priority="44" operator="lessThan">
      <formula>0</formula>
    </cfRule>
  </conditionalFormatting>
  <conditionalFormatting sqref="O381">
    <cfRule type="cellIs" dxfId="45" priority="42" operator="greaterThan">
      <formula>0</formula>
    </cfRule>
  </conditionalFormatting>
  <conditionalFormatting sqref="N382">
    <cfRule type="cellIs" dxfId="44" priority="37" operator="greaterThan">
      <formula>0</formula>
    </cfRule>
    <cfRule type="cellIs" dxfId="43" priority="39" operator="greaterThan">
      <formula>0</formula>
    </cfRule>
  </conditionalFormatting>
  <conditionalFormatting sqref="N382:P382">
    <cfRule type="cellIs" dxfId="42" priority="40" operator="lessThan">
      <formula>0</formula>
    </cfRule>
  </conditionalFormatting>
  <conditionalFormatting sqref="O382">
    <cfRule type="cellIs" dxfId="41" priority="38" operator="greaterThan">
      <formula>0</formula>
    </cfRule>
  </conditionalFormatting>
  <conditionalFormatting sqref="N382">
    <cfRule type="cellIs" dxfId="40" priority="33" operator="greaterThan">
      <formula>0</formula>
    </cfRule>
    <cfRule type="cellIs" dxfId="39" priority="35" operator="greaterThan">
      <formula>0</formula>
    </cfRule>
  </conditionalFormatting>
  <conditionalFormatting sqref="N382:P382">
    <cfRule type="cellIs" dxfId="38" priority="36" operator="lessThan">
      <formula>0</formula>
    </cfRule>
  </conditionalFormatting>
  <conditionalFormatting sqref="O382">
    <cfRule type="cellIs" dxfId="37" priority="34" operator="greaterThan">
      <formula>0</formula>
    </cfRule>
  </conditionalFormatting>
  <conditionalFormatting sqref="N388">
    <cfRule type="cellIs" dxfId="36" priority="29" operator="greaterThan">
      <formula>0</formula>
    </cfRule>
    <cfRule type="cellIs" dxfId="35" priority="31" operator="greaterThan">
      <formula>0</formula>
    </cfRule>
  </conditionalFormatting>
  <conditionalFormatting sqref="N388:P388">
    <cfRule type="cellIs" dxfId="34" priority="32" operator="lessThan">
      <formula>0</formula>
    </cfRule>
  </conditionalFormatting>
  <conditionalFormatting sqref="O388">
    <cfRule type="cellIs" dxfId="33" priority="30" operator="greaterThan">
      <formula>0</formula>
    </cfRule>
  </conditionalFormatting>
  <conditionalFormatting sqref="N388">
    <cfRule type="cellIs" dxfId="32" priority="25" operator="greaterThan">
      <formula>0</formula>
    </cfRule>
    <cfRule type="cellIs" dxfId="31" priority="27" operator="greaterThan">
      <formula>0</formula>
    </cfRule>
  </conditionalFormatting>
  <conditionalFormatting sqref="N388:P388">
    <cfRule type="cellIs" dxfId="30" priority="28" operator="lessThan">
      <formula>0</formula>
    </cfRule>
  </conditionalFormatting>
  <conditionalFormatting sqref="O388">
    <cfRule type="cellIs" dxfId="29" priority="26" operator="greaterThan">
      <formula>0</formula>
    </cfRule>
  </conditionalFormatting>
  <conditionalFormatting sqref="N386">
    <cfRule type="cellIs" dxfId="28" priority="21" operator="greaterThan">
      <formula>0</formula>
    </cfRule>
    <cfRule type="cellIs" dxfId="27" priority="23" operator="greaterThan">
      <formula>0</formula>
    </cfRule>
  </conditionalFormatting>
  <conditionalFormatting sqref="N386:P386">
    <cfRule type="cellIs" dxfId="26" priority="24" operator="lessThan">
      <formula>0</formula>
    </cfRule>
  </conditionalFormatting>
  <conditionalFormatting sqref="O386">
    <cfRule type="cellIs" dxfId="25" priority="22" operator="greaterThan">
      <formula>0</formula>
    </cfRule>
  </conditionalFormatting>
  <conditionalFormatting sqref="N386">
    <cfRule type="cellIs" dxfId="24" priority="17" operator="greaterThan">
      <formula>0</formula>
    </cfRule>
    <cfRule type="cellIs" dxfId="23" priority="19" operator="greaterThan">
      <formula>0</formula>
    </cfRule>
  </conditionalFormatting>
  <conditionalFormatting sqref="N386:P386">
    <cfRule type="cellIs" dxfId="22" priority="20" operator="lessThan">
      <formula>0</formula>
    </cfRule>
  </conditionalFormatting>
  <conditionalFormatting sqref="O386">
    <cfRule type="cellIs" dxfId="21" priority="18" operator="greaterThan">
      <formula>0</formula>
    </cfRule>
  </conditionalFormatting>
  <conditionalFormatting sqref="N385">
    <cfRule type="cellIs" dxfId="20" priority="13" operator="greaterThan">
      <formula>0</formula>
    </cfRule>
    <cfRule type="cellIs" dxfId="19" priority="15" operator="greaterThan">
      <formula>0</formula>
    </cfRule>
  </conditionalFormatting>
  <conditionalFormatting sqref="N385:P385">
    <cfRule type="cellIs" dxfId="18" priority="16" operator="lessThan">
      <formula>0</formula>
    </cfRule>
  </conditionalFormatting>
  <conditionalFormatting sqref="O385">
    <cfRule type="cellIs" dxfId="17" priority="14" operator="greaterThan">
      <formula>0</formula>
    </cfRule>
  </conditionalFormatting>
  <conditionalFormatting sqref="N385">
    <cfRule type="cellIs" dxfId="16" priority="9" operator="greaterThan">
      <formula>0</formula>
    </cfRule>
    <cfRule type="cellIs" dxfId="15" priority="11" operator="greaterThan">
      <formula>0</formula>
    </cfRule>
  </conditionalFormatting>
  <conditionalFormatting sqref="N385:P385">
    <cfRule type="cellIs" dxfId="14" priority="12" operator="lessThan">
      <formula>0</formula>
    </cfRule>
  </conditionalFormatting>
  <conditionalFormatting sqref="O385">
    <cfRule type="cellIs" dxfId="13" priority="10" operator="greaterThan">
      <formula>0</formula>
    </cfRule>
  </conditionalFormatting>
  <conditionalFormatting sqref="N387">
    <cfRule type="cellIs" dxfId="12" priority="5" operator="greaterThan">
      <formula>0</formula>
    </cfRule>
    <cfRule type="cellIs" dxfId="11" priority="7" operator="greaterThan">
      <formula>0</formula>
    </cfRule>
  </conditionalFormatting>
  <conditionalFormatting sqref="N387:P387">
    <cfRule type="cellIs" dxfId="10" priority="8" operator="lessThan">
      <formula>0</formula>
    </cfRule>
  </conditionalFormatting>
  <conditionalFormatting sqref="O387">
    <cfRule type="cellIs" dxfId="9" priority="6" operator="greaterThan">
      <formula>0</formula>
    </cfRule>
  </conditionalFormatting>
  <conditionalFormatting sqref="N387">
    <cfRule type="cellIs" dxfId="8" priority="1" operator="greaterThan">
      <formula>0</formula>
    </cfRule>
    <cfRule type="cellIs" dxfId="7" priority="3" operator="greaterThan">
      <formula>0</formula>
    </cfRule>
  </conditionalFormatting>
  <conditionalFormatting sqref="N387:P387">
    <cfRule type="cellIs" dxfId="6" priority="4" operator="lessThan">
      <formula>0</formula>
    </cfRule>
  </conditionalFormatting>
  <conditionalFormatting sqref="O387">
    <cfRule type="cellIs" dxfId="5" priority="2" operator="greaterThan">
      <formula>0</formula>
    </cfRule>
  </conditionalFormatting>
  <dataValidations count="2">
    <dataValidation type="list" allowBlank="1" showInputMessage="1" showErrorMessage="1" sqref="K7:K8 N7:P8" xr:uid="{FE3F2463-1AA6-43FE-820C-5ACE3F60B6BB}">
      <formula1>_xlnm.Criteria</formula1>
    </dataValidation>
    <dataValidation type="list" allowBlank="1" showInputMessage="1" showErrorMessage="1" sqref="D94:D129 D465:D526 D23 D25 D29 D14:D19 D41:D44 D414:D417 D46:D47 D131:D166 D168:D240 D242:D278 D280:D348 D350:D370 D395:D398 D405:D412 D400:D403 D460:D463 D455:D458 D419:D453 D51:D92 D49 D372:D388 D390:D393 D33" xr:uid="{206781ED-6887-4EE7-BA6A-45BF0071E8D6}">
      <formula1>$S:$S</formula1>
    </dataValidation>
  </dataValidations>
  <printOptions horizontalCentered="1"/>
  <pageMargins left="0.23622047244094491" right="0.23622047244094491" top="0.35433070866141736" bottom="0.74803149606299213" header="0.31496062992125984" footer="0.31496062992125984"/>
  <pageSetup paperSize="9" scale="41" fitToHeight="0" orientation="portrait" r:id="rId1"/>
  <headerFooter>
    <oddFooter>&amp;RPágina &amp;P de &amp;N</oddFooter>
  </headerFooter>
  <colBreaks count="1" manualBreakCount="1">
    <brk id="1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17</vt:i4>
      </vt:variant>
    </vt:vector>
  </HeadingPairs>
  <TitlesOfParts>
    <vt:vector size="21" baseType="lpstr">
      <vt:lpstr>ANEXO V</vt:lpstr>
      <vt:lpstr>ANEXO VI</vt:lpstr>
      <vt:lpstr>ANEXO VII</vt:lpstr>
      <vt:lpstr>MEMORIA DE CAL.</vt:lpstr>
      <vt:lpstr>'ANEXO V'!Area_de_impressao</vt:lpstr>
      <vt:lpstr>'ANEXO VII'!Area_de_impressao</vt:lpstr>
      <vt:lpstr>'MEMORIA DE CAL.'!Area_de_impressao</vt:lpstr>
      <vt:lpstr>BDI.Filtro</vt:lpstr>
      <vt:lpstr>BDI.TipoObra</vt:lpstr>
      <vt:lpstr>'MEMORIA DE CAL.'!Criterios</vt:lpstr>
      <vt:lpstr>Import.BDI.Det1</vt:lpstr>
      <vt:lpstr>Import.BDI.Det2</vt:lpstr>
      <vt:lpstr>Import.BDI.Det3</vt:lpstr>
      <vt:lpstr>Import.BDI.ISS</vt:lpstr>
      <vt:lpstr>Import.BDI.Obs1</vt:lpstr>
      <vt:lpstr>Import.BDI.Obs2</vt:lpstr>
      <vt:lpstr>Import.BDI.Obs3</vt:lpstr>
      <vt:lpstr>Import.BDI.Tipo1</vt:lpstr>
      <vt:lpstr>Import.BDI.Tipo3</vt:lpstr>
      <vt:lpstr>'ANEXO V'!Titulos_de_impressao</vt:lpstr>
      <vt:lpstr>'MEMORIA DE CAL.'!Titulos_de_impressao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Luiz</dc:creator>
  <cp:keywords/>
  <dc:description/>
  <cp:lastModifiedBy>Luís Gustavo Andrade Duarte</cp:lastModifiedBy>
  <cp:revision/>
  <cp:lastPrinted>2026-05-15T11:47:44Z</cp:lastPrinted>
  <dcterms:created xsi:type="dcterms:W3CDTF">2012-05-31T19:24:58Z</dcterms:created>
  <dcterms:modified xsi:type="dcterms:W3CDTF">2026-05-26T20:23:37Z</dcterms:modified>
  <cp:category/>
  <cp:contentStatus/>
</cp:coreProperties>
</file>