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tra\OneDrive\Área de Trabalho\DOC 2024\SANTA CRUZ 2024\DISPENSA\DISPENSA 005-2024\"/>
    </mc:Choice>
  </mc:AlternateContent>
  <xr:revisionPtr revIDLastSave="0" documentId="8_{71D48A99-A767-48EB-B7A9-66CC490BA2DD}" xr6:coauthVersionLast="47" xr6:coauthVersionMax="47" xr10:uidLastSave="{00000000-0000-0000-0000-000000000000}"/>
  <bookViews>
    <workbookView xWindow="-120" yWindow="-120" windowWidth="20730" windowHeight="11160" tabRatio="819" activeTab="8" xr2:uid="{00000000-000D-0000-FFFF-FFFF00000000}"/>
  </bookViews>
  <sheets>
    <sheet name="RESUMO" sheetId="2" r:id="rId1"/>
    <sheet name="CRONOGRAMA" sheetId="3" r:id="rId2"/>
    <sheet name="ORCAMENTO" sheetId="4" r:id="rId3"/>
    <sheet name="MEMORIA" sheetId="5" r:id="rId4"/>
    <sheet name="COMPOSICAO" sheetId="6" r:id="rId5"/>
    <sheet name="COMPOSICAO_AUX_1" sheetId="7" state="hidden" r:id="rId6"/>
    <sheet name="COMPOSICAO_AUX_2" sheetId="8" state="hidden" r:id="rId7"/>
    <sheet name="BDI" sheetId="9" r:id="rId8"/>
    <sheet name="LS" sheetId="10" r:id="rId9"/>
  </sheets>
  <definedNames>
    <definedName name="_xlnm._FilterDatabase" localSheetId="3" hidden="1">MEMORIA!$B$6:$P$102</definedName>
    <definedName name="_xlnm.Print_Area" localSheetId="7">BDI!$A$1:$K$38</definedName>
    <definedName name="_xlnm.Print_Area" localSheetId="4">COMPOSICAO!$A$1:$K$25</definedName>
    <definedName name="_xlnm.Print_Area" localSheetId="5">COMPOSICAO_AUX_1!$A$1:$K$46</definedName>
    <definedName name="_xlnm.Print_Area" localSheetId="6">COMPOSICAO_AUX_2!$A$1:$K$24</definedName>
    <definedName name="_xlnm.Print_Area" localSheetId="8">LS!$A$1:$J$43</definedName>
    <definedName name="_xlnm.Print_Area" localSheetId="3">MEMORIA!$A$1:$P$103</definedName>
    <definedName name="_xlnm.Print_Area" localSheetId="0">RESUMO!$A$1:$J$32</definedName>
    <definedName name="_xlnm.Print_Titles" localSheetId="5">COMPOSICAO_AUX_1!$1:$5</definedName>
    <definedName name="_xlnm.Print_Titles" localSheetId="6">COMPOSICAO_AUX_2!$1:$5</definedName>
    <definedName name="_xlnm.Print_Titles" localSheetId="3">MEMORIA!$1:$6</definedName>
    <definedName name="_xlnm.Print_Titles" localSheetId="2">ORCAMENTO!$1:$6</definedName>
  </definedNames>
  <calcPr calcId="181029"/>
</workbook>
</file>

<file path=xl/calcChain.xml><?xml version="1.0" encoding="utf-8"?>
<calcChain xmlns="http://schemas.openxmlformats.org/spreadsheetml/2006/main">
  <c r="J18" i="6" l="1"/>
  <c r="J19" i="6" s="1"/>
  <c r="J21" i="6" s="1"/>
  <c r="J23" i="6" s="1"/>
  <c r="J24" i="6" s="1"/>
  <c r="J25" i="6" s="1"/>
  <c r="I11" i="4" s="1"/>
  <c r="J9" i="6"/>
  <c r="J10" i="6"/>
  <c r="J8" i="6"/>
  <c r="J11" i="6" s="1"/>
  <c r="J12" i="6" s="1"/>
  <c r="J13" i="6" s="1"/>
  <c r="H99" i="5"/>
  <c r="J99" i="5" s="1"/>
  <c r="M99" i="5" s="1"/>
  <c r="P99" i="5" s="1"/>
  <c r="H77" i="4" s="1"/>
  <c r="H95" i="5"/>
  <c r="J95" i="5" s="1"/>
  <c r="M95" i="5" s="1"/>
  <c r="P95" i="5" s="1"/>
  <c r="H74" i="4" s="1"/>
  <c r="H91" i="5"/>
  <c r="J91" i="5" s="1"/>
  <c r="M91" i="5" s="1"/>
  <c r="P91" i="5" s="1"/>
  <c r="H71" i="4" s="1"/>
  <c r="H88" i="5"/>
  <c r="J88" i="5" s="1"/>
  <c r="M88" i="5" s="1"/>
  <c r="P88" i="5" s="1"/>
  <c r="H68" i="4" s="1"/>
  <c r="H84" i="5"/>
  <c r="J84" i="5" s="1"/>
  <c r="M84" i="5" s="1"/>
  <c r="P84" i="5" s="1"/>
  <c r="H65" i="4" s="1"/>
  <c r="H80" i="5"/>
  <c r="J80" i="5" s="1"/>
  <c r="M80" i="5" s="1"/>
  <c r="P80" i="5" s="1"/>
  <c r="H62" i="4" s="1"/>
  <c r="H76" i="5"/>
  <c r="J76" i="5" s="1"/>
  <c r="M76" i="5" s="1"/>
  <c r="P76" i="5" s="1"/>
  <c r="H59" i="4" s="1"/>
  <c r="H72" i="5"/>
  <c r="J72" i="5" s="1"/>
  <c r="M72" i="5" s="1"/>
  <c r="P72" i="5" s="1"/>
  <c r="H56" i="4" s="1"/>
  <c r="H68" i="5"/>
  <c r="J68" i="5" s="1"/>
  <c r="M68" i="5" s="1"/>
  <c r="P68" i="5" s="1"/>
  <c r="H53" i="4" s="1"/>
  <c r="H64" i="5"/>
  <c r="J64" i="5" s="1"/>
  <c r="M64" i="5" s="1"/>
  <c r="P64" i="5" s="1"/>
  <c r="H50" i="4" s="1"/>
  <c r="H60" i="5"/>
  <c r="J60" i="5" s="1"/>
  <c r="M60" i="5" s="1"/>
  <c r="P60" i="5" s="1"/>
  <c r="H47" i="4" s="1"/>
  <c r="H56" i="5"/>
  <c r="J56" i="5" s="1"/>
  <c r="M56" i="5" s="1"/>
  <c r="P56" i="5" s="1"/>
  <c r="H44" i="4" s="1"/>
  <c r="H52" i="5"/>
  <c r="J52" i="5" s="1"/>
  <c r="M52" i="5" s="1"/>
  <c r="P52" i="5" s="1"/>
  <c r="H41" i="4" s="1"/>
  <c r="H48" i="5"/>
  <c r="J48" i="5" s="1"/>
  <c r="M48" i="5" s="1"/>
  <c r="P48" i="5" s="1"/>
  <c r="H38" i="4" s="1"/>
  <c r="H44" i="5"/>
  <c r="J44" i="5" s="1"/>
  <c r="M44" i="5" s="1"/>
  <c r="P44" i="5" s="1"/>
  <c r="H35" i="4" s="1"/>
  <c r="H40" i="5"/>
  <c r="J40" i="5" s="1"/>
  <c r="M40" i="5" s="1"/>
  <c r="P40" i="5" s="1"/>
  <c r="H32" i="4" s="1"/>
  <c r="H36" i="5"/>
  <c r="J36" i="5" s="1"/>
  <c r="M36" i="5" s="1"/>
  <c r="P36" i="5" s="1"/>
  <c r="H29" i="4" s="1"/>
  <c r="H32" i="5"/>
  <c r="J32" i="5" s="1"/>
  <c r="M32" i="5" s="1"/>
  <c r="P32" i="5" s="1"/>
  <c r="H26" i="4" s="1"/>
  <c r="H28" i="5"/>
  <c r="J28" i="5" s="1"/>
  <c r="M28" i="5" s="1"/>
  <c r="P28" i="5" s="1"/>
  <c r="H23" i="4" s="1"/>
  <c r="H24" i="5"/>
  <c r="J24" i="5" s="1"/>
  <c r="M24" i="5" s="1"/>
  <c r="P24" i="5" s="1"/>
  <c r="H20" i="4" s="1"/>
  <c r="H20" i="5"/>
  <c r="J20" i="5" s="1"/>
  <c r="M20" i="5" s="1"/>
  <c r="P20" i="5" s="1"/>
  <c r="H17" i="4" s="1"/>
  <c r="H16" i="5"/>
  <c r="J16" i="5" s="1"/>
  <c r="M16" i="5" s="1"/>
  <c r="P16" i="5" s="1"/>
  <c r="H14" i="4" s="1"/>
  <c r="H12" i="5"/>
  <c r="J12" i="5" s="1"/>
  <c r="M12" i="5" s="1"/>
  <c r="P12" i="5" s="1"/>
  <c r="H11" i="4" s="1"/>
  <c r="B98" i="5"/>
  <c r="B94" i="5"/>
  <c r="B90" i="5"/>
  <c r="B87" i="5"/>
  <c r="B83" i="5"/>
  <c r="B79" i="5"/>
  <c r="B75" i="5"/>
  <c r="B71" i="5"/>
  <c r="B67" i="5"/>
  <c r="B63" i="5"/>
  <c r="B59" i="5"/>
  <c r="B55" i="5"/>
  <c r="B51" i="5"/>
  <c r="B47" i="5"/>
  <c r="B43" i="5"/>
  <c r="B39" i="5"/>
  <c r="B35" i="5"/>
  <c r="B31" i="5"/>
  <c r="B27" i="5"/>
  <c r="B23" i="5"/>
  <c r="B19" i="5"/>
  <c r="B15" i="5"/>
  <c r="B11" i="5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6" i="4"/>
  <c r="B73" i="4"/>
  <c r="B70" i="4"/>
  <c r="B67" i="4"/>
  <c r="B64" i="4"/>
  <c r="B61" i="4"/>
  <c r="B58" i="4"/>
  <c r="B55" i="4"/>
  <c r="B52" i="4"/>
  <c r="B49" i="4"/>
  <c r="B46" i="4"/>
  <c r="B43" i="4"/>
  <c r="B40" i="4"/>
  <c r="B37" i="4"/>
  <c r="B34" i="4"/>
  <c r="B31" i="4"/>
  <c r="B28" i="4"/>
  <c r="B25" i="4"/>
  <c r="B22" i="4"/>
  <c r="B19" i="4"/>
  <c r="B16" i="4"/>
  <c r="B13" i="4"/>
  <c r="B10" i="4"/>
  <c r="I8" i="4" l="1"/>
  <c r="K8" i="4" s="1"/>
  <c r="K7" i="4" s="1"/>
  <c r="I7" i="2"/>
  <c r="G8" i="3" s="1"/>
  <c r="M8" i="3" s="1"/>
  <c r="I14" i="4"/>
  <c r="K14" i="4" s="1"/>
  <c r="K13" i="4" s="1"/>
  <c r="I9" i="2" s="1"/>
  <c r="H8" i="2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I17" i="4"/>
  <c r="K11" i="4"/>
  <c r="I8" i="2" s="1"/>
  <c r="G31" i="2"/>
  <c r="G9" i="3" l="1"/>
  <c r="I9" i="3" s="1"/>
  <c r="K17" i="4"/>
  <c r="K16" i="4" s="1"/>
  <c r="I10" i="2" s="1"/>
  <c r="I20" i="4"/>
  <c r="G10" i="3"/>
  <c r="I10" i="3" s="1"/>
  <c r="K10" i="4"/>
  <c r="I23" i="4" l="1"/>
  <c r="K20" i="4"/>
  <c r="K19" i="4" s="1"/>
  <c r="G11" i="3"/>
  <c r="I11" i="3" s="1"/>
  <c r="I11" i="2" l="1"/>
  <c r="I26" i="4"/>
  <c r="K23" i="4"/>
  <c r="K22" i="4" s="1"/>
  <c r="I12" i="2" l="1"/>
  <c r="G13" i="3" s="1"/>
  <c r="I13" i="3" s="1"/>
  <c r="G12" i="3"/>
  <c r="I12" i="3" s="1"/>
  <c r="I29" i="4"/>
  <c r="K26" i="4"/>
  <c r="K25" i="4" s="1"/>
  <c r="I13" i="2" l="1"/>
  <c r="I32" i="4"/>
  <c r="K29" i="4"/>
  <c r="K28" i="4" s="1"/>
  <c r="I14" i="2" s="1"/>
  <c r="I35" i="4" l="1"/>
  <c r="K32" i="4"/>
  <c r="K31" i="4" s="1"/>
  <c r="I15" i="2" s="1"/>
  <c r="G15" i="3"/>
  <c r="I15" i="3" s="1"/>
  <c r="G14" i="3"/>
  <c r="I14" i="3" s="1"/>
  <c r="G16" i="3" l="1"/>
  <c r="I16" i="3" s="1"/>
  <c r="I38" i="4"/>
  <c r="K35" i="4"/>
  <c r="K34" i="4" s="1"/>
  <c r="I16" i="2" l="1"/>
  <c r="I41" i="4"/>
  <c r="K38" i="4"/>
  <c r="K37" i="4" s="1"/>
  <c r="I17" i="2" s="1"/>
  <c r="G18" i="3" l="1"/>
  <c r="I18" i="3" s="1"/>
  <c r="G17" i="3"/>
  <c r="I17" i="3" s="1"/>
  <c r="I44" i="4"/>
  <c r="K41" i="4"/>
  <c r="K40" i="4" s="1"/>
  <c r="I18" i="2" s="1"/>
  <c r="G19" i="3" l="1"/>
  <c r="I19" i="3" s="1"/>
  <c r="I32" i="3" s="1"/>
  <c r="I33" i="3" s="1"/>
  <c r="I47" i="4"/>
  <c r="K44" i="4"/>
  <c r="K43" i="4" s="1"/>
  <c r="I19" i="2" s="1"/>
  <c r="I50" i="4" l="1"/>
  <c r="K47" i="4"/>
  <c r="K46" i="4" s="1"/>
  <c r="I20" i="2" s="1"/>
  <c r="G20" i="3"/>
  <c r="K20" i="3" s="1"/>
  <c r="G21" i="3" l="1"/>
  <c r="K21" i="3" s="1"/>
  <c r="K50" i="4"/>
  <c r="K49" i="4" s="1"/>
  <c r="I21" i="2" s="1"/>
  <c r="I53" i="4"/>
  <c r="G22" i="3" l="1"/>
  <c r="K22" i="3" s="1"/>
  <c r="I56" i="4"/>
  <c r="K53" i="4"/>
  <c r="K52" i="4" s="1"/>
  <c r="I22" i="2" s="1"/>
  <c r="G23" i="3" l="1"/>
  <c r="K23" i="3" s="1"/>
  <c r="I59" i="4"/>
  <c r="K56" i="4"/>
  <c r="K55" i="4" s="1"/>
  <c r="I23" i="2" s="1"/>
  <c r="G24" i="3" l="1"/>
  <c r="K24" i="3" s="1"/>
  <c r="I62" i="4"/>
  <c r="K59" i="4"/>
  <c r="K58" i="4" s="1"/>
  <c r="I24" i="2" s="1"/>
  <c r="I65" i="4" l="1"/>
  <c r="K62" i="4"/>
  <c r="K61" i="4" s="1"/>
  <c r="I25" i="2" s="1"/>
  <c r="G25" i="3"/>
  <c r="K25" i="3" s="1"/>
  <c r="K32" i="3" s="1"/>
  <c r="K33" i="3" s="1"/>
  <c r="G26" i="3" l="1"/>
  <c r="M26" i="3" s="1"/>
  <c r="I68" i="4"/>
  <c r="K65" i="4"/>
  <c r="K64" i="4" s="1"/>
  <c r="I26" i="2" s="1"/>
  <c r="G27" i="3" l="1"/>
  <c r="M27" i="3" s="1"/>
  <c r="K68" i="4"/>
  <c r="K67" i="4" s="1"/>
  <c r="I27" i="2" s="1"/>
  <c r="I71" i="4"/>
  <c r="G28" i="3" l="1"/>
  <c r="M28" i="3" s="1"/>
  <c r="I74" i="4"/>
  <c r="K71" i="4"/>
  <c r="K70" i="4" s="1"/>
  <c r="I28" i="2" s="1"/>
  <c r="G29" i="3" l="1"/>
  <c r="M29" i="3" s="1"/>
  <c r="I77" i="4"/>
  <c r="K77" i="4" s="1"/>
  <c r="K74" i="4"/>
  <c r="K73" i="4" s="1"/>
  <c r="I29" i="2" s="1"/>
  <c r="G30" i="3" l="1"/>
  <c r="M30" i="3" s="1"/>
  <c r="K76" i="4"/>
  <c r="I30" i="2" s="1"/>
  <c r="I31" i="2" s="1"/>
  <c r="J7" i="2" s="1"/>
  <c r="K79" i="4" l="1"/>
  <c r="G31" i="3"/>
  <c r="M31" i="3" s="1"/>
  <c r="M32" i="3" l="1"/>
  <c r="M33" i="3" s="1"/>
  <c r="J8" i="2"/>
  <c r="J9" i="2"/>
  <c r="J10" i="2"/>
  <c r="J11" i="2"/>
  <c r="J12" i="2"/>
  <c r="J14" i="2"/>
  <c r="J13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G32" i="3"/>
  <c r="N32" i="3" s="1"/>
  <c r="J30" i="2"/>
  <c r="J31" i="2" l="1"/>
  <c r="H31" i="3"/>
  <c r="L32" i="3"/>
  <c r="J32" i="3"/>
  <c r="J33" i="3" s="1"/>
  <c r="H8" i="3"/>
  <c r="H10" i="3"/>
  <c r="H9" i="3"/>
  <c r="H11" i="3"/>
  <c r="H13" i="3"/>
  <c r="H12" i="3"/>
  <c r="H14" i="3"/>
  <c r="H15" i="3"/>
  <c r="H16" i="3"/>
  <c r="H18" i="3"/>
  <c r="H17" i="3"/>
  <c r="H19" i="3"/>
  <c r="H20" i="3"/>
  <c r="H21" i="3"/>
  <c r="H22" i="3"/>
  <c r="H23" i="3"/>
  <c r="H24" i="3"/>
  <c r="H25" i="3"/>
  <c r="H26" i="3"/>
  <c r="H27" i="3"/>
  <c r="H28" i="3"/>
  <c r="H29" i="3"/>
  <c r="H30" i="3"/>
  <c r="L33" i="3" l="1"/>
  <c r="N33" i="3" s="1"/>
  <c r="H32" i="3"/>
</calcChain>
</file>

<file path=xl/sharedStrings.xml><?xml version="1.0" encoding="utf-8"?>
<sst xmlns="http://schemas.openxmlformats.org/spreadsheetml/2006/main" count="668" uniqueCount="268">
  <si>
    <t>MUNICÍPIO DE SANTA CRUZ DOS MILAGRES - PI</t>
  </si>
  <si>
    <t>MANUTENÇÃO DE ESTRADAS NO MUNICÍPIO DE SANTA CRUZ DOS MILAGRES-PI</t>
  </si>
  <si>
    <t>DATA BASE:</t>
  </si>
  <si>
    <t>COM DESONERAÇÃO</t>
  </si>
  <si>
    <t>LEIS SOCIAIS (%):</t>
  </si>
  <si>
    <t>BDI (%):</t>
  </si>
  <si>
    <t>DESCRIÇÃO</t>
  </si>
  <si>
    <t>TOTAL (R$)</t>
  </si>
  <si>
    <t/>
  </si>
  <si>
    <t>PLANILHA RESUMO</t>
  </si>
  <si>
    <t>ITEM</t>
  </si>
  <si>
    <t>TOTAL (%)</t>
  </si>
  <si>
    <t>TOTAL</t>
  </si>
  <si>
    <t>CRONOGRAMA FÍSICO-FINANCEIRO</t>
  </si>
  <si>
    <t>30 DIAS</t>
  </si>
  <si>
    <t>60 DIAS</t>
  </si>
  <si>
    <t>90 DIAS</t>
  </si>
  <si>
    <t>META</t>
  </si>
  <si>
    <t>GERAL</t>
  </si>
  <si>
    <t>TOTAL GERAL</t>
  </si>
  <si>
    <t>TOTAL ACUMULADO</t>
  </si>
  <si>
    <t>PLANILHA ORÇAMENTÁRIA</t>
  </si>
  <si>
    <t>CÓDIGO</t>
  </si>
  <si>
    <t>UNID</t>
  </si>
  <si>
    <t>QUANT</t>
  </si>
  <si>
    <t>P. UNIT. C/BDI</t>
  </si>
  <si>
    <t>1.1</t>
  </si>
  <si>
    <t>2.1</t>
  </si>
  <si>
    <t>3.1</t>
  </si>
  <si>
    <t>4.1</t>
  </si>
  <si>
    <t>5.1</t>
  </si>
  <si>
    <t>6.1</t>
  </si>
  <si>
    <t>7.1</t>
  </si>
  <si>
    <t>8.1</t>
  </si>
  <si>
    <t>9.1</t>
  </si>
  <si>
    <t>10.1</t>
  </si>
  <si>
    <t>11.1</t>
  </si>
  <si>
    <t>12.1</t>
  </si>
  <si>
    <t>13.1</t>
  </si>
  <si>
    <t>14.1</t>
  </si>
  <si>
    <t>15.1</t>
  </si>
  <si>
    <t>16.1</t>
  </si>
  <si>
    <t>17.1</t>
  </si>
  <si>
    <t>18.1</t>
  </si>
  <si>
    <t>19.1</t>
  </si>
  <si>
    <t>MEMÓRIA DE CÁLCULO</t>
  </si>
  <si>
    <t>COEF</t>
  </si>
  <si>
    <t>COMP (m)</t>
  </si>
  <si>
    <t>LARG (m)</t>
  </si>
  <si>
    <t>ALT (m)</t>
  </si>
  <si>
    <t>ÁREA (m2)</t>
  </si>
  <si>
    <t>VOL (m3)</t>
  </si>
  <si>
    <t>PARCIAL</t>
  </si>
  <si>
    <t>ADMINISTRAÇÃO LOCAL DA OBRA</t>
  </si>
  <si>
    <t>ADM 2</t>
  </si>
  <si>
    <t>1.1.1</t>
  </si>
  <si>
    <t>2.1.1</t>
  </si>
  <si>
    <t>ESTRADA - POVOADO SANTA CRUZ AO POVOADO CANTO DOS COCOS</t>
  </si>
  <si>
    <t>3.1.1</t>
  </si>
  <si>
    <t>ESTRADA - POVOADO ABROLHOS AO POVOADO TABUA</t>
  </si>
  <si>
    <t>4.1.1</t>
  </si>
  <si>
    <t>ESTRADA - POVOADO TABUA AO POVOADO MUQUEM</t>
  </si>
  <si>
    <t>5.1.1</t>
  </si>
  <si>
    <t>ESTRADA - POVOADO LAGES AO POVOADO BELO HORIZONTE</t>
  </si>
  <si>
    <t>6.1.1</t>
  </si>
  <si>
    <t>7.1.1</t>
  </si>
  <si>
    <t>ESTRADA - POVOADO ALTO ALEGRE AO POVOADO FERVEDOR</t>
  </si>
  <si>
    <t>8.1.1</t>
  </si>
  <si>
    <t>9.1.1</t>
  </si>
  <si>
    <t>ESTRADA - POVOADO GAMELEIRA AO POVOADO BOI MANSO</t>
  </si>
  <si>
    <t>10.1.1</t>
  </si>
  <si>
    <t>11.1.1</t>
  </si>
  <si>
    <t>ESTRADA - POVOADO ASSENTAMENTO AO POVOADO SANTA ANGÉLICA</t>
  </si>
  <si>
    <t>12.1.1</t>
  </si>
  <si>
    <t>ESTRADA - POVOADO SANTA ANGÉLICA AO POVOADO SÃO MATEUS</t>
  </si>
  <si>
    <t>13.1.1</t>
  </si>
  <si>
    <t>14.1.1</t>
  </si>
  <si>
    <t>ESTRADA - POVOADO SANTA CRUZ AO POVOADO BURITI DO MEIO DE BAIXO</t>
  </si>
  <si>
    <t>15.1.1</t>
  </si>
  <si>
    <t>ESTRADA - POVOADO BURITI DO MEIO DE CIMA AO POVOADO MELANCIA</t>
  </si>
  <si>
    <t>16.1.1</t>
  </si>
  <si>
    <t>ESTRADA - POVOADO ABROLHOS AO POVOADO PÉ DE FIGUEIRA</t>
  </si>
  <si>
    <t>18.1.1</t>
  </si>
  <si>
    <t>PLANILHA DE COMPOSIÇÕES ANALÍTICAS</t>
  </si>
  <si>
    <t>CLASSE/TIPO</t>
  </si>
  <si>
    <t>COEFICIENTE</t>
  </si>
  <si>
    <t>PREÇO UNIT</t>
  </si>
  <si>
    <t>SERP</t>
  </si>
  <si>
    <t>MÊS</t>
  </si>
  <si>
    <t>COMPOSICAO</t>
  </si>
  <si>
    <t>CUSTO DIRETO TOTAL</t>
  </si>
  <si>
    <t>TOTAL - ADM 2</t>
  </si>
  <si>
    <t>M2</t>
  </si>
  <si>
    <t>COTACAO</t>
  </si>
  <si>
    <t>E9541</t>
  </si>
  <si>
    <t>TOTAL - 5501700</t>
  </si>
  <si>
    <t>PLANILHA DE COMPOSIÇÕES ANALÍTICAS AUXILIARES - NÍVEL 1</t>
  </si>
  <si>
    <t>SEDI</t>
  </si>
  <si>
    <t>INSUMO</t>
  </si>
  <si>
    <t>TOTAL - 90777</t>
  </si>
  <si>
    <t>TOTAL - 90776</t>
  </si>
  <si>
    <t>TOTAL - 90767</t>
  </si>
  <si>
    <t>TOTAL - 88316</t>
  </si>
  <si>
    <t>PLANILHA DE COMPOSIÇÕES ANALÍTICAS AUXILIARES - NÍVEL 2</t>
  </si>
  <si>
    <t>TOTAL - 95402</t>
  </si>
  <si>
    <t>TOTAL - 95401</t>
  </si>
  <si>
    <t>TOTAL - 95393</t>
  </si>
  <si>
    <t>TOTAL - 95378</t>
  </si>
  <si>
    <t>COMPOSIÇÃO DA TAXA DE BDI</t>
  </si>
  <si>
    <t>AC</t>
  </si>
  <si>
    <t>ADMINISTRAÇÃO CENTRAL</t>
  </si>
  <si>
    <t>SG</t>
  </si>
  <si>
    <t>SEGURO E GARANTIA</t>
  </si>
  <si>
    <t>R</t>
  </si>
  <si>
    <t>RISCOS</t>
  </si>
  <si>
    <t>DF</t>
  </si>
  <si>
    <t>DESPESA FINANCEIRA</t>
  </si>
  <si>
    <t>L</t>
  </si>
  <si>
    <t>LUCRO</t>
  </si>
  <si>
    <t>I</t>
  </si>
  <si>
    <t>TRIBUTOS E IMPOSTOS</t>
  </si>
  <si>
    <t>-</t>
  </si>
  <si>
    <t>PIS</t>
  </si>
  <si>
    <t>PROGRAMA DE INTEGRAÇÃO SOCIAL</t>
  </si>
  <si>
    <t>COFINS</t>
  </si>
  <si>
    <t>CONSTRIBUIÇÃO SOCIAL PARA FINANCIAMENTO DA SEGURIDADE SOCIAL</t>
  </si>
  <si>
    <t>ISS</t>
  </si>
  <si>
    <t>CPRB</t>
  </si>
  <si>
    <t>CONTRIBUIÇÃO PREVIDENCIÁRIA SOBRE A RECEITA BRUTA</t>
  </si>
  <si>
    <t>BDI</t>
  </si>
  <si>
    <t>TAXA DE BENEFÍCIOS E DESPESAS INDIRETAS</t>
  </si>
  <si>
    <t>BDI   =   {   [   (   1   +   AC   +   SG   +   R   )   x   (   1   +   DF   )   x   (   1   +   L   )   ]   /   [   1   -   (   PIS   +   COFINS   +   ISS   +   CPRB   )   ]   }   -   1</t>
  </si>
  <si>
    <t>Cálculo em conformidade com o acórdão nº 2622/2013-TCU e Lei nº 13.161 de 31 de agosto de 2015.</t>
  </si>
  <si>
    <t>OBSERVAÇÕES</t>
  </si>
  <si>
    <t>a) Os percentuais de Impostos a serem adotados devem ser indicados pelo Tomador, conforme legislação vigente. Deverão ser definidos pelo Tomador, conforme Código Tributário do município, o valor do ISS, que será um percentual entre 2% e 5%, e a alíquota aplicada sobre o mesmo, representando o percentual de mão de obra em relação ao valor total da obra.</t>
  </si>
  <si>
    <t>b) Para análise de orçamentos considerando a desoneração sobre a folha de pagamento, prevista na lei nº 12.844/2013, deverá ser adotada uma alíquota de 4,5% sobre a contribuição previenciária sobre a receita bruta. Quando a opção orçamentária não considerar a desoneração da folha de pagamento, deverá ser adotada uma alíquota de 0% no referido item.</t>
  </si>
  <si>
    <t>c) Para o tipo de obra “Construção de Rodovias e Ferrovias”, enquadram-se:a construção e recuperação de auto-estradas, rodovias e outras vias não-urbanas para passagem de veículos; a construção e recuperação de vias férreas de superfície ou subterrâneas, inclusive para metropolitanos (preparação do leito, colocação dos trilhos, etc.); a construção e recuperação de pistas de aeroportos; a pavimentação de auto-estradas, rodovias e outras vias não-urbanas; pontes, viadutos e túneis, inclusive em pistas de aeroportos; a instalação de barreiras acústicas; a construção de praças de pedágio, conforme classificação 4211-1/01 do CNAE.</t>
  </si>
  <si>
    <t>PLANILHA DE ENCARGOS SOCIAIS</t>
  </si>
  <si>
    <t>SEM DESONERAÇÃO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</si>
  <si>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</si>
  <si>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</si>
  <si>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</si>
  <si>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</si>
  <si>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</si>
  <si>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</si>
  <si>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</si>
  <si>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</si>
  <si>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</si>
  <si>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</si>
  <si>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</si>
  <si>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</si>
  <si>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</si>
  <si>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</si>
  <si>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</si>
  <si>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</si>
  <si>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</si>
  <si>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</si>
  <si>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</si>
  <si>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</si>
  <si>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</si>
  <si>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</si>
  <si>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</si>
  <si>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</si>
  <si>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</si>
  <si>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</si>
  <si>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</si>
  <si>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</si>
  <si>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</si>
  <si>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</si>
  <si>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</si>
  <si>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</si>
  <si>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</si>
  <si>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</si>
  <si>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</si>
  <si>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</si>
  <si>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</si>
  <si>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</si>
  <si>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</si>
  <si>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</si>
  <si>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</si>
  <si>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</si>
  <si>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</si>
  <si>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</si>
  <si>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</si>
  <si>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</si>
  <si>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</si>
  <si>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</si>
  <si>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</si>
  <si>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</si>
  <si>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</si>
  <si>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</si>
  <si>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</si>
  <si>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</si>
  <si>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</si>
  <si>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</si>
  <si>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</si>
  <si>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</si>
  <si>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</si>
  <si>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</si>
  <si>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</si>
  <si>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</si>
  <si>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</si>
  <si>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A + B + C + D</t>
  </si>
  <si>
    <t>FONTE: http://www.caixa.gov.br/site/paginas/downloads.aspx</t>
  </si>
  <si>
    <t>APONTADOR OU APROPRIADOR COM ENCARGOS COMPLEMENTARES</t>
  </si>
  <si>
    <t>H</t>
  </si>
  <si>
    <t>CURSO DE CAPACITAÇÃO PARA APONTADOR OU APROPRIADOR (ENCARGOS COMPLEMENTARES) - HORISTA</t>
  </si>
  <si>
    <t>CURSO DE CAPACITAÇÃO PARA ENCARREGADO GERAL (ENCARGOS COMPLEMENTARES) - HORISTA</t>
  </si>
  <si>
    <t>CURSO DE CAPACITAÇÃO PARA ENGENHEIRO CIVIL DE OBRA JÚNIOR (ENCARGOS COMPLEMENTARES) - HORISTA</t>
  </si>
  <si>
    <t>CURSO DE CAPACITAÇÃO PARA SERVENTE (ENCARGOS COMPLEMENTARES) - HORISTA</t>
  </si>
  <si>
    <t>ENCARREGADO GERAL COM ENCARGOS COMPLEMENTARES</t>
  </si>
  <si>
    <t>ENGENHEIRO CIVIL DE OBRA JUNIOR COM ENCARGOS COMPLEMENTARES</t>
  </si>
  <si>
    <t>SERVENTE COM ENCARGOS COMPLEMENTARES</t>
  </si>
  <si>
    <t>ALIMENTACAO - HORISTA (COLETADO CAIXA)</t>
  </si>
  <si>
    <t>APONTADOR OU APROPRIADOR DE MAO DE OBRA</t>
  </si>
  <si>
    <t>ENCARREGADO GERAL DE OBRAS</t>
  </si>
  <si>
    <t>ENGENHEIRO CIVIL DE OBRA JUNIOR</t>
  </si>
  <si>
    <t>EPI - FAMILIA ALMOXARIFE - HORISTA (ENCARGOS COMPLEMENTARES - COLETADO CAIXA)</t>
  </si>
  <si>
    <t>EPI - FAMILIA ENCARREGADO GERAL - HORISTA (ENCARGOS COMPLEMENTARES - COLETADO CAIXA)</t>
  </si>
  <si>
    <t>EPI - FAMILIA ENGENHEIRO CIVIL - HORISTA (ENCARGOS COMPLEMENTARES - COLETADO CAIXA)</t>
  </si>
  <si>
    <t>EPI - FAMILIA SERVENTE - HORISTA (ENCARGOS COMPLEMENTARES - COLETADO CAIXA)</t>
  </si>
  <si>
    <t>EXAMES - HORISTA (COLETADO CAIXA)</t>
  </si>
  <si>
    <t>FERRAMENTAS - FAMILIA ALMOXARIFE - HORISTA (ENCARGOS COMPLEMENTARES - COLETADO CAIXA)</t>
  </si>
  <si>
    <t>FERRAMENTAS - FAMILIA ENCARREGADO GERAL - HORISTA (ENCARGOS COMPLEMENTARES - COLETADO CAIXA)</t>
  </si>
  <si>
    <t>FERRAMENTAS - FAMILIA ENGENHEIRO CIVIL - HORISTA (ENCARGOS COMPLEMENTARES - COLETADO CAIXA)</t>
  </si>
  <si>
    <t>FERRAMENTAS - FAMILIA SERVENTE - HORISTA (ENCARGOS COMPLEMENTARES - COLETADO CAIXA)</t>
  </si>
  <si>
    <t>SEGURO - HORISTA (COLETADO CAIXA)</t>
  </si>
  <si>
    <t>SERVENTE DE OBRAS</t>
  </si>
  <si>
    <t>TRANSPORTE - HORISTA (COLETADO CAIXA)</t>
  </si>
  <si>
    <t>TRATOR DE ESTEIRAS COM LÂMINA - 259 KW</t>
  </si>
  <si>
    <t>CHP</t>
  </si>
  <si>
    <t>DESMATAMENTO, DESTOCAMENTO, LIMPEZA DE ÁREA E ESTOCAGEM DO MATERIAL DE LIMPEZA COM ÁRVORES DE DIÂMETRO ATÉ 0,15 M</t>
  </si>
  <si>
    <t>PRODUÇÃO DA EQUIPE</t>
  </si>
  <si>
    <t>CUSTO UNITÁRIO DE EXECUÇÃO</t>
  </si>
  <si>
    <t>CUSTO UNITÁRIO DE MATERIAL E SERVIÇOS AUXILIARES</t>
  </si>
  <si>
    <t>CUSTO HORÁRIO TOTAL DE EXECUÇÃO</t>
  </si>
  <si>
    <t>EXTENSÃO DA EXTRADA (M)</t>
  </si>
  <si>
    <t>R$/M</t>
  </si>
  <si>
    <t>SINAPI PI-02/2021, SICRO DNIT PI-10/2020, SEM DESONERAÇÃO</t>
  </si>
  <si>
    <t>IMPOSTO SOBRE SERVIÇOS DE QUALQUER NATUREZA (5% x 60%)</t>
  </si>
  <si>
    <t>TAXA DE BDI (20,73 %)</t>
  </si>
  <si>
    <t>ESTRADA - PERÍMETRO PERIURBANO</t>
  </si>
  <si>
    <t>ESTRADA - POVOADO CANTO DOS COCOS A LOCALIDADE ALTO BONITO</t>
  </si>
  <si>
    <t>ESTRADA - POVOADO ALTA MIRA A LOCALIDADE BOI MANSO</t>
  </si>
  <si>
    <t>ESTRADA - POVOADO JATOBÁ VELHO AO POVOADO ALDEIA</t>
  </si>
  <si>
    <t>ESTRADA - POVOADO GROTA DE SOMBRA AO POVOADO CAPIVARA</t>
  </si>
  <si>
    <t>ESTRADA - ESTRADA SÃO MATEUS AO POVOADO GUDIM</t>
  </si>
  <si>
    <t>ESTRADA - ESTRADA SÃO MATEUS A LOCALIDADE RIACHO DO GADO</t>
  </si>
  <si>
    <t>ESTRADA - PI 225 AO POVOADO PENSAMENTO</t>
  </si>
  <si>
    <t>ESTRADA - PI 225 AO POVOADO MORRO DO MEL</t>
  </si>
  <si>
    <t>ESTRADA - POVOADO ABROLHOS AO POVOADO PAUS DE CHAPADA</t>
  </si>
  <si>
    <t>ESTRADA - POVOADO PAUS DE CHAPADA A POVOADO NOVO ORIENTE</t>
  </si>
  <si>
    <t>120 DIAS</t>
  </si>
  <si>
    <t>150 DIAS</t>
  </si>
  <si>
    <t>180 DIAS</t>
  </si>
  <si>
    <t>20.1</t>
  </si>
  <si>
    <t>21.1</t>
  </si>
  <si>
    <t>22.1</t>
  </si>
  <si>
    <t>24.1</t>
  </si>
  <si>
    <t>23.1</t>
  </si>
  <si>
    <t>17.11</t>
  </si>
  <si>
    <t>19.11</t>
  </si>
  <si>
    <t>20.11</t>
  </si>
  <si>
    <t>22.11</t>
  </si>
  <si>
    <t>23.11</t>
  </si>
  <si>
    <t>24.11</t>
  </si>
  <si>
    <t>ESTRADA - POVOADO SANTA ANGELICA A LOCALIDADE BAIXA FRIA</t>
  </si>
  <si>
    <t>SINAPI PI-12/2023, SICRO3 10/2023,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</si>
</sst>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"/>
    <numFmt numFmtId="165" formatCode="0.000%"/>
  </numFmts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6">
    <xf numFmtId="0" fontId="0" fillId="0" borderId="0" applyFill="0" applyProtection="0">
      <alignment vertical="center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8" fillId="0" borderId="0" applyFont="0" applyFill="0" applyBorder="0" applyAlignment="0" applyProtection="0">
      <alignment vertical="center" wrapText="1"/>
    </xf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116">
    <xf numFmtId="0" fontId="0" fillId="0" borderId="0" xfId="0">
      <alignment vertical="center" wrapText="1"/>
    </xf>
    <xf numFmtId="0" fontId="0" fillId="0" borderId="0" xfId="0" applyFill="1" applyProtection="1">
      <alignment vertical="center" wrapText="1"/>
    </xf>
    <xf numFmtId="0" fontId="19" fillId="0" borderId="0" xfId="0" applyFont="1" applyFill="1" applyAlignment="1" applyProtection="1">
      <alignment horizontal="center" vertical="center" wrapText="1"/>
    </xf>
    <xf numFmtId="0" fontId="19" fillId="0" borderId="0" xfId="0" applyFont="1" applyFill="1" applyProtection="1">
      <alignment vertical="center" wrapText="1"/>
    </xf>
    <xf numFmtId="0" fontId="19" fillId="0" borderId="0" xfId="0" applyFont="1" applyFill="1" applyAlignment="1" applyProtection="1">
      <alignment horizontal="left" vertical="center"/>
    </xf>
    <xf numFmtId="4" fontId="19" fillId="0" borderId="0" xfId="0" applyNumberFormat="1" applyFont="1" applyFill="1" applyAlignment="1" applyProtection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 applyProtection="1">
      <alignment horizontal="center" vertical="center" wrapText="1"/>
    </xf>
    <xf numFmtId="0" fontId="0" fillId="0" borderId="24" xfId="0" applyFill="1" applyBorder="1" applyAlignment="1" applyProtection="1">
      <alignment horizontal="center" vertical="center" wrapText="1"/>
    </xf>
    <xf numFmtId="10" fontId="0" fillId="0" borderId="10" xfId="0" applyNumberForma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 wrapText="1"/>
    </xf>
    <xf numFmtId="4" fontId="0" fillId="0" borderId="10" xfId="0" applyNumberFormat="1" applyFill="1" applyBorder="1" applyAlignment="1" applyProtection="1">
      <alignment horizontal="center" vertical="center" wrapText="1"/>
    </xf>
    <xf numFmtId="0" fontId="19" fillId="0" borderId="14" xfId="0" applyFont="1" applyFill="1" applyBorder="1" applyProtection="1">
      <alignment vertical="center" wrapText="1"/>
    </xf>
    <xf numFmtId="4" fontId="19" fillId="0" borderId="10" xfId="0" applyNumberFormat="1" applyFont="1" applyFill="1" applyBorder="1" applyAlignment="1" applyProtection="1">
      <alignment horizontal="center" vertical="center" wrapText="1"/>
    </xf>
    <xf numFmtId="0" fontId="0" fillId="0" borderId="19" xfId="0" applyFill="1" applyBorder="1" applyAlignment="1" applyProtection="1">
      <alignment horizontal="center" vertical="center" wrapText="1"/>
    </xf>
    <xf numFmtId="0" fontId="0" fillId="0" borderId="12" xfId="0" applyFill="1" applyBorder="1" applyAlignment="1" applyProtection="1">
      <alignment vertical="center"/>
    </xf>
    <xf numFmtId="0" fontId="0" fillId="0" borderId="14" xfId="0" applyFill="1" applyBorder="1" applyProtection="1">
      <alignment vertical="center" wrapText="1"/>
    </xf>
    <xf numFmtId="0" fontId="0" fillId="0" borderId="14" xfId="0" applyFill="1" applyBorder="1" applyAlignment="1" applyProtection="1">
      <alignment horizontal="center" vertical="center" wrapText="1"/>
    </xf>
    <xf numFmtId="4" fontId="0" fillId="0" borderId="14" xfId="0" applyNumberFormat="1" applyFill="1" applyBorder="1" applyAlignment="1" applyProtection="1">
      <alignment horizontal="center" vertical="center" wrapText="1"/>
    </xf>
    <xf numFmtId="4" fontId="0" fillId="0" borderId="13" xfId="0" applyNumberFormat="1" applyFill="1" applyBorder="1" applyAlignment="1" applyProtection="1">
      <alignment horizontal="center" vertical="center" wrapText="1"/>
    </xf>
    <xf numFmtId="164" fontId="0" fillId="0" borderId="10" xfId="0" applyNumberFormat="1" applyFill="1" applyBorder="1" applyAlignment="1" applyProtection="1">
      <alignment horizontal="center" vertical="center" wrapText="1"/>
    </xf>
    <xf numFmtId="0" fontId="19" fillId="33" borderId="19" xfId="0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 applyProtection="1">
      <alignment horizontal="center" vertical="center" wrapText="1"/>
    </xf>
    <xf numFmtId="0" fontId="19" fillId="33" borderId="24" xfId="0" applyFont="1" applyFill="1" applyBorder="1" applyAlignment="1" applyProtection="1">
      <alignment horizontal="center" vertical="center" wrapText="1"/>
    </xf>
    <xf numFmtId="4" fontId="19" fillId="33" borderId="19" xfId="0" applyNumberFormat="1" applyFont="1" applyFill="1" applyBorder="1" applyAlignment="1" applyProtection="1">
      <alignment horizontal="center" vertical="center" wrapText="1"/>
    </xf>
    <xf numFmtId="10" fontId="19" fillId="33" borderId="10" xfId="0" applyNumberFormat="1" applyFont="1" applyFill="1" applyBorder="1" applyAlignment="1" applyProtection="1">
      <alignment horizontal="center" vertical="center"/>
    </xf>
    <xf numFmtId="4" fontId="0" fillId="0" borderId="0" xfId="0" applyNumberFormat="1" applyFill="1" applyProtection="1">
      <alignment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3" xfId="0" applyFill="1" applyBorder="1" applyAlignment="1" applyProtection="1">
      <alignment horizontal="left" vertical="center" wrapText="1"/>
    </xf>
    <xf numFmtId="0" fontId="0" fillId="0" borderId="0" xfId="0" applyFill="1" applyAlignment="1" applyProtection="1">
      <alignment horizontal="center" vertical="center" wrapText="1"/>
    </xf>
    <xf numFmtId="0" fontId="0" fillId="0" borderId="33" xfId="0" applyBorder="1" applyAlignment="1">
      <alignment horizontal="left" vertical="center" wrapText="1"/>
    </xf>
    <xf numFmtId="4" fontId="0" fillId="0" borderId="0" xfId="0" applyNumberFormat="1" applyFill="1" applyAlignment="1" applyProtection="1">
      <alignment horizontal="center" vertical="center" wrapText="1"/>
    </xf>
    <xf numFmtId="0" fontId="0" fillId="0" borderId="12" xfId="0" applyFill="1" applyBorder="1" applyAlignment="1" applyProtection="1">
      <alignment horizontal="center" vertical="center" wrapText="1"/>
    </xf>
    <xf numFmtId="10" fontId="19" fillId="33" borderId="19" xfId="44" applyNumberFormat="1" applyFont="1" applyFill="1" applyBorder="1" applyAlignment="1" applyProtection="1">
      <alignment horizontal="center" vertical="center" wrapText="1"/>
    </xf>
    <xf numFmtId="44" fontId="19" fillId="33" borderId="19" xfId="45" applyFont="1" applyFill="1" applyBorder="1" applyAlignment="1" applyProtection="1">
      <alignment horizontal="center" vertical="center" wrapText="1"/>
    </xf>
    <xf numFmtId="3" fontId="21" fillId="0" borderId="17" xfId="0" applyNumberFormat="1" applyFont="1" applyFill="1" applyBorder="1" applyAlignment="1" applyProtection="1">
      <alignment horizontal="center" vertical="center" wrapText="1"/>
    </xf>
    <xf numFmtId="3" fontId="0" fillId="0" borderId="17" xfId="0" applyNumberFormat="1" applyFill="1" applyBorder="1" applyAlignment="1" applyProtection="1">
      <alignment horizontal="center" vertical="center" wrapText="1"/>
    </xf>
    <xf numFmtId="3" fontId="19" fillId="33" borderId="19" xfId="0" applyNumberFormat="1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left" vertical="center" wrapText="1"/>
    </xf>
    <xf numFmtId="0" fontId="19" fillId="33" borderId="24" xfId="0" applyFont="1" applyFill="1" applyBorder="1" applyAlignment="1" applyProtection="1">
      <alignment horizontal="center" vertical="center" wrapText="1"/>
    </xf>
    <xf numFmtId="0" fontId="19" fillId="33" borderId="28" xfId="0" applyFont="1" applyFill="1" applyBorder="1" applyAlignment="1" applyProtection="1">
      <alignment horizontal="center" vertical="center" wrapText="1"/>
    </xf>
    <xf numFmtId="0" fontId="19" fillId="0" borderId="0" xfId="0" applyFont="1" applyFill="1" applyAlignment="1" applyProtection="1">
      <alignment horizontal="center" vertical="center" wrapText="1"/>
    </xf>
    <xf numFmtId="0" fontId="19" fillId="33" borderId="21" xfId="0" applyFont="1" applyFill="1" applyBorder="1" applyAlignment="1" applyProtection="1">
      <alignment horizontal="center" vertical="center" wrapText="1"/>
    </xf>
    <xf numFmtId="0" fontId="19" fillId="33" borderId="23" xfId="0" applyFont="1" applyFill="1" applyBorder="1" applyAlignment="1" applyProtection="1">
      <alignment horizontal="center" vertical="center" wrapText="1"/>
    </xf>
    <xf numFmtId="0" fontId="19" fillId="33" borderId="22" xfId="0" applyFont="1" applyFill="1" applyBorder="1" applyAlignment="1" applyProtection="1">
      <alignment horizontal="center" vertical="center" wrapText="1"/>
    </xf>
    <xf numFmtId="0" fontId="19" fillId="33" borderId="26" xfId="0" applyFont="1" applyFill="1" applyBorder="1" applyAlignment="1" applyProtection="1">
      <alignment horizontal="center" vertical="center" wrapText="1"/>
    </xf>
    <xf numFmtId="0" fontId="19" fillId="33" borderId="27" xfId="0" applyFont="1" applyFill="1" applyBorder="1" applyAlignment="1" applyProtection="1">
      <alignment horizontal="center" vertical="center" wrapText="1"/>
    </xf>
    <xf numFmtId="4" fontId="19" fillId="33" borderId="20" xfId="0" applyNumberFormat="1" applyFont="1" applyFill="1" applyBorder="1" applyAlignment="1" applyProtection="1">
      <alignment horizontal="center" vertical="center" wrapText="1"/>
    </xf>
    <xf numFmtId="4" fontId="19" fillId="33" borderId="25" xfId="0" applyNumberFormat="1" applyFont="1" applyFill="1" applyBorder="1" applyAlignment="1" applyProtection="1">
      <alignment horizontal="center" vertical="center" wrapText="1"/>
    </xf>
    <xf numFmtId="10" fontId="19" fillId="33" borderId="29" xfId="0" applyNumberFormat="1" applyFont="1" applyFill="1" applyBorder="1" applyAlignment="1" applyProtection="1">
      <alignment horizontal="center" vertical="center"/>
    </xf>
    <xf numFmtId="10" fontId="19" fillId="33" borderId="30" xfId="0" applyNumberFormat="1" applyFont="1" applyFill="1" applyBorder="1" applyAlignment="1" applyProtection="1">
      <alignment horizontal="center" vertical="center"/>
    </xf>
    <xf numFmtId="0" fontId="19" fillId="33" borderId="18" xfId="0" applyFont="1" applyFill="1" applyBorder="1" applyAlignment="1" applyProtection="1">
      <alignment horizontal="center" vertical="center" wrapText="1"/>
    </xf>
    <xf numFmtId="0" fontId="19" fillId="33" borderId="17" xfId="0" applyFont="1" applyFill="1" applyBorder="1" applyAlignment="1" applyProtection="1">
      <alignment horizontal="center" vertical="center" wrapText="1"/>
    </xf>
    <xf numFmtId="43" fontId="19" fillId="33" borderId="20" xfId="43" applyFont="1" applyFill="1" applyBorder="1" applyAlignment="1" applyProtection="1">
      <alignment horizontal="center" vertical="center" wrapText="1"/>
    </xf>
    <xf numFmtId="43" fontId="19" fillId="33" borderId="25" xfId="43" applyFont="1" applyFill="1" applyBorder="1" applyAlignment="1" applyProtection="1">
      <alignment horizontal="center" vertical="center" wrapText="1"/>
    </xf>
    <xf numFmtId="9" fontId="19" fillId="33" borderId="20" xfId="44" applyFont="1" applyFill="1" applyBorder="1" applyAlignment="1" applyProtection="1">
      <alignment horizontal="center" vertical="center" wrapText="1"/>
    </xf>
    <xf numFmtId="9" fontId="19" fillId="33" borderId="25" xfId="44" applyFont="1" applyFill="1" applyBorder="1" applyAlignment="1" applyProtection="1">
      <alignment horizontal="center" vertical="center" wrapText="1"/>
    </xf>
    <xf numFmtId="0" fontId="19" fillId="33" borderId="20" xfId="0" applyFont="1" applyFill="1" applyBorder="1" applyAlignment="1" applyProtection="1">
      <alignment horizontal="center" vertical="center" wrapText="1"/>
    </xf>
    <xf numFmtId="0" fontId="19" fillId="33" borderId="25" xfId="0" applyFont="1" applyFill="1" applyBorder="1" applyAlignment="1" applyProtection="1">
      <alignment horizontal="center" vertical="center" wrapText="1"/>
    </xf>
    <xf numFmtId="0" fontId="19" fillId="33" borderId="12" xfId="0" applyFont="1" applyFill="1" applyBorder="1" applyAlignment="1" applyProtection="1">
      <alignment horizontal="left" vertical="center" wrapText="1"/>
    </xf>
    <xf numFmtId="0" fontId="19" fillId="33" borderId="14" xfId="0" applyFont="1" applyFill="1" applyBorder="1" applyAlignment="1" applyProtection="1">
      <alignment horizontal="left" vertical="center" wrapText="1"/>
    </xf>
    <xf numFmtId="0" fontId="19" fillId="33" borderId="13" xfId="0" applyFont="1" applyFill="1" applyBorder="1" applyAlignment="1" applyProtection="1">
      <alignment horizontal="left" vertical="center" wrapText="1"/>
    </xf>
    <xf numFmtId="4" fontId="19" fillId="33" borderId="18" xfId="0" applyNumberFormat="1" applyFont="1" applyFill="1" applyBorder="1" applyAlignment="1" applyProtection="1">
      <alignment horizontal="center" vertical="center" wrapText="1"/>
    </xf>
    <xf numFmtId="4" fontId="19" fillId="33" borderId="17" xfId="0" applyNumberFormat="1" applyFont="1" applyFill="1" applyBorder="1" applyAlignment="1" applyProtection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4" fontId="0" fillId="0" borderId="12" xfId="0" applyNumberFormat="1" applyFill="1" applyBorder="1" applyAlignment="1" applyProtection="1">
      <alignment horizontal="center" vertical="center" wrapText="1"/>
    </xf>
    <xf numFmtId="4" fontId="0" fillId="0" borderId="13" xfId="0" applyNumberFormat="1" applyFill="1" applyBorder="1" applyAlignment="1" applyProtection="1">
      <alignment horizontal="center" vertical="center" wrapText="1"/>
    </xf>
    <xf numFmtId="4" fontId="0" fillId="0" borderId="18" xfId="0" applyNumberForma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 applyProtection="1">
      <alignment horizontal="center" vertical="center" wrapText="1"/>
    </xf>
    <xf numFmtId="4" fontId="19" fillId="33" borderId="24" xfId="0" applyNumberFormat="1" applyFont="1" applyFill="1" applyBorder="1" applyAlignment="1" applyProtection="1">
      <alignment horizontal="center" vertical="center" wrapText="1"/>
    </xf>
    <xf numFmtId="0" fontId="19" fillId="33" borderId="31" xfId="0" applyFont="1" applyFill="1" applyBorder="1" applyAlignment="1" applyProtection="1">
      <alignment horizontal="center" vertical="center" wrapText="1"/>
    </xf>
    <xf numFmtId="0" fontId="19" fillId="33" borderId="32" xfId="0" applyFont="1" applyFill="1" applyBorder="1" applyAlignment="1" applyProtection="1">
      <alignment horizontal="center" vertical="center" wrapText="1"/>
    </xf>
    <xf numFmtId="0" fontId="19" fillId="33" borderId="12" xfId="0" applyFont="1" applyFill="1" applyBorder="1" applyAlignment="1" applyProtection="1">
      <alignment horizontal="center" vertical="center" wrapText="1"/>
    </xf>
    <xf numFmtId="0" fontId="19" fillId="33" borderId="13" xfId="0" applyFont="1" applyFill="1" applyBorder="1" applyAlignment="1" applyProtection="1">
      <alignment horizontal="center" vertical="center" wrapText="1"/>
    </xf>
    <xf numFmtId="0" fontId="19" fillId="33" borderId="24" xfId="0" applyFont="1" applyFill="1" applyBorder="1" applyAlignment="1" applyProtection="1">
      <alignment horizontal="left" vertical="center" wrapText="1"/>
    </xf>
    <xf numFmtId="0" fontId="19" fillId="33" borderId="18" xfId="0" applyFont="1" applyFill="1" applyBorder="1" applyAlignment="1" applyProtection="1">
      <alignment horizontal="left" vertical="center" wrapText="1"/>
    </xf>
    <xf numFmtId="0" fontId="19" fillId="33" borderId="17" xfId="0" applyFont="1" applyFill="1" applyBorder="1" applyAlignment="1" applyProtection="1">
      <alignment horizontal="left" vertical="center" wrapText="1"/>
    </xf>
    <xf numFmtId="0" fontId="0" fillId="0" borderId="12" xfId="0" applyFill="1" applyBorder="1" applyAlignment="1" applyProtection="1">
      <alignment horizontal="left"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3" xfId="0" applyFill="1" applyBorder="1" applyAlignment="1" applyProtection="1">
      <alignment horizontal="left" vertical="center" wrapText="1"/>
    </xf>
    <xf numFmtId="0" fontId="19" fillId="0" borderId="33" xfId="0" applyFont="1" applyFill="1" applyBorder="1" applyAlignment="1" applyProtection="1">
      <alignment horizontal="center" vertical="center" wrapText="1"/>
    </xf>
    <xf numFmtId="0" fontId="19" fillId="33" borderId="14" xfId="0" applyFont="1" applyFill="1" applyBorder="1" applyAlignment="1" applyProtection="1">
      <alignment horizontal="center" vertical="center" wrapText="1"/>
    </xf>
    <xf numFmtId="164" fontId="0" fillId="0" borderId="18" xfId="0" applyNumberFormat="1" applyFill="1" applyBorder="1" applyAlignment="1" applyProtection="1">
      <alignment horizontal="center" vertical="center" wrapText="1"/>
    </xf>
    <xf numFmtId="164" fontId="0" fillId="0" borderId="17" xfId="0" applyNumberFormat="1" applyFill="1" applyBorder="1" applyAlignment="1" applyProtection="1">
      <alignment horizontal="center" vertical="center" wrapText="1"/>
    </xf>
    <xf numFmtId="0" fontId="19" fillId="0" borderId="35" xfId="0" applyFont="1" applyFill="1" applyBorder="1" applyAlignment="1" applyProtection="1">
      <alignment horizontal="left" vertical="center" wrapText="1"/>
    </xf>
    <xf numFmtId="0" fontId="19" fillId="0" borderId="34" xfId="0" applyFont="1" applyFill="1" applyBorder="1" applyAlignment="1" applyProtection="1">
      <alignment horizontal="left" vertical="center" wrapText="1"/>
    </xf>
    <xf numFmtId="4" fontId="19" fillId="0" borderId="18" xfId="0" applyNumberFormat="1" applyFont="1" applyFill="1" applyBorder="1" applyAlignment="1" applyProtection="1">
      <alignment horizontal="center" vertical="center" wrapText="1"/>
    </xf>
    <xf numFmtId="4" fontId="19" fillId="0" borderId="17" xfId="0" applyNumberFormat="1" applyFont="1" applyFill="1" applyBorder="1" applyAlignment="1" applyProtection="1">
      <alignment horizontal="center" vertical="center" wrapText="1"/>
    </xf>
    <xf numFmtId="0" fontId="0" fillId="0" borderId="15" xfId="0" applyFill="1" applyBorder="1" applyAlignment="1" applyProtection="1">
      <alignment horizontal="justify" vertical="top" wrapText="1"/>
    </xf>
    <xf numFmtId="0" fontId="0" fillId="0" borderId="16" xfId="0" applyFill="1" applyBorder="1" applyAlignment="1" applyProtection="1">
      <alignment horizontal="justify" vertical="top" wrapText="1"/>
    </xf>
    <xf numFmtId="0" fontId="0" fillId="0" borderId="36" xfId="0" applyFill="1" applyBorder="1" applyAlignment="1" applyProtection="1">
      <alignment horizontal="justify" vertical="top" wrapText="1"/>
    </xf>
    <xf numFmtId="0" fontId="0" fillId="0" borderId="11" xfId="0" applyFill="1" applyBorder="1" applyAlignment="1" applyProtection="1">
      <alignment horizontal="justify" vertical="top" wrapText="1"/>
    </xf>
    <xf numFmtId="0" fontId="0" fillId="0" borderId="0" xfId="0" applyFill="1" applyAlignment="1" applyProtection="1">
      <alignment horizontal="justify" vertical="top" wrapText="1"/>
    </xf>
    <xf numFmtId="0" fontId="0" fillId="0" borderId="39" xfId="0" applyFill="1" applyBorder="1" applyAlignment="1" applyProtection="1">
      <alignment horizontal="justify" vertical="top" wrapText="1"/>
    </xf>
    <xf numFmtId="0" fontId="0" fillId="0" borderId="37" xfId="0" applyFill="1" applyBorder="1" applyAlignment="1" applyProtection="1">
      <alignment horizontal="justify" vertical="top" wrapText="1"/>
    </xf>
    <xf numFmtId="0" fontId="0" fillId="0" borderId="33" xfId="0" applyFill="1" applyBorder="1" applyAlignment="1" applyProtection="1">
      <alignment horizontal="justify" vertical="top" wrapText="1"/>
    </xf>
    <xf numFmtId="0" fontId="0" fillId="0" borderId="38" xfId="0" applyFill="1" applyBorder="1" applyAlignment="1" applyProtection="1">
      <alignment horizontal="justify" vertical="top" wrapText="1"/>
    </xf>
    <xf numFmtId="10" fontId="19" fillId="33" borderId="12" xfId="42" applyNumberFormat="1" applyFont="1" applyFill="1" applyBorder="1" applyAlignment="1" applyProtection="1">
      <alignment horizontal="center" vertical="top"/>
    </xf>
    <xf numFmtId="10" fontId="19" fillId="33" borderId="13" xfId="42" applyNumberFormat="1" applyFont="1" applyFill="1" applyBorder="1" applyAlignment="1" applyProtection="1">
      <alignment horizontal="center" vertical="top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12" xfId="0" applyFill="1" applyBorder="1" applyAlignment="1" applyProtection="1">
      <alignment horizontal="center" vertical="top" wrapText="1"/>
    </xf>
    <xf numFmtId="0" fontId="0" fillId="0" borderId="13" xfId="0" applyFill="1" applyBorder="1" applyAlignment="1" applyProtection="1">
      <alignment horizontal="center" vertical="top" wrapText="1"/>
    </xf>
    <xf numFmtId="0" fontId="0" fillId="0" borderId="12" xfId="0" applyFill="1" applyBorder="1" applyAlignment="1" applyProtection="1">
      <alignment horizontal="center" vertical="top"/>
    </xf>
    <xf numFmtId="0" fontId="0" fillId="0" borderId="14" xfId="0" applyFill="1" applyBorder="1" applyAlignment="1" applyProtection="1">
      <alignment horizontal="center" vertical="top"/>
    </xf>
    <xf numFmtId="0" fontId="0" fillId="0" borderId="13" xfId="0" applyFill="1" applyBorder="1" applyAlignment="1" applyProtection="1">
      <alignment horizontal="center" vertical="top"/>
    </xf>
    <xf numFmtId="165" fontId="18" fillId="0" borderId="12" xfId="42" applyNumberFormat="1" applyFont="1" applyFill="1" applyBorder="1" applyAlignment="1" applyProtection="1">
      <alignment horizontal="center" vertical="top"/>
    </xf>
    <xf numFmtId="165" fontId="18" fillId="0" borderId="13" xfId="42" applyNumberFormat="1" applyFont="1" applyFill="1" applyBorder="1" applyAlignment="1" applyProtection="1">
      <alignment horizontal="center" vertical="top"/>
    </xf>
    <xf numFmtId="0" fontId="20" fillId="0" borderId="16" xfId="0" applyFont="1" applyFill="1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center" vertical="top" wrapText="1"/>
    </xf>
    <xf numFmtId="0" fontId="19" fillId="33" borderId="15" xfId="0" applyFont="1" applyFill="1" applyBorder="1" applyAlignment="1" applyProtection="1">
      <alignment horizontal="center" vertical="center" wrapText="1"/>
    </xf>
    <xf numFmtId="0" fontId="19" fillId="33" borderId="36" xfId="0" applyFont="1" applyFill="1" applyBorder="1" applyAlignment="1" applyProtection="1">
      <alignment horizontal="center" vertical="center" wrapText="1"/>
    </xf>
    <xf numFmtId="0" fontId="19" fillId="33" borderId="37" xfId="0" applyFont="1" applyFill="1" applyBorder="1" applyAlignment="1" applyProtection="1">
      <alignment horizontal="center" vertical="center" wrapText="1"/>
    </xf>
    <xf numFmtId="0" fontId="19" fillId="33" borderId="38" xfId="0" applyFont="1" applyFill="1" applyBorder="1" applyAlignment="1" applyProtection="1">
      <alignment horizontal="center" vertical="center" wrapText="1"/>
    </xf>
    <xf numFmtId="0" fontId="19" fillId="33" borderId="16" xfId="0" applyFont="1" applyFill="1" applyBorder="1" applyAlignment="1" applyProtection="1">
      <alignment horizontal="center" vertical="center" wrapText="1"/>
    </xf>
    <xf numFmtId="0" fontId="19" fillId="33" borderId="33" xfId="0" applyFont="1" applyFill="1" applyBorder="1" applyAlignment="1" applyProtection="1">
      <alignment horizontal="center" vertical="center" wrapText="1"/>
    </xf>
  </cellXfs>
  <cellStyles count="46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Moeda" xfId="45" builtinId="4"/>
    <cellStyle name="Neutro" xfId="8" builtinId="28" customBuiltin="1"/>
    <cellStyle name="Normal" xfId="0" builtinId="0" customBuiltin="1"/>
    <cellStyle name="Nota" xfId="15" builtinId="10" customBuiltin="1"/>
    <cellStyle name="Porcentagem" xfId="44" builtinId="5"/>
    <cellStyle name="Porcentagem 2" xfId="42" xr:uid="{00000000-0005-0000-0000-000023000000}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  <cellStyle name="Vírgula" xfId="4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showGridLines="0" view="pageBreakPreview" zoomScale="85" zoomScaleNormal="100" zoomScaleSheetLayoutView="85" workbookViewId="0">
      <selection activeCell="G9" sqref="G9"/>
    </sheetView>
  </sheetViews>
  <sheetFormatPr defaultColWidth="9.140625" defaultRowHeight="15" customHeight="1" x14ac:dyDescent="0.25"/>
  <cols>
    <col min="1" max="1" width="12" style="1" customWidth="1"/>
    <col min="2" max="2" width="8" style="1" customWidth="1"/>
    <col min="3" max="3" width="4" style="1" customWidth="1"/>
    <col min="4" max="4" width="8" style="1" customWidth="1"/>
    <col min="5" max="5" width="21.85546875" style="1" customWidth="1"/>
    <col min="6" max="6" width="34.140625" style="1" customWidth="1"/>
    <col min="7" max="9" width="16.140625" style="1" customWidth="1"/>
    <col min="10" max="10" width="12.42578125" style="1" customWidth="1"/>
    <col min="11" max="16384" width="9.140625" style="1"/>
  </cols>
  <sheetData>
    <row r="1" spans="1:10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15" customHeight="1" x14ac:dyDescent="0.25">
      <c r="A3" s="41" t="s">
        <v>9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" customHeight="1" x14ac:dyDescent="0.25">
      <c r="A5" s="2" t="s">
        <v>2</v>
      </c>
      <c r="B5" s="4" t="s">
        <v>267</v>
      </c>
      <c r="C5" s="2"/>
      <c r="D5" s="2"/>
      <c r="E5" s="2"/>
      <c r="F5" s="3"/>
      <c r="G5" s="2" t="s">
        <v>5</v>
      </c>
      <c r="H5" s="2" t="s">
        <v>5</v>
      </c>
      <c r="I5" s="2" t="s">
        <v>5</v>
      </c>
      <c r="J5" s="5"/>
    </row>
    <row r="6" spans="1:10" ht="30" customHeight="1" x14ac:dyDescent="0.25">
      <c r="A6" s="21" t="s">
        <v>10</v>
      </c>
      <c r="B6" s="42" t="s">
        <v>6</v>
      </c>
      <c r="C6" s="43"/>
      <c r="D6" s="43"/>
      <c r="E6" s="43"/>
      <c r="F6" s="43"/>
      <c r="G6" s="21" t="s">
        <v>236</v>
      </c>
      <c r="H6" s="21" t="s">
        <v>237</v>
      </c>
      <c r="I6" s="21" t="s">
        <v>7</v>
      </c>
      <c r="J6" s="21" t="s">
        <v>11</v>
      </c>
    </row>
    <row r="7" spans="1:10" ht="15" customHeight="1" x14ac:dyDescent="0.25">
      <c r="A7" s="8">
        <v>1</v>
      </c>
      <c r="B7" s="38" t="s">
        <v>53</v>
      </c>
      <c r="C7" s="38"/>
      <c r="D7" s="38"/>
      <c r="E7" s="38"/>
      <c r="F7" s="38"/>
      <c r="G7" s="7" t="s">
        <v>121</v>
      </c>
      <c r="H7" s="7"/>
      <c r="I7" s="7">
        <f>COMPOSICAO!J13</f>
        <v>1015.65</v>
      </c>
      <c r="J7" s="9">
        <f>(I7/$I$31)</f>
        <v>8.4801697286370735E-3</v>
      </c>
    </row>
    <row r="8" spans="1:10" ht="15" customHeight="1" x14ac:dyDescent="0.25">
      <c r="A8" s="8">
        <v>2</v>
      </c>
      <c r="B8" s="38" t="s">
        <v>242</v>
      </c>
      <c r="C8" s="38"/>
      <c r="D8" s="38"/>
      <c r="E8" s="38"/>
      <c r="F8" s="38"/>
      <c r="G8" s="35">
        <v>4500</v>
      </c>
      <c r="H8" s="7">
        <f>ORCAMENTO!I11</f>
        <v>0.64</v>
      </c>
      <c r="I8" s="7">
        <f>ORCAMENTO!K11</f>
        <v>8640</v>
      </c>
      <c r="J8" s="9">
        <f>(I8/$I$31)</f>
        <v>7.2139680456283481E-2</v>
      </c>
    </row>
    <row r="9" spans="1:10" ht="15" customHeight="1" x14ac:dyDescent="0.25">
      <c r="A9" s="8">
        <v>3</v>
      </c>
      <c r="B9" s="38" t="s">
        <v>57</v>
      </c>
      <c r="C9" s="38"/>
      <c r="D9" s="38"/>
      <c r="E9" s="38"/>
      <c r="F9" s="38"/>
      <c r="G9" s="35">
        <v>2125</v>
      </c>
      <c r="H9" s="7">
        <f>H8</f>
        <v>0.64</v>
      </c>
      <c r="I9" s="7">
        <f>ORCAMENTO!K13</f>
        <v>4080</v>
      </c>
      <c r="J9" s="9">
        <f t="shared" ref="J9:J30" si="0">(I9/$I$31)</f>
        <v>3.4065960215467199E-2</v>
      </c>
    </row>
    <row r="10" spans="1:10" ht="15" customHeight="1" x14ac:dyDescent="0.25">
      <c r="A10" s="8">
        <v>4</v>
      </c>
      <c r="B10" s="38" t="s">
        <v>59</v>
      </c>
      <c r="C10" s="38"/>
      <c r="D10" s="38"/>
      <c r="E10" s="38"/>
      <c r="F10" s="38"/>
      <c r="G10" s="35">
        <v>2125</v>
      </c>
      <c r="H10" s="7">
        <f t="shared" ref="H10:H30" si="1">H9</f>
        <v>0.64</v>
      </c>
      <c r="I10" s="7">
        <f>ORCAMENTO!K16</f>
        <v>4080</v>
      </c>
      <c r="J10" s="9">
        <f t="shared" si="0"/>
        <v>3.4065960215467199E-2</v>
      </c>
    </row>
    <row r="11" spans="1:10" ht="15" customHeight="1" x14ac:dyDescent="0.25">
      <c r="A11" s="8">
        <v>5</v>
      </c>
      <c r="B11" s="38" t="s">
        <v>61</v>
      </c>
      <c r="C11" s="38"/>
      <c r="D11" s="38"/>
      <c r="E11" s="38"/>
      <c r="F11" s="38"/>
      <c r="G11" s="35">
        <v>1750</v>
      </c>
      <c r="H11" s="7">
        <f t="shared" si="1"/>
        <v>0.64</v>
      </c>
      <c r="I11" s="7">
        <f>ORCAMENTO!K19</f>
        <v>3360</v>
      </c>
      <c r="J11" s="9">
        <f t="shared" si="0"/>
        <v>2.8054320177443578E-2</v>
      </c>
    </row>
    <row r="12" spans="1:10" ht="15" customHeight="1" x14ac:dyDescent="0.25">
      <c r="A12" s="8">
        <v>6</v>
      </c>
      <c r="B12" s="38" t="s">
        <v>63</v>
      </c>
      <c r="C12" s="38"/>
      <c r="D12" s="38"/>
      <c r="E12" s="38"/>
      <c r="F12" s="38"/>
      <c r="G12" s="35">
        <v>2125</v>
      </c>
      <c r="H12" s="7">
        <f t="shared" si="1"/>
        <v>0.64</v>
      </c>
      <c r="I12" s="7">
        <f>ORCAMENTO!K22</f>
        <v>4080</v>
      </c>
      <c r="J12" s="9">
        <f t="shared" si="0"/>
        <v>3.4065960215467199E-2</v>
      </c>
    </row>
    <row r="13" spans="1:10" ht="15" customHeight="1" x14ac:dyDescent="0.25">
      <c r="A13" s="8">
        <v>7</v>
      </c>
      <c r="B13" s="38" t="s">
        <v>245</v>
      </c>
      <c r="C13" s="38"/>
      <c r="D13" s="38"/>
      <c r="E13" s="38"/>
      <c r="F13" s="38"/>
      <c r="G13" s="35">
        <v>2125</v>
      </c>
      <c r="H13" s="7">
        <f t="shared" si="1"/>
        <v>0.64</v>
      </c>
      <c r="I13" s="7">
        <f>ORCAMENTO!K25</f>
        <v>4080</v>
      </c>
      <c r="J13" s="9">
        <f t="shared" si="0"/>
        <v>3.4065960215467199E-2</v>
      </c>
    </row>
    <row r="14" spans="1:10" ht="15" customHeight="1" x14ac:dyDescent="0.25">
      <c r="A14" s="8">
        <v>8</v>
      </c>
      <c r="B14" s="38" t="s">
        <v>66</v>
      </c>
      <c r="C14" s="38"/>
      <c r="D14" s="38"/>
      <c r="E14" s="38"/>
      <c r="F14" s="38"/>
      <c r="G14" s="35">
        <v>2125</v>
      </c>
      <c r="H14" s="7">
        <f t="shared" si="1"/>
        <v>0.64</v>
      </c>
      <c r="I14" s="7">
        <f>ORCAMENTO!K28</f>
        <v>4080</v>
      </c>
      <c r="J14" s="9">
        <f t="shared" si="0"/>
        <v>3.4065960215467199E-2</v>
      </c>
    </row>
    <row r="15" spans="1:10" ht="15" customHeight="1" x14ac:dyDescent="0.25">
      <c r="A15" s="8">
        <v>9</v>
      </c>
      <c r="B15" s="38" t="s">
        <v>244</v>
      </c>
      <c r="C15" s="38"/>
      <c r="D15" s="38"/>
      <c r="E15" s="38"/>
      <c r="F15" s="38"/>
      <c r="G15" s="35">
        <v>2125</v>
      </c>
      <c r="H15" s="7">
        <f t="shared" si="1"/>
        <v>0.64</v>
      </c>
      <c r="I15" s="7">
        <f>ORCAMENTO!K31</f>
        <v>4080</v>
      </c>
      <c r="J15" s="9">
        <f t="shared" si="0"/>
        <v>3.4065960215467199E-2</v>
      </c>
    </row>
    <row r="16" spans="1:10" ht="15" customHeight="1" x14ac:dyDescent="0.25">
      <c r="A16" s="8">
        <v>10</v>
      </c>
      <c r="B16" s="38" t="s">
        <v>69</v>
      </c>
      <c r="C16" s="38"/>
      <c r="D16" s="38"/>
      <c r="E16" s="38"/>
      <c r="F16" s="38"/>
      <c r="G16" s="35">
        <v>2000</v>
      </c>
      <c r="H16" s="7">
        <f t="shared" si="1"/>
        <v>0.64</v>
      </c>
      <c r="I16" s="7">
        <f>ORCAMENTO!K34</f>
        <v>3840</v>
      </c>
      <c r="J16" s="9">
        <f t="shared" si="0"/>
        <v>3.2062080202792657E-2</v>
      </c>
    </row>
    <row r="17" spans="1:10" ht="15" customHeight="1" x14ac:dyDescent="0.25">
      <c r="A17" s="8">
        <v>11</v>
      </c>
      <c r="B17" s="38" t="s">
        <v>241</v>
      </c>
      <c r="C17" s="38"/>
      <c r="D17" s="38"/>
      <c r="E17" s="38"/>
      <c r="F17" s="38"/>
      <c r="G17" s="35">
        <v>1250</v>
      </c>
      <c r="H17" s="7">
        <f t="shared" si="1"/>
        <v>0.64</v>
      </c>
      <c r="I17" s="7">
        <f>ORCAMENTO!K37</f>
        <v>2400</v>
      </c>
      <c r="J17" s="9">
        <f t="shared" si="0"/>
        <v>2.0038800126745412E-2</v>
      </c>
    </row>
    <row r="18" spans="1:10" ht="15" customHeight="1" x14ac:dyDescent="0.25">
      <c r="A18" s="8">
        <v>12</v>
      </c>
      <c r="B18" s="38" t="s">
        <v>72</v>
      </c>
      <c r="C18" s="38"/>
      <c r="D18" s="38"/>
      <c r="E18" s="38"/>
      <c r="F18" s="38"/>
      <c r="G18" s="35">
        <v>2125</v>
      </c>
      <c r="H18" s="7">
        <f t="shared" si="1"/>
        <v>0.64</v>
      </c>
      <c r="I18" s="7">
        <f>ORCAMENTO!K40</f>
        <v>4080</v>
      </c>
      <c r="J18" s="9">
        <f t="shared" si="0"/>
        <v>3.4065960215467199E-2</v>
      </c>
    </row>
    <row r="19" spans="1:10" ht="15" customHeight="1" x14ac:dyDescent="0.25">
      <c r="A19" s="8">
        <v>13</v>
      </c>
      <c r="B19" s="38" t="s">
        <v>74</v>
      </c>
      <c r="C19" s="38"/>
      <c r="D19" s="38"/>
      <c r="E19" s="38"/>
      <c r="F19" s="38"/>
      <c r="G19" s="35">
        <v>5125</v>
      </c>
      <c r="H19" s="7">
        <f t="shared" si="1"/>
        <v>0.64</v>
      </c>
      <c r="I19" s="7">
        <f>ORCAMENTO!K43</f>
        <v>9840</v>
      </c>
      <c r="J19" s="9">
        <f t="shared" si="0"/>
        <v>8.2159080519656189E-2</v>
      </c>
    </row>
    <row r="20" spans="1:10" ht="15" customHeight="1" x14ac:dyDescent="0.25">
      <c r="A20" s="8">
        <v>14</v>
      </c>
      <c r="B20" s="38" t="s">
        <v>243</v>
      </c>
      <c r="C20" s="38"/>
      <c r="D20" s="38"/>
      <c r="E20" s="38"/>
      <c r="F20" s="38"/>
      <c r="G20" s="35">
        <v>2225</v>
      </c>
      <c r="H20" s="7">
        <f t="shared" si="1"/>
        <v>0.64</v>
      </c>
      <c r="I20" s="7">
        <f>ORCAMENTO!K46</f>
        <v>4272</v>
      </c>
      <c r="J20" s="9">
        <f t="shared" si="0"/>
        <v>3.5669064225606832E-2</v>
      </c>
    </row>
    <row r="21" spans="1:10" ht="15" customHeight="1" x14ac:dyDescent="0.25">
      <c r="A21" s="8">
        <v>15</v>
      </c>
      <c r="B21" s="38" t="s">
        <v>77</v>
      </c>
      <c r="C21" s="38"/>
      <c r="D21" s="38"/>
      <c r="E21" s="38"/>
      <c r="F21" s="38"/>
      <c r="G21" s="36">
        <v>6125</v>
      </c>
      <c r="H21" s="7">
        <f t="shared" si="1"/>
        <v>0.64</v>
      </c>
      <c r="I21" s="7">
        <f>ORCAMENTO!K49</f>
        <v>11760</v>
      </c>
      <c r="J21" s="9">
        <f t="shared" si="0"/>
        <v>9.8190120621052521E-2</v>
      </c>
    </row>
    <row r="22" spans="1:10" ht="15" customHeight="1" x14ac:dyDescent="0.25">
      <c r="A22" s="8">
        <v>16</v>
      </c>
      <c r="B22" s="38" t="s">
        <v>79</v>
      </c>
      <c r="C22" s="38"/>
      <c r="D22" s="38"/>
      <c r="E22" s="38"/>
      <c r="F22" s="38"/>
      <c r="G22" s="36">
        <v>2125</v>
      </c>
      <c r="H22" s="7">
        <f t="shared" si="1"/>
        <v>0.64</v>
      </c>
      <c r="I22" s="7">
        <f>ORCAMENTO!K52</f>
        <v>4080</v>
      </c>
      <c r="J22" s="9">
        <f t="shared" si="0"/>
        <v>3.4065960215467199E-2</v>
      </c>
    </row>
    <row r="23" spans="1:10" ht="15" customHeight="1" x14ac:dyDescent="0.25">
      <c r="A23" s="8">
        <v>17</v>
      </c>
      <c r="B23" s="38" t="s">
        <v>250</v>
      </c>
      <c r="C23" s="38"/>
      <c r="D23" s="38"/>
      <c r="E23" s="38"/>
      <c r="F23" s="38"/>
      <c r="G23" s="36">
        <v>3000</v>
      </c>
      <c r="H23" s="7">
        <f t="shared" si="1"/>
        <v>0.64</v>
      </c>
      <c r="I23" s="7">
        <f>ORCAMENTO!K55</f>
        <v>5760</v>
      </c>
      <c r="J23" s="9">
        <f t="shared" si="0"/>
        <v>4.809312030418899E-2</v>
      </c>
    </row>
    <row r="24" spans="1:10" ht="15" customHeight="1" x14ac:dyDescent="0.25">
      <c r="A24" s="8">
        <v>18</v>
      </c>
      <c r="B24" s="38" t="s">
        <v>81</v>
      </c>
      <c r="C24" s="38"/>
      <c r="D24" s="38"/>
      <c r="E24" s="38"/>
      <c r="F24" s="38"/>
      <c r="G24" s="36">
        <v>3125</v>
      </c>
      <c r="H24" s="7">
        <f t="shared" si="1"/>
        <v>0.64</v>
      </c>
      <c r="I24" s="7">
        <f>ORCAMENTO!K58</f>
        <v>6000</v>
      </c>
      <c r="J24" s="9">
        <f t="shared" si="0"/>
        <v>5.0097000316863531E-2</v>
      </c>
    </row>
    <row r="25" spans="1:10" ht="15" customHeight="1" x14ac:dyDescent="0.25">
      <c r="A25" s="8">
        <v>19</v>
      </c>
      <c r="B25" s="38" t="s">
        <v>266</v>
      </c>
      <c r="C25" s="38"/>
      <c r="D25" s="38"/>
      <c r="E25" s="38"/>
      <c r="F25" s="38"/>
      <c r="G25" s="36">
        <v>3125</v>
      </c>
      <c r="H25" s="7">
        <f t="shared" si="1"/>
        <v>0.64</v>
      </c>
      <c r="I25" s="7">
        <f>ORCAMENTO!K61</f>
        <v>6000</v>
      </c>
      <c r="J25" s="9">
        <f t="shared" si="0"/>
        <v>5.0097000316863531E-2</v>
      </c>
    </row>
    <row r="26" spans="1:10" ht="15" customHeight="1" x14ac:dyDescent="0.25">
      <c r="A26" s="8">
        <v>20</v>
      </c>
      <c r="B26" s="38" t="s">
        <v>246</v>
      </c>
      <c r="C26" s="38"/>
      <c r="D26" s="38"/>
      <c r="E26" s="38"/>
      <c r="F26" s="38"/>
      <c r="G26" s="36">
        <v>2125</v>
      </c>
      <c r="H26" s="7">
        <f t="shared" si="1"/>
        <v>0.64</v>
      </c>
      <c r="I26" s="7">
        <f>ORCAMENTO!K64</f>
        <v>4080</v>
      </c>
      <c r="J26" s="9">
        <f t="shared" si="0"/>
        <v>3.4065960215467199E-2</v>
      </c>
    </row>
    <row r="27" spans="1:10" ht="15" customHeight="1" x14ac:dyDescent="0.25">
      <c r="A27" s="8">
        <v>21</v>
      </c>
      <c r="B27" s="38" t="s">
        <v>248</v>
      </c>
      <c r="C27" s="38"/>
      <c r="D27" s="38"/>
      <c r="E27" s="38"/>
      <c r="F27" s="38"/>
      <c r="G27" s="36">
        <v>3125</v>
      </c>
      <c r="H27" s="7">
        <f t="shared" si="1"/>
        <v>0.64</v>
      </c>
      <c r="I27" s="7">
        <f>ORCAMENTO!K67</f>
        <v>6000</v>
      </c>
      <c r="J27" s="9">
        <f t="shared" si="0"/>
        <v>5.0097000316863531E-2</v>
      </c>
    </row>
    <row r="28" spans="1:10" ht="15" customHeight="1" x14ac:dyDescent="0.25">
      <c r="A28" s="8">
        <v>22</v>
      </c>
      <c r="B28" s="38" t="s">
        <v>249</v>
      </c>
      <c r="C28" s="38"/>
      <c r="D28" s="38"/>
      <c r="E28" s="38"/>
      <c r="F28" s="38"/>
      <c r="G28" s="36">
        <v>3125</v>
      </c>
      <c r="H28" s="7">
        <f t="shared" si="1"/>
        <v>0.64</v>
      </c>
      <c r="I28" s="7">
        <f>ORCAMENTO!K70</f>
        <v>6000</v>
      </c>
      <c r="J28" s="9">
        <f t="shared" si="0"/>
        <v>5.0097000316863531E-2</v>
      </c>
    </row>
    <row r="29" spans="1:10" ht="15" customHeight="1" x14ac:dyDescent="0.25">
      <c r="A29" s="8">
        <v>23</v>
      </c>
      <c r="B29" s="38" t="s">
        <v>251</v>
      </c>
      <c r="C29" s="38"/>
      <c r="D29" s="38"/>
      <c r="E29" s="38"/>
      <c r="F29" s="38"/>
      <c r="G29" s="36">
        <v>2125</v>
      </c>
      <c r="H29" s="7">
        <f t="shared" si="1"/>
        <v>0.64</v>
      </c>
      <c r="I29" s="7">
        <f>ORCAMENTO!K73</f>
        <v>4080</v>
      </c>
      <c r="J29" s="9">
        <f t="shared" si="0"/>
        <v>3.4065960215467199E-2</v>
      </c>
    </row>
    <row r="30" spans="1:10" ht="15" customHeight="1" x14ac:dyDescent="0.25">
      <c r="A30" s="8">
        <v>24</v>
      </c>
      <c r="B30" s="38" t="s">
        <v>247</v>
      </c>
      <c r="C30" s="38"/>
      <c r="D30" s="38"/>
      <c r="E30" s="38"/>
      <c r="F30" s="38"/>
      <c r="G30" s="36">
        <v>2125</v>
      </c>
      <c r="H30" s="7">
        <f t="shared" si="1"/>
        <v>0.64</v>
      </c>
      <c r="I30" s="7">
        <f>ORCAMENTO!K76</f>
        <v>4080</v>
      </c>
      <c r="J30" s="9">
        <f t="shared" si="0"/>
        <v>3.4065960215467199E-2</v>
      </c>
    </row>
    <row r="31" spans="1:10" ht="21.6" customHeight="1" x14ac:dyDescent="0.25">
      <c r="A31" s="39" t="s">
        <v>12</v>
      </c>
      <c r="B31" s="40"/>
      <c r="C31" s="40"/>
      <c r="D31" s="40"/>
      <c r="E31" s="40"/>
      <c r="F31" s="40"/>
      <c r="G31" s="37">
        <f>SUM(G8:G30)</f>
        <v>61850</v>
      </c>
      <c r="H31" s="24"/>
      <c r="I31" s="34">
        <f>SUM(I7:I30)</f>
        <v>119767.65</v>
      </c>
      <c r="J31" s="33">
        <f>SUM(J7:J30)</f>
        <v>0.99999999999999967</v>
      </c>
    </row>
    <row r="32" spans="1:10" ht="15" customHeight="1" x14ac:dyDescent="0.25">
      <c r="A32" s="3"/>
      <c r="B32" s="3"/>
      <c r="C32" s="3"/>
      <c r="D32" s="3"/>
      <c r="E32" s="3"/>
      <c r="F32" s="3"/>
      <c r="G32" s="2" t="s">
        <v>8</v>
      </c>
      <c r="H32" s="2" t="s">
        <v>8</v>
      </c>
      <c r="I32" s="2" t="s">
        <v>8</v>
      </c>
      <c r="J32" s="2" t="s">
        <v>8</v>
      </c>
    </row>
    <row r="33" spans="1:10" ht="15" customHeight="1" x14ac:dyDescent="0.25">
      <c r="A33" s="3"/>
      <c r="B33" s="3"/>
      <c r="C33" s="3"/>
      <c r="D33" s="3"/>
      <c r="E33" s="3"/>
      <c r="F33" s="3"/>
      <c r="G33" s="2" t="s">
        <v>8</v>
      </c>
      <c r="H33" s="2" t="s">
        <v>8</v>
      </c>
      <c r="I33" s="2" t="s">
        <v>8</v>
      </c>
      <c r="J33" s="2" t="s">
        <v>8</v>
      </c>
    </row>
  </sheetData>
  <sheetProtection formatCells="0" formatColumns="0" formatRows="0" insertColumns="0" insertRows="0" insertHyperlinks="0" deleteColumns="0" deleteRows="0" sort="0" autoFilter="0" pivotTables="0"/>
  <mergeCells count="29">
    <mergeCell ref="A31:F31"/>
    <mergeCell ref="B14:F14"/>
    <mergeCell ref="A1:J1"/>
    <mergeCell ref="A2:J2"/>
    <mergeCell ref="A3:J3"/>
    <mergeCell ref="B6:F6"/>
    <mergeCell ref="B7:F7"/>
    <mergeCell ref="B8:F8"/>
    <mergeCell ref="B9:F9"/>
    <mergeCell ref="B10:F10"/>
    <mergeCell ref="B11:F11"/>
    <mergeCell ref="B12:F12"/>
    <mergeCell ref="B13:F13"/>
    <mergeCell ref="B15:F15"/>
    <mergeCell ref="B29:F29"/>
    <mergeCell ref="B28:F28"/>
    <mergeCell ref="B27:F27"/>
    <mergeCell ref="B30:F30"/>
    <mergeCell ref="B26:F26"/>
    <mergeCell ref="B25:F25"/>
    <mergeCell ref="B24:F24"/>
    <mergeCell ref="B18:F18"/>
    <mergeCell ref="B17:F17"/>
    <mergeCell ref="B16:F16"/>
    <mergeCell ref="B23:F23"/>
    <mergeCell ref="B22:F22"/>
    <mergeCell ref="B21:F21"/>
    <mergeCell ref="B20:F20"/>
    <mergeCell ref="B19:F19"/>
  </mergeCells>
  <pageMargins left="0.78740157480314965" right="0.39370078740157483" top="1.1811023622047243" bottom="0.78740157480314965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3"/>
  <sheetViews>
    <sheetView showGridLines="0" view="pageBreakPreview" zoomScale="85" zoomScaleNormal="90" zoomScaleSheetLayoutView="85" workbookViewId="0">
      <selection activeCell="I32" activeCellId="2" sqref="M32 K32 I32"/>
    </sheetView>
  </sheetViews>
  <sheetFormatPr defaultColWidth="9.140625" defaultRowHeight="15" customHeight="1" x14ac:dyDescent="0.25"/>
  <cols>
    <col min="1" max="1" width="11.28515625" style="1" bestFit="1" customWidth="1"/>
    <col min="2" max="2" width="8" style="1" customWidth="1"/>
    <col min="3" max="3" width="4" style="1" customWidth="1"/>
    <col min="4" max="4" width="8.42578125" style="1" customWidth="1"/>
    <col min="5" max="5" width="20" style="1" customWidth="1"/>
    <col min="6" max="6" width="29.28515625" style="1" customWidth="1"/>
    <col min="7" max="7" width="16" style="1" bestFit="1" customWidth="1"/>
    <col min="8" max="8" width="10" style="1" bestFit="1" customWidth="1"/>
    <col min="9" max="9" width="9.85546875" style="1" bestFit="1" customWidth="1"/>
    <col min="10" max="10" width="9.140625" style="1" bestFit="1" customWidth="1"/>
    <col min="11" max="11" width="9.85546875" style="1" bestFit="1" customWidth="1"/>
    <col min="12" max="12" width="12.42578125" style="1" bestFit="1" customWidth="1"/>
    <col min="13" max="13" width="11.7109375" style="1" customWidth="1"/>
    <col min="14" max="14" width="10.85546875" style="1" customWidth="1"/>
    <col min="15" max="18" width="8.5703125" style="1" customWidth="1"/>
    <col min="19" max="19" width="9.85546875" style="1" bestFit="1" customWidth="1"/>
    <col min="20" max="20" width="8.5703125" style="1" bestFit="1" customWidth="1"/>
    <col min="21" max="21" width="10.5703125" style="1" bestFit="1" customWidth="1"/>
    <col min="22" max="23" width="8.5703125" style="1" bestFit="1" customWidth="1"/>
    <col min="24" max="16384" width="9.140625" style="1"/>
  </cols>
  <sheetData>
    <row r="1" spans="1:23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5" customHeight="1" x14ac:dyDescent="0.25">
      <c r="A3" s="41" t="s">
        <v>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3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5" customHeight="1" x14ac:dyDescent="0.25">
      <c r="A5" s="2" t="s">
        <v>2</v>
      </c>
      <c r="B5" s="4" t="s">
        <v>267</v>
      </c>
      <c r="C5" s="2"/>
      <c r="D5" s="2"/>
      <c r="E5" s="2"/>
      <c r="F5" s="3"/>
      <c r="G5" s="2" t="s">
        <v>4</v>
      </c>
      <c r="H5" s="5">
        <v>112.14999999999999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2" t="s">
        <v>5</v>
      </c>
      <c r="W5" s="5">
        <v>20.73</v>
      </c>
    </row>
    <row r="6" spans="1:23" ht="15" customHeight="1" x14ac:dyDescent="0.25">
      <c r="A6" s="57" t="s">
        <v>10</v>
      </c>
      <c r="B6" s="42" t="s">
        <v>6</v>
      </c>
      <c r="C6" s="43"/>
      <c r="D6" s="43"/>
      <c r="E6" s="43"/>
      <c r="F6" s="44"/>
      <c r="G6" s="57" t="s">
        <v>7</v>
      </c>
      <c r="H6" s="57" t="s">
        <v>11</v>
      </c>
      <c r="I6" s="42" t="s">
        <v>14</v>
      </c>
      <c r="J6" s="44"/>
      <c r="K6" s="42" t="s">
        <v>15</v>
      </c>
      <c r="L6" s="44"/>
      <c r="M6" s="42" t="s">
        <v>16</v>
      </c>
      <c r="N6" s="44"/>
      <c r="O6" s="42" t="s">
        <v>252</v>
      </c>
      <c r="P6" s="44"/>
      <c r="Q6" s="42" t="s">
        <v>253</v>
      </c>
      <c r="R6" s="44"/>
      <c r="S6" s="42" t="s">
        <v>254</v>
      </c>
      <c r="T6" s="44"/>
      <c r="U6" s="57" t="s">
        <v>7</v>
      </c>
      <c r="V6" s="39" t="s">
        <v>11</v>
      </c>
      <c r="W6" s="52"/>
    </row>
    <row r="7" spans="1:23" ht="15" customHeight="1" x14ac:dyDescent="0.25">
      <c r="A7" s="58"/>
      <c r="B7" s="45"/>
      <c r="C7" s="40"/>
      <c r="D7" s="40"/>
      <c r="E7" s="40"/>
      <c r="F7" s="46"/>
      <c r="G7" s="58"/>
      <c r="H7" s="58"/>
      <c r="I7" s="45"/>
      <c r="J7" s="46"/>
      <c r="K7" s="45"/>
      <c r="L7" s="46"/>
      <c r="M7" s="45"/>
      <c r="N7" s="46"/>
      <c r="O7" s="45"/>
      <c r="P7" s="46"/>
      <c r="Q7" s="45"/>
      <c r="R7" s="46"/>
      <c r="S7" s="45"/>
      <c r="T7" s="46"/>
      <c r="U7" s="58"/>
      <c r="V7" s="21" t="s">
        <v>17</v>
      </c>
      <c r="W7" s="21" t="s">
        <v>18</v>
      </c>
    </row>
    <row r="8" spans="1:23" ht="15" customHeight="1" x14ac:dyDescent="0.25">
      <c r="A8" s="8">
        <v>1</v>
      </c>
      <c r="B8" s="38" t="str">
        <f>RESUMO!B7</f>
        <v>ADMINISTRAÇÃO LOCAL DA OBRA</v>
      </c>
      <c r="C8" s="38"/>
      <c r="D8" s="38"/>
      <c r="E8" s="38"/>
      <c r="F8" s="38"/>
      <c r="G8" s="7">
        <f>RESUMO!I7</f>
        <v>1015.65</v>
      </c>
      <c r="H8" s="9">
        <f>(G8/$G$32)</f>
        <v>8.4801697286370735E-3</v>
      </c>
      <c r="I8" s="7"/>
      <c r="J8" s="9"/>
      <c r="K8" s="7"/>
      <c r="L8" s="9"/>
      <c r="M8" s="7">
        <f>G8</f>
        <v>1015.65</v>
      </c>
      <c r="N8" s="9">
        <v>1</v>
      </c>
      <c r="O8" s="7"/>
      <c r="P8" s="9"/>
      <c r="Q8" s="7"/>
      <c r="R8" s="9"/>
      <c r="S8" s="7"/>
      <c r="T8" s="9"/>
      <c r="U8" s="7"/>
      <c r="V8" s="9"/>
      <c r="W8" s="9"/>
    </row>
    <row r="9" spans="1:23" ht="15" customHeight="1" x14ac:dyDescent="0.25">
      <c r="A9" s="8">
        <v>2</v>
      </c>
      <c r="B9" s="38" t="str">
        <f>RESUMO!B8</f>
        <v>ESTRADA - POVOADO CANTO DOS COCOS A LOCALIDADE ALTO BONITO</v>
      </c>
      <c r="C9" s="38"/>
      <c r="D9" s="38"/>
      <c r="E9" s="38"/>
      <c r="F9" s="38"/>
      <c r="G9" s="7">
        <f>RESUMO!I8</f>
        <v>8640</v>
      </c>
      <c r="H9" s="9">
        <f t="shared" ref="H9:H31" si="0">(G9/$G$32)</f>
        <v>7.2139680456283481E-2</v>
      </c>
      <c r="I9" s="7">
        <f t="shared" ref="I9:I19" si="1">G9</f>
        <v>8640</v>
      </c>
      <c r="J9" s="9">
        <v>1</v>
      </c>
      <c r="K9" s="7"/>
      <c r="L9" s="9"/>
      <c r="M9" s="7"/>
      <c r="N9" s="9"/>
      <c r="O9" s="7"/>
      <c r="P9" s="9"/>
      <c r="Q9" s="7"/>
      <c r="R9" s="9"/>
      <c r="S9" s="7"/>
      <c r="T9" s="9"/>
      <c r="U9" s="7"/>
      <c r="V9" s="9"/>
      <c r="W9" s="9"/>
    </row>
    <row r="10" spans="1:23" ht="15" customHeight="1" x14ac:dyDescent="0.25">
      <c r="A10" s="8">
        <v>3</v>
      </c>
      <c r="B10" s="38" t="str">
        <f>RESUMO!B9</f>
        <v>ESTRADA - POVOADO SANTA CRUZ AO POVOADO CANTO DOS COCOS</v>
      </c>
      <c r="C10" s="38"/>
      <c r="D10" s="38"/>
      <c r="E10" s="38"/>
      <c r="F10" s="38"/>
      <c r="G10" s="7">
        <f>RESUMO!I9</f>
        <v>4080</v>
      </c>
      <c r="H10" s="9">
        <f t="shared" si="0"/>
        <v>3.4065960215467199E-2</v>
      </c>
      <c r="I10" s="7">
        <f t="shared" si="1"/>
        <v>4080</v>
      </c>
      <c r="J10" s="9">
        <v>1</v>
      </c>
      <c r="K10" s="7"/>
      <c r="L10" s="9"/>
      <c r="M10" s="7"/>
      <c r="N10" s="9"/>
      <c r="O10" s="7"/>
      <c r="P10" s="9"/>
      <c r="Q10" s="7"/>
      <c r="R10" s="9"/>
      <c r="S10" s="7"/>
      <c r="T10" s="9"/>
      <c r="U10" s="7"/>
      <c r="V10" s="9"/>
      <c r="W10" s="9"/>
    </row>
    <row r="11" spans="1:23" ht="15" customHeight="1" x14ac:dyDescent="0.25">
      <c r="A11" s="8">
        <v>4</v>
      </c>
      <c r="B11" s="38" t="str">
        <f>RESUMO!B10</f>
        <v>ESTRADA - POVOADO ABROLHOS AO POVOADO TABUA</v>
      </c>
      <c r="C11" s="38"/>
      <c r="D11" s="38"/>
      <c r="E11" s="38"/>
      <c r="F11" s="38"/>
      <c r="G11" s="7">
        <f>RESUMO!I10</f>
        <v>4080</v>
      </c>
      <c r="H11" s="9">
        <f t="shared" si="0"/>
        <v>3.4065960215467199E-2</v>
      </c>
      <c r="I11" s="7">
        <f t="shared" si="1"/>
        <v>4080</v>
      </c>
      <c r="J11" s="9">
        <v>1</v>
      </c>
      <c r="K11" s="7"/>
      <c r="L11" s="9"/>
      <c r="M11" s="7"/>
      <c r="N11" s="9"/>
      <c r="O11" s="7"/>
      <c r="P11" s="9"/>
      <c r="Q11" s="7"/>
      <c r="R11" s="9"/>
      <c r="S11" s="7"/>
      <c r="T11" s="9"/>
      <c r="U11" s="7"/>
      <c r="V11" s="9"/>
      <c r="W11" s="9"/>
    </row>
    <row r="12" spans="1:23" ht="15" customHeight="1" x14ac:dyDescent="0.25">
      <c r="A12" s="8">
        <v>5</v>
      </c>
      <c r="B12" s="38" t="str">
        <f>RESUMO!B11</f>
        <v>ESTRADA - POVOADO TABUA AO POVOADO MUQUEM</v>
      </c>
      <c r="C12" s="38"/>
      <c r="D12" s="38"/>
      <c r="E12" s="38"/>
      <c r="F12" s="38"/>
      <c r="G12" s="7">
        <f>RESUMO!I11</f>
        <v>3360</v>
      </c>
      <c r="H12" s="9">
        <f t="shared" si="0"/>
        <v>2.8054320177443578E-2</v>
      </c>
      <c r="I12" s="7">
        <f t="shared" si="1"/>
        <v>3360</v>
      </c>
      <c r="J12" s="9">
        <v>1</v>
      </c>
      <c r="K12" s="7"/>
      <c r="L12" s="9"/>
      <c r="M12" s="7"/>
      <c r="N12" s="9"/>
      <c r="O12" s="7"/>
      <c r="P12" s="9"/>
      <c r="Q12" s="7"/>
      <c r="R12" s="9"/>
      <c r="S12" s="7"/>
      <c r="T12" s="9"/>
      <c r="U12" s="7"/>
      <c r="V12" s="9"/>
      <c r="W12" s="9"/>
    </row>
    <row r="13" spans="1:23" ht="15" customHeight="1" x14ac:dyDescent="0.25">
      <c r="A13" s="8">
        <v>6</v>
      </c>
      <c r="B13" s="38" t="str">
        <f>RESUMO!B12</f>
        <v>ESTRADA - POVOADO LAGES AO POVOADO BELO HORIZONTE</v>
      </c>
      <c r="C13" s="38"/>
      <c r="D13" s="38"/>
      <c r="E13" s="38"/>
      <c r="F13" s="38"/>
      <c r="G13" s="7">
        <f>RESUMO!I12</f>
        <v>4080</v>
      </c>
      <c r="H13" s="9">
        <f t="shared" si="0"/>
        <v>3.4065960215467199E-2</v>
      </c>
      <c r="I13" s="7">
        <f t="shared" si="1"/>
        <v>4080</v>
      </c>
      <c r="J13" s="9">
        <v>1</v>
      </c>
      <c r="K13" s="7"/>
      <c r="L13" s="9"/>
      <c r="M13" s="7"/>
      <c r="N13" s="9"/>
      <c r="O13" s="7"/>
      <c r="P13" s="9"/>
      <c r="Q13" s="7"/>
      <c r="R13" s="9"/>
      <c r="S13" s="7"/>
      <c r="T13" s="9"/>
      <c r="U13" s="7"/>
      <c r="V13" s="9"/>
      <c r="W13" s="9"/>
    </row>
    <row r="14" spans="1:23" ht="15" customHeight="1" x14ac:dyDescent="0.25">
      <c r="A14" s="8">
        <v>7</v>
      </c>
      <c r="B14" s="38" t="str">
        <f>RESUMO!B13</f>
        <v>ESTRADA - POVOADO GROTA DE SOMBRA AO POVOADO CAPIVARA</v>
      </c>
      <c r="C14" s="38"/>
      <c r="D14" s="38"/>
      <c r="E14" s="38"/>
      <c r="F14" s="38"/>
      <c r="G14" s="7">
        <f>RESUMO!I13</f>
        <v>4080</v>
      </c>
      <c r="H14" s="9">
        <f t="shared" si="0"/>
        <v>3.4065960215467199E-2</v>
      </c>
      <c r="I14" s="7">
        <f t="shared" si="1"/>
        <v>4080</v>
      </c>
      <c r="J14" s="9">
        <v>1</v>
      </c>
      <c r="K14" s="7"/>
      <c r="L14" s="9"/>
      <c r="M14" s="7"/>
      <c r="N14" s="9"/>
      <c r="O14" s="7"/>
      <c r="P14" s="9"/>
      <c r="Q14" s="7"/>
      <c r="R14" s="9"/>
      <c r="S14" s="7"/>
      <c r="T14" s="9"/>
      <c r="U14" s="7"/>
      <c r="V14" s="9"/>
      <c r="W14" s="9"/>
    </row>
    <row r="15" spans="1:23" ht="15" customHeight="1" x14ac:dyDescent="0.25">
      <c r="A15" s="8">
        <v>8</v>
      </c>
      <c r="B15" s="38" t="str">
        <f>RESUMO!B14</f>
        <v>ESTRADA - POVOADO ALTO ALEGRE AO POVOADO FERVEDOR</v>
      </c>
      <c r="C15" s="38"/>
      <c r="D15" s="38"/>
      <c r="E15" s="38"/>
      <c r="F15" s="38"/>
      <c r="G15" s="7">
        <f>RESUMO!I14</f>
        <v>4080</v>
      </c>
      <c r="H15" s="9">
        <f t="shared" si="0"/>
        <v>3.4065960215467199E-2</v>
      </c>
      <c r="I15" s="7">
        <f t="shared" si="1"/>
        <v>4080</v>
      </c>
      <c r="J15" s="9">
        <v>1</v>
      </c>
      <c r="K15" s="7"/>
      <c r="L15" s="9"/>
      <c r="M15" s="7"/>
      <c r="N15" s="9"/>
      <c r="O15" s="7"/>
      <c r="P15" s="9"/>
      <c r="Q15" s="7"/>
      <c r="R15" s="9"/>
      <c r="S15" s="7"/>
      <c r="T15" s="9"/>
      <c r="U15" s="7"/>
      <c r="V15" s="9"/>
      <c r="W15" s="9"/>
    </row>
    <row r="16" spans="1:23" ht="15" customHeight="1" x14ac:dyDescent="0.25">
      <c r="A16" s="8">
        <v>9</v>
      </c>
      <c r="B16" s="38" t="str">
        <f>RESUMO!B15</f>
        <v>ESTRADA - POVOADO JATOBÁ VELHO AO POVOADO ALDEIA</v>
      </c>
      <c r="C16" s="38"/>
      <c r="D16" s="38"/>
      <c r="E16" s="38"/>
      <c r="F16" s="38"/>
      <c r="G16" s="7">
        <f>RESUMO!I15</f>
        <v>4080</v>
      </c>
      <c r="H16" s="9">
        <f t="shared" si="0"/>
        <v>3.4065960215467199E-2</v>
      </c>
      <c r="I16" s="7">
        <f t="shared" si="1"/>
        <v>4080</v>
      </c>
      <c r="J16" s="9">
        <v>1</v>
      </c>
      <c r="K16" s="7"/>
      <c r="L16" s="9"/>
      <c r="M16" s="7"/>
      <c r="N16" s="9"/>
      <c r="O16" s="7"/>
      <c r="P16" s="9"/>
      <c r="Q16" s="7"/>
      <c r="R16" s="9"/>
      <c r="S16" s="7"/>
      <c r="T16" s="9"/>
      <c r="U16" s="7"/>
      <c r="V16" s="9"/>
      <c r="W16" s="9"/>
    </row>
    <row r="17" spans="1:23" ht="15" customHeight="1" x14ac:dyDescent="0.25">
      <c r="A17" s="8">
        <v>10</v>
      </c>
      <c r="B17" s="38" t="str">
        <f>RESUMO!B16</f>
        <v>ESTRADA - POVOADO GAMELEIRA AO POVOADO BOI MANSO</v>
      </c>
      <c r="C17" s="38"/>
      <c r="D17" s="38"/>
      <c r="E17" s="38"/>
      <c r="F17" s="38"/>
      <c r="G17" s="7">
        <f>RESUMO!I16</f>
        <v>3840</v>
      </c>
      <c r="H17" s="9">
        <f t="shared" si="0"/>
        <v>3.2062080202792657E-2</v>
      </c>
      <c r="I17" s="7">
        <f t="shared" si="1"/>
        <v>3840</v>
      </c>
      <c r="J17" s="9">
        <v>1</v>
      </c>
      <c r="K17" s="7"/>
      <c r="L17" s="9"/>
      <c r="M17" s="7"/>
      <c r="N17" s="9"/>
      <c r="O17" s="7"/>
      <c r="P17" s="9"/>
      <c r="Q17" s="7"/>
      <c r="R17" s="9"/>
      <c r="S17" s="7"/>
      <c r="T17" s="9"/>
      <c r="U17" s="7"/>
      <c r="V17" s="9"/>
      <c r="W17" s="9"/>
    </row>
    <row r="18" spans="1:23" ht="15" customHeight="1" x14ac:dyDescent="0.25">
      <c r="A18" s="8">
        <v>11</v>
      </c>
      <c r="B18" s="38" t="str">
        <f>RESUMO!B17</f>
        <v>ESTRADA - PERÍMETRO PERIURBANO</v>
      </c>
      <c r="C18" s="38"/>
      <c r="D18" s="38"/>
      <c r="E18" s="38"/>
      <c r="F18" s="38"/>
      <c r="G18" s="7">
        <f>RESUMO!I17</f>
        <v>2400</v>
      </c>
      <c r="H18" s="9">
        <f t="shared" si="0"/>
        <v>2.0038800126745412E-2</v>
      </c>
      <c r="I18" s="7">
        <f t="shared" si="1"/>
        <v>2400</v>
      </c>
      <c r="J18" s="9">
        <v>1</v>
      </c>
      <c r="K18" s="7"/>
      <c r="L18" s="9"/>
      <c r="M18" s="7"/>
      <c r="N18" s="9"/>
      <c r="O18" s="7"/>
      <c r="P18" s="9"/>
      <c r="Q18" s="7"/>
      <c r="R18" s="9"/>
      <c r="S18" s="7"/>
      <c r="T18" s="9"/>
      <c r="U18" s="7"/>
      <c r="V18" s="9"/>
      <c r="W18" s="9"/>
    </row>
    <row r="19" spans="1:23" ht="15" customHeight="1" x14ac:dyDescent="0.25">
      <c r="A19" s="8">
        <v>12</v>
      </c>
      <c r="B19" s="38" t="str">
        <f>RESUMO!B18</f>
        <v>ESTRADA - POVOADO ASSENTAMENTO AO POVOADO SANTA ANGÉLICA</v>
      </c>
      <c r="C19" s="38"/>
      <c r="D19" s="38"/>
      <c r="E19" s="38"/>
      <c r="F19" s="38"/>
      <c r="G19" s="7">
        <f>RESUMO!I18</f>
        <v>4080</v>
      </c>
      <c r="H19" s="9">
        <f t="shared" si="0"/>
        <v>3.4065960215467199E-2</v>
      </c>
      <c r="I19" s="7">
        <f t="shared" si="1"/>
        <v>4080</v>
      </c>
      <c r="J19" s="9">
        <v>1</v>
      </c>
      <c r="K19" s="7"/>
      <c r="L19" s="9"/>
      <c r="M19" s="7"/>
      <c r="N19" s="9"/>
      <c r="O19" s="7"/>
      <c r="P19" s="9"/>
      <c r="Q19" s="7"/>
      <c r="R19" s="9"/>
      <c r="S19" s="7"/>
      <c r="T19" s="9"/>
      <c r="U19" s="7"/>
      <c r="V19" s="9"/>
      <c r="W19" s="9"/>
    </row>
    <row r="20" spans="1:23" ht="15" customHeight="1" x14ac:dyDescent="0.25">
      <c r="A20" s="8">
        <v>13</v>
      </c>
      <c r="B20" s="38" t="str">
        <f>RESUMO!B19</f>
        <v>ESTRADA - POVOADO SANTA ANGÉLICA AO POVOADO SÃO MATEUS</v>
      </c>
      <c r="C20" s="38"/>
      <c r="D20" s="38"/>
      <c r="E20" s="38"/>
      <c r="F20" s="38"/>
      <c r="G20" s="7">
        <f>RESUMO!I19</f>
        <v>9840</v>
      </c>
      <c r="H20" s="9">
        <f t="shared" si="0"/>
        <v>8.2159080519656189E-2</v>
      </c>
      <c r="I20" s="7"/>
      <c r="J20" s="9"/>
      <c r="K20" s="7">
        <f>G20</f>
        <v>9840</v>
      </c>
      <c r="L20" s="9">
        <v>1</v>
      </c>
      <c r="M20" s="7"/>
      <c r="N20" s="9"/>
      <c r="O20" s="7"/>
      <c r="P20" s="9"/>
      <c r="Q20" s="7"/>
      <c r="R20" s="9"/>
      <c r="S20" s="7"/>
      <c r="T20" s="9"/>
      <c r="U20" s="7"/>
      <c r="V20" s="9"/>
      <c r="W20" s="9"/>
    </row>
    <row r="21" spans="1:23" ht="15" customHeight="1" x14ac:dyDescent="0.25">
      <c r="A21" s="8">
        <v>14</v>
      </c>
      <c r="B21" s="38" t="str">
        <f>RESUMO!B20</f>
        <v>ESTRADA - POVOADO ALTA MIRA A LOCALIDADE BOI MANSO</v>
      </c>
      <c r="C21" s="38"/>
      <c r="D21" s="38"/>
      <c r="E21" s="38"/>
      <c r="F21" s="38"/>
      <c r="G21" s="7">
        <f>RESUMO!I20</f>
        <v>4272</v>
      </c>
      <c r="H21" s="9">
        <f t="shared" si="0"/>
        <v>3.5669064225606832E-2</v>
      </c>
      <c r="I21" s="7"/>
      <c r="J21" s="9"/>
      <c r="K21" s="7">
        <f t="shared" ref="K21:K25" si="2">G21</f>
        <v>4272</v>
      </c>
      <c r="L21" s="9">
        <v>1</v>
      </c>
      <c r="M21" s="7"/>
      <c r="N21" s="9"/>
      <c r="O21" s="7"/>
      <c r="P21" s="9"/>
      <c r="Q21" s="7"/>
      <c r="R21" s="9"/>
      <c r="S21" s="7"/>
      <c r="T21" s="9"/>
      <c r="U21" s="7"/>
      <c r="V21" s="9"/>
      <c r="W21" s="9"/>
    </row>
    <row r="22" spans="1:23" ht="15" customHeight="1" x14ac:dyDescent="0.25">
      <c r="A22" s="8">
        <v>15</v>
      </c>
      <c r="B22" s="38" t="str">
        <f>RESUMO!B21</f>
        <v>ESTRADA - POVOADO SANTA CRUZ AO POVOADO BURITI DO MEIO DE BAIXO</v>
      </c>
      <c r="C22" s="38"/>
      <c r="D22" s="38"/>
      <c r="E22" s="38"/>
      <c r="F22" s="38"/>
      <c r="G22" s="7">
        <f>RESUMO!I21</f>
        <v>11760</v>
      </c>
      <c r="H22" s="9">
        <f t="shared" si="0"/>
        <v>9.8190120621052521E-2</v>
      </c>
      <c r="I22" s="7"/>
      <c r="J22" s="9"/>
      <c r="K22" s="7">
        <f t="shared" si="2"/>
        <v>11760</v>
      </c>
      <c r="L22" s="9">
        <v>1</v>
      </c>
      <c r="M22" s="7"/>
      <c r="N22" s="9"/>
      <c r="O22" s="7"/>
      <c r="P22" s="9"/>
      <c r="Q22" s="7"/>
      <c r="R22" s="9"/>
      <c r="S22" s="7"/>
      <c r="T22" s="9"/>
      <c r="U22" s="7"/>
      <c r="V22" s="9"/>
      <c r="W22" s="9"/>
    </row>
    <row r="23" spans="1:23" ht="15" customHeight="1" x14ac:dyDescent="0.25">
      <c r="A23" s="8">
        <v>16</v>
      </c>
      <c r="B23" s="38" t="str">
        <f>RESUMO!B22</f>
        <v>ESTRADA - POVOADO BURITI DO MEIO DE CIMA AO POVOADO MELANCIA</v>
      </c>
      <c r="C23" s="38"/>
      <c r="D23" s="38"/>
      <c r="E23" s="38"/>
      <c r="F23" s="38"/>
      <c r="G23" s="7">
        <f>RESUMO!I22</f>
        <v>4080</v>
      </c>
      <c r="H23" s="9">
        <f t="shared" si="0"/>
        <v>3.4065960215467199E-2</v>
      </c>
      <c r="I23" s="7"/>
      <c r="J23" s="9"/>
      <c r="K23" s="7">
        <f t="shared" si="2"/>
        <v>4080</v>
      </c>
      <c r="L23" s="9">
        <v>1</v>
      </c>
      <c r="M23" s="7"/>
      <c r="N23" s="9"/>
      <c r="O23" s="7"/>
      <c r="P23" s="9"/>
      <c r="Q23" s="7"/>
      <c r="R23" s="9"/>
      <c r="S23" s="7"/>
      <c r="T23" s="9"/>
      <c r="U23" s="7"/>
      <c r="V23" s="9"/>
      <c r="W23" s="9"/>
    </row>
    <row r="24" spans="1:23" ht="15" customHeight="1" x14ac:dyDescent="0.25">
      <c r="A24" s="8">
        <v>17</v>
      </c>
      <c r="B24" s="38" t="str">
        <f>RESUMO!B23</f>
        <v>ESTRADA - POVOADO ABROLHOS AO POVOADO PAUS DE CHAPADA</v>
      </c>
      <c r="C24" s="38"/>
      <c r="D24" s="38"/>
      <c r="E24" s="38"/>
      <c r="F24" s="38"/>
      <c r="G24" s="7">
        <f>RESUMO!I23</f>
        <v>5760</v>
      </c>
      <c r="H24" s="9">
        <f t="shared" si="0"/>
        <v>4.809312030418899E-2</v>
      </c>
      <c r="I24" s="7"/>
      <c r="J24" s="9"/>
      <c r="K24" s="7">
        <f t="shared" si="2"/>
        <v>5760</v>
      </c>
      <c r="L24" s="9">
        <v>1</v>
      </c>
      <c r="M24" s="7"/>
      <c r="N24" s="9"/>
      <c r="O24" s="7"/>
      <c r="P24" s="9"/>
      <c r="Q24" s="7"/>
      <c r="R24" s="9"/>
      <c r="S24" s="7"/>
      <c r="T24" s="9"/>
      <c r="U24" s="7"/>
      <c r="V24" s="9"/>
      <c r="W24" s="9"/>
    </row>
    <row r="25" spans="1:23" ht="15" customHeight="1" x14ac:dyDescent="0.25">
      <c r="A25" s="8">
        <v>18</v>
      </c>
      <c r="B25" s="38" t="str">
        <f>RESUMO!B24</f>
        <v>ESTRADA - POVOADO ABROLHOS AO POVOADO PÉ DE FIGUEIRA</v>
      </c>
      <c r="C25" s="38"/>
      <c r="D25" s="38"/>
      <c r="E25" s="38"/>
      <c r="F25" s="38"/>
      <c r="G25" s="7">
        <f>RESUMO!I24</f>
        <v>6000</v>
      </c>
      <c r="H25" s="9">
        <f t="shared" si="0"/>
        <v>5.0097000316863531E-2</v>
      </c>
      <c r="I25" s="7"/>
      <c r="J25" s="9"/>
      <c r="K25" s="7">
        <f t="shared" si="2"/>
        <v>6000</v>
      </c>
      <c r="L25" s="9">
        <v>1</v>
      </c>
      <c r="M25" s="7"/>
      <c r="N25" s="9"/>
      <c r="O25" s="7"/>
      <c r="P25" s="9"/>
      <c r="Q25" s="7"/>
      <c r="R25" s="9"/>
      <c r="S25" s="7"/>
      <c r="T25" s="9"/>
      <c r="U25" s="7"/>
      <c r="V25" s="9"/>
      <c r="W25" s="9"/>
    </row>
    <row r="26" spans="1:23" ht="15" customHeight="1" x14ac:dyDescent="0.25">
      <c r="A26" s="8">
        <v>19</v>
      </c>
      <c r="B26" s="38" t="str">
        <f>RESUMO!B25</f>
        <v>ESTRADA - POVOADO SANTA ANGELICA A LOCALIDADE BAIXA FRIA</v>
      </c>
      <c r="C26" s="38"/>
      <c r="D26" s="38"/>
      <c r="E26" s="38"/>
      <c r="F26" s="38"/>
      <c r="G26" s="7">
        <f>RESUMO!I25</f>
        <v>6000</v>
      </c>
      <c r="H26" s="9">
        <f t="shared" si="0"/>
        <v>5.0097000316863531E-2</v>
      </c>
      <c r="I26" s="7"/>
      <c r="J26" s="9"/>
      <c r="K26" s="7"/>
      <c r="L26" s="9"/>
      <c r="M26" s="7">
        <f>G26</f>
        <v>6000</v>
      </c>
      <c r="N26" s="9">
        <v>1</v>
      </c>
      <c r="O26" s="7"/>
      <c r="P26" s="9"/>
      <c r="Q26" s="7"/>
      <c r="R26" s="9"/>
      <c r="S26" s="7"/>
      <c r="T26" s="9"/>
      <c r="U26" s="7"/>
      <c r="V26" s="9"/>
      <c r="W26" s="9"/>
    </row>
    <row r="27" spans="1:23" ht="15" customHeight="1" x14ac:dyDescent="0.25">
      <c r="A27" s="8">
        <v>20</v>
      </c>
      <c r="B27" s="38" t="str">
        <f>RESUMO!B26</f>
        <v>ESTRADA - ESTRADA SÃO MATEUS AO POVOADO GUDIM</v>
      </c>
      <c r="C27" s="38"/>
      <c r="D27" s="38"/>
      <c r="E27" s="38"/>
      <c r="F27" s="38"/>
      <c r="G27" s="7">
        <f>RESUMO!I26</f>
        <v>4080</v>
      </c>
      <c r="H27" s="9">
        <f t="shared" si="0"/>
        <v>3.4065960215467199E-2</v>
      </c>
      <c r="I27" s="7"/>
      <c r="J27" s="9"/>
      <c r="K27" s="7"/>
      <c r="L27" s="9"/>
      <c r="M27" s="7">
        <f t="shared" ref="M27:M31" si="3">G27</f>
        <v>4080</v>
      </c>
      <c r="N27" s="9">
        <v>1</v>
      </c>
      <c r="O27" s="7"/>
      <c r="P27" s="9"/>
      <c r="Q27" s="7"/>
      <c r="R27" s="9"/>
      <c r="S27" s="7"/>
      <c r="T27" s="9"/>
      <c r="U27" s="7"/>
      <c r="V27" s="9"/>
      <c r="W27" s="9"/>
    </row>
    <row r="28" spans="1:23" ht="15" customHeight="1" x14ac:dyDescent="0.25">
      <c r="A28" s="8">
        <v>21</v>
      </c>
      <c r="B28" s="38" t="str">
        <f>RESUMO!B27</f>
        <v>ESTRADA - PI 225 AO POVOADO PENSAMENTO</v>
      </c>
      <c r="C28" s="38"/>
      <c r="D28" s="38"/>
      <c r="E28" s="38"/>
      <c r="F28" s="38"/>
      <c r="G28" s="7">
        <f>RESUMO!I27</f>
        <v>6000</v>
      </c>
      <c r="H28" s="9">
        <f t="shared" si="0"/>
        <v>5.0097000316863531E-2</v>
      </c>
      <c r="I28" s="7"/>
      <c r="J28" s="9"/>
      <c r="K28" s="7"/>
      <c r="L28" s="9"/>
      <c r="M28" s="7">
        <f t="shared" si="3"/>
        <v>6000</v>
      </c>
      <c r="N28" s="9">
        <v>1</v>
      </c>
      <c r="O28" s="7"/>
      <c r="P28" s="9"/>
      <c r="Q28" s="7"/>
      <c r="R28" s="9"/>
      <c r="S28" s="7"/>
      <c r="T28" s="9"/>
      <c r="U28" s="7"/>
      <c r="V28" s="9"/>
      <c r="W28" s="9"/>
    </row>
    <row r="29" spans="1:23" ht="15" customHeight="1" x14ac:dyDescent="0.25">
      <c r="A29" s="8">
        <v>22</v>
      </c>
      <c r="B29" s="38" t="str">
        <f>RESUMO!B28</f>
        <v>ESTRADA - PI 225 AO POVOADO MORRO DO MEL</v>
      </c>
      <c r="C29" s="38"/>
      <c r="D29" s="38"/>
      <c r="E29" s="38"/>
      <c r="F29" s="38"/>
      <c r="G29" s="7">
        <f>RESUMO!I28</f>
        <v>6000</v>
      </c>
      <c r="H29" s="9">
        <f t="shared" si="0"/>
        <v>5.0097000316863531E-2</v>
      </c>
      <c r="I29" s="7"/>
      <c r="J29" s="9"/>
      <c r="K29" s="7"/>
      <c r="L29" s="9"/>
      <c r="M29" s="7">
        <f t="shared" si="3"/>
        <v>6000</v>
      </c>
      <c r="N29" s="9">
        <v>1</v>
      </c>
      <c r="O29" s="7"/>
      <c r="P29" s="9"/>
      <c r="Q29" s="7"/>
      <c r="R29" s="9"/>
      <c r="S29" s="7"/>
      <c r="T29" s="9"/>
      <c r="U29" s="7"/>
      <c r="V29" s="9"/>
      <c r="W29" s="9"/>
    </row>
    <row r="30" spans="1:23" ht="15" customHeight="1" x14ac:dyDescent="0.25">
      <c r="A30" s="8">
        <v>23</v>
      </c>
      <c r="B30" s="38" t="str">
        <f>RESUMO!B29</f>
        <v>ESTRADA - POVOADO PAUS DE CHAPADA A POVOADO NOVO ORIENTE</v>
      </c>
      <c r="C30" s="38"/>
      <c r="D30" s="38"/>
      <c r="E30" s="38"/>
      <c r="F30" s="38"/>
      <c r="G30" s="7">
        <f>RESUMO!I29</f>
        <v>4080</v>
      </c>
      <c r="H30" s="9">
        <f t="shared" si="0"/>
        <v>3.4065960215467199E-2</v>
      </c>
      <c r="I30" s="7"/>
      <c r="J30" s="9"/>
      <c r="K30" s="7"/>
      <c r="L30" s="9"/>
      <c r="M30" s="7">
        <f t="shared" si="3"/>
        <v>4080</v>
      </c>
      <c r="N30" s="9">
        <v>1</v>
      </c>
      <c r="O30" s="7"/>
      <c r="P30" s="9"/>
      <c r="Q30" s="7"/>
      <c r="R30" s="9"/>
      <c r="S30" s="7"/>
      <c r="T30" s="9"/>
      <c r="U30" s="7"/>
      <c r="V30" s="9"/>
      <c r="W30" s="9"/>
    </row>
    <row r="31" spans="1:23" ht="15" customHeight="1" x14ac:dyDescent="0.25">
      <c r="A31" s="8">
        <v>24</v>
      </c>
      <c r="B31" s="38" t="str">
        <f>RESUMO!B30</f>
        <v>ESTRADA - ESTRADA SÃO MATEUS A LOCALIDADE RIACHO DO GADO</v>
      </c>
      <c r="C31" s="38"/>
      <c r="D31" s="38"/>
      <c r="E31" s="38"/>
      <c r="F31" s="38"/>
      <c r="G31" s="7">
        <f>RESUMO!I30</f>
        <v>4080</v>
      </c>
      <c r="H31" s="9">
        <f t="shared" si="0"/>
        <v>3.4065960215467199E-2</v>
      </c>
      <c r="I31" s="7"/>
      <c r="J31" s="9"/>
      <c r="K31" s="7"/>
      <c r="L31" s="9"/>
      <c r="M31" s="7">
        <f t="shared" si="3"/>
        <v>4080</v>
      </c>
      <c r="N31" s="9">
        <v>1</v>
      </c>
      <c r="O31" s="7"/>
      <c r="P31" s="9"/>
      <c r="Q31" s="7"/>
      <c r="R31" s="9"/>
      <c r="S31" s="7"/>
      <c r="T31" s="9"/>
      <c r="U31" s="7"/>
      <c r="V31" s="9"/>
      <c r="W31" s="9"/>
    </row>
    <row r="32" spans="1:23" ht="15" customHeight="1" x14ac:dyDescent="0.25">
      <c r="B32" s="39" t="s">
        <v>19</v>
      </c>
      <c r="C32" s="51"/>
      <c r="D32" s="51"/>
      <c r="E32" s="51"/>
      <c r="F32" s="52"/>
      <c r="G32" s="53">
        <f>SUM(G8:G31)</f>
        <v>119767.65</v>
      </c>
      <c r="H32" s="55">
        <f>SUM(H8:H31)</f>
        <v>0.99999999999999967</v>
      </c>
      <c r="I32" s="24">
        <f>SUM(I9:I19)</f>
        <v>46800</v>
      </c>
      <c r="J32" s="25">
        <f>I32/G32</f>
        <v>0.39075660247153554</v>
      </c>
      <c r="K32" s="24">
        <f>SUM(K20:K31)</f>
        <v>41712</v>
      </c>
      <c r="L32" s="25">
        <f>K32/G32</f>
        <v>0.34827434620283526</v>
      </c>
      <c r="M32" s="24">
        <f>SUM(M8:M31)</f>
        <v>31255.65</v>
      </c>
      <c r="N32" s="25">
        <f>M32/G32</f>
        <v>0.26096905132562925</v>
      </c>
      <c r="O32" s="24"/>
      <c r="P32" s="25"/>
      <c r="Q32" s="24"/>
      <c r="R32" s="25"/>
      <c r="S32" s="24"/>
      <c r="T32" s="25"/>
      <c r="U32" s="47"/>
      <c r="V32" s="49"/>
      <c r="W32" s="49"/>
    </row>
    <row r="33" spans="2:23" ht="15" customHeight="1" x14ac:dyDescent="0.25">
      <c r="B33" s="39" t="s">
        <v>20</v>
      </c>
      <c r="C33" s="51"/>
      <c r="D33" s="51"/>
      <c r="E33" s="51"/>
      <c r="F33" s="52"/>
      <c r="G33" s="54"/>
      <c r="H33" s="56"/>
      <c r="I33" s="24">
        <f>I32</f>
        <v>46800</v>
      </c>
      <c r="J33" s="25">
        <f>J32</f>
        <v>0.39075660247153554</v>
      </c>
      <c r="K33" s="24">
        <f>K32+I33</f>
        <v>88512</v>
      </c>
      <c r="L33" s="25">
        <f>L32+J33</f>
        <v>0.7390309486743708</v>
      </c>
      <c r="M33" s="24">
        <f>M32+K33</f>
        <v>119767.65</v>
      </c>
      <c r="N33" s="25">
        <f>N32+L33</f>
        <v>1</v>
      </c>
      <c r="O33" s="24"/>
      <c r="P33" s="25"/>
      <c r="Q33" s="24"/>
      <c r="R33" s="25"/>
      <c r="S33" s="24"/>
      <c r="T33" s="25"/>
      <c r="U33" s="48"/>
      <c r="V33" s="50"/>
      <c r="W33" s="50"/>
    </row>
  </sheetData>
  <sheetProtection formatCells="0" formatColumns="0" formatRows="0" insertColumns="0" insertRows="0" insertHyperlinks="0" deleteColumns="0" deleteRows="0" sort="0" autoFilter="0" pivotTables="0"/>
  <mergeCells count="46">
    <mergeCell ref="B11:F11"/>
    <mergeCell ref="A1:W1"/>
    <mergeCell ref="A2:W2"/>
    <mergeCell ref="A3:W3"/>
    <mergeCell ref="A6:A7"/>
    <mergeCell ref="B6:F7"/>
    <mergeCell ref="G6:G7"/>
    <mergeCell ref="H6:H7"/>
    <mergeCell ref="I6:J7"/>
    <mergeCell ref="K6:L7"/>
    <mergeCell ref="S6:T7"/>
    <mergeCell ref="U6:U7"/>
    <mergeCell ref="V6:W6"/>
    <mergeCell ref="B8:F8"/>
    <mergeCell ref="B9:F9"/>
    <mergeCell ref="B10:F10"/>
    <mergeCell ref="B23:F23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W32:W33"/>
    <mergeCell ref="B33:F33"/>
    <mergeCell ref="B24:F24"/>
    <mergeCell ref="B25:F25"/>
    <mergeCell ref="B31:F31"/>
    <mergeCell ref="B32:F32"/>
    <mergeCell ref="G32:G33"/>
    <mergeCell ref="H32:H33"/>
    <mergeCell ref="B26:F26"/>
    <mergeCell ref="B27:F27"/>
    <mergeCell ref="B28:F28"/>
    <mergeCell ref="B29:F29"/>
    <mergeCell ref="B30:F30"/>
    <mergeCell ref="M6:N7"/>
    <mergeCell ref="O6:P7"/>
    <mergeCell ref="Q6:R7"/>
    <mergeCell ref="U32:U33"/>
    <mergeCell ref="V32:V33"/>
  </mergeCells>
  <pageMargins left="0.78740157480314965" right="0.39370078740157483" top="1.1811023622047243" bottom="0.78740157480314965" header="0.31496062992125984" footer="0.31496062992125984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9"/>
  <sheetViews>
    <sheetView showGridLines="0" view="pageBreakPreview" topLeftCell="A70" zoomScale="95" zoomScaleNormal="100" zoomScaleSheetLayoutView="95" workbookViewId="0">
      <selection activeCell="B5" sqref="B5"/>
    </sheetView>
  </sheetViews>
  <sheetFormatPr defaultColWidth="9.140625" defaultRowHeight="15" customHeight="1" x14ac:dyDescent="0.25"/>
  <cols>
    <col min="1" max="6" width="12.7109375" style="1" customWidth="1"/>
    <col min="7" max="7" width="9.7109375" style="1" customWidth="1"/>
    <col min="8" max="8" width="16.7109375" style="1" customWidth="1"/>
    <col min="9" max="12" width="8.7109375" style="1" customWidth="1"/>
    <col min="13" max="13" width="30.42578125" style="1" customWidth="1"/>
    <col min="14" max="16384" width="9.140625" style="1"/>
  </cols>
  <sheetData>
    <row r="1" spans="1:12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15" customHeight="1" x14ac:dyDescent="0.25">
      <c r="A3" s="41" t="s">
        <v>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27.6" customHeight="1" x14ac:dyDescent="0.25">
      <c r="A5" s="2" t="s">
        <v>2</v>
      </c>
      <c r="B5" s="4" t="s">
        <v>267</v>
      </c>
      <c r="C5" s="2"/>
      <c r="D5" s="2"/>
      <c r="E5" s="2"/>
      <c r="F5" s="3"/>
      <c r="G5" s="3"/>
      <c r="H5" s="2" t="s">
        <v>4</v>
      </c>
      <c r="I5" s="5">
        <v>112.14999999999999</v>
      </c>
      <c r="J5" s="3"/>
      <c r="K5" s="2" t="s">
        <v>5</v>
      </c>
      <c r="L5" s="5">
        <v>20.73</v>
      </c>
    </row>
    <row r="6" spans="1:12" ht="30" customHeight="1" x14ac:dyDescent="0.25">
      <c r="A6" s="21" t="s">
        <v>10</v>
      </c>
      <c r="B6" s="21" t="s">
        <v>22</v>
      </c>
      <c r="C6" s="70" t="s">
        <v>6</v>
      </c>
      <c r="D6" s="71"/>
      <c r="E6" s="71"/>
      <c r="F6" s="71"/>
      <c r="G6" s="22" t="s">
        <v>23</v>
      </c>
      <c r="H6" s="22" t="s">
        <v>24</v>
      </c>
      <c r="I6" s="72" t="s">
        <v>25</v>
      </c>
      <c r="J6" s="73"/>
      <c r="K6" s="51" t="s">
        <v>7</v>
      </c>
      <c r="L6" s="52"/>
    </row>
    <row r="7" spans="1:12" ht="19.899999999999999" customHeight="1" x14ac:dyDescent="0.25">
      <c r="A7" s="23">
        <v>1</v>
      </c>
      <c r="B7" s="59" t="s">
        <v>53</v>
      </c>
      <c r="C7" s="60"/>
      <c r="D7" s="60"/>
      <c r="E7" s="60"/>
      <c r="F7" s="60"/>
      <c r="G7" s="60"/>
      <c r="H7" s="60"/>
      <c r="I7" s="60"/>
      <c r="J7" s="61"/>
      <c r="K7" s="62">
        <f>K8</f>
        <v>1015.65</v>
      </c>
      <c r="L7" s="63"/>
    </row>
    <row r="8" spans="1:12" ht="18" customHeight="1" x14ac:dyDescent="0.25">
      <c r="A8" s="10" t="s">
        <v>26</v>
      </c>
      <c r="B8" s="10" t="s">
        <v>54</v>
      </c>
      <c r="C8" s="64" t="s">
        <v>53</v>
      </c>
      <c r="D8" s="64"/>
      <c r="E8" s="64"/>
      <c r="F8" s="64"/>
      <c r="G8" s="10" t="s">
        <v>88</v>
      </c>
      <c r="H8" s="11">
        <v>1</v>
      </c>
      <c r="I8" s="65">
        <f>COMPOSICAO!J13</f>
        <v>1015.65</v>
      </c>
      <c r="J8" s="66"/>
      <c r="K8" s="67">
        <f>ROUND(H8*I8,2)</f>
        <v>1015.65</v>
      </c>
      <c r="L8" s="68"/>
    </row>
    <row r="9" spans="1:12" ht="1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21" customHeight="1" x14ac:dyDescent="0.25">
      <c r="A10" s="23">
        <v>2</v>
      </c>
      <c r="B10" s="59" t="str">
        <f>RESUMO!B8</f>
        <v>ESTRADA - POVOADO CANTO DOS COCOS A LOCALIDADE ALTO BONITO</v>
      </c>
      <c r="C10" s="60"/>
      <c r="D10" s="60"/>
      <c r="E10" s="60"/>
      <c r="F10" s="60"/>
      <c r="G10" s="60"/>
      <c r="H10" s="60"/>
      <c r="I10" s="60"/>
      <c r="J10" s="61"/>
      <c r="K10" s="62">
        <f>K11</f>
        <v>8640</v>
      </c>
      <c r="L10" s="63"/>
    </row>
    <row r="11" spans="1:12" ht="60" customHeight="1" x14ac:dyDescent="0.25">
      <c r="A11" s="10" t="s">
        <v>27</v>
      </c>
      <c r="B11" s="10">
        <v>5501700</v>
      </c>
      <c r="C11" s="64" t="s">
        <v>231</v>
      </c>
      <c r="D11" s="64"/>
      <c r="E11" s="64"/>
      <c r="F11" s="64"/>
      <c r="G11" s="10" t="s">
        <v>92</v>
      </c>
      <c r="H11" s="11">
        <f>MEMORIA!P12</f>
        <v>13500</v>
      </c>
      <c r="I11" s="65">
        <f>COMPOSICAO!J25</f>
        <v>0.64</v>
      </c>
      <c r="J11" s="66"/>
      <c r="K11" s="67">
        <f>ROUND(H11*I11,2)</f>
        <v>8640</v>
      </c>
      <c r="L11" s="68"/>
    </row>
    <row r="12" spans="1:12" ht="1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15" customHeight="1" x14ac:dyDescent="0.25">
      <c r="A13" s="23">
        <v>3</v>
      </c>
      <c r="B13" s="59" t="str">
        <f>RESUMO!B9</f>
        <v>ESTRADA - POVOADO SANTA CRUZ AO POVOADO CANTO DOS COCOS</v>
      </c>
      <c r="C13" s="60"/>
      <c r="D13" s="60"/>
      <c r="E13" s="60"/>
      <c r="F13" s="60"/>
      <c r="G13" s="60"/>
      <c r="H13" s="60"/>
      <c r="I13" s="60"/>
      <c r="J13" s="61"/>
      <c r="K13" s="62">
        <f>K14</f>
        <v>4080</v>
      </c>
      <c r="L13" s="63"/>
    </row>
    <row r="14" spans="1:12" ht="60" customHeight="1" x14ac:dyDescent="0.25">
      <c r="A14" s="10" t="s">
        <v>28</v>
      </c>
      <c r="B14" s="10">
        <v>5501700</v>
      </c>
      <c r="C14" s="64" t="s">
        <v>231</v>
      </c>
      <c r="D14" s="64"/>
      <c r="E14" s="64"/>
      <c r="F14" s="64"/>
      <c r="G14" s="10" t="s">
        <v>92</v>
      </c>
      <c r="H14" s="11">
        <f>MEMORIA!P16</f>
        <v>6375</v>
      </c>
      <c r="I14" s="65">
        <f>I11</f>
        <v>0.64</v>
      </c>
      <c r="J14" s="66"/>
      <c r="K14" s="67">
        <f>ROUND(H14*I14,2)</f>
        <v>4080</v>
      </c>
      <c r="L14" s="68"/>
    </row>
    <row r="15" spans="1:12" ht="1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15" customHeight="1" x14ac:dyDescent="0.25">
      <c r="A16" s="23">
        <v>4</v>
      </c>
      <c r="B16" s="59" t="str">
        <f>RESUMO!B10</f>
        <v>ESTRADA - POVOADO ABROLHOS AO POVOADO TABUA</v>
      </c>
      <c r="C16" s="60"/>
      <c r="D16" s="60"/>
      <c r="E16" s="60"/>
      <c r="F16" s="60"/>
      <c r="G16" s="60"/>
      <c r="H16" s="60"/>
      <c r="I16" s="60"/>
      <c r="J16" s="61"/>
      <c r="K16" s="62">
        <f>K17</f>
        <v>4080</v>
      </c>
      <c r="L16" s="63"/>
    </row>
    <row r="17" spans="1:12" ht="60" customHeight="1" x14ac:dyDescent="0.25">
      <c r="A17" s="10" t="s">
        <v>29</v>
      </c>
      <c r="B17" s="10">
        <v>5501700</v>
      </c>
      <c r="C17" s="64" t="s">
        <v>231</v>
      </c>
      <c r="D17" s="64"/>
      <c r="E17" s="64"/>
      <c r="F17" s="64"/>
      <c r="G17" s="10" t="s">
        <v>92</v>
      </c>
      <c r="H17" s="11">
        <f>MEMORIA!P20</f>
        <v>6375</v>
      </c>
      <c r="I17" s="65">
        <f>I14</f>
        <v>0.64</v>
      </c>
      <c r="J17" s="66"/>
      <c r="K17" s="67">
        <f>ROUND(H17*I17,2)</f>
        <v>4080</v>
      </c>
      <c r="L17" s="68"/>
    </row>
    <row r="18" spans="1:12" ht="1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5" customHeight="1" x14ac:dyDescent="0.25">
      <c r="A19" s="23">
        <v>5</v>
      </c>
      <c r="B19" s="59" t="str">
        <f>RESUMO!B11</f>
        <v>ESTRADA - POVOADO TABUA AO POVOADO MUQUEM</v>
      </c>
      <c r="C19" s="60"/>
      <c r="D19" s="60"/>
      <c r="E19" s="60"/>
      <c r="F19" s="60"/>
      <c r="G19" s="60"/>
      <c r="H19" s="60"/>
      <c r="I19" s="60"/>
      <c r="J19" s="61"/>
      <c r="K19" s="62">
        <f>K20</f>
        <v>3360</v>
      </c>
      <c r="L19" s="63"/>
    </row>
    <row r="20" spans="1:12" ht="60" customHeight="1" x14ac:dyDescent="0.25">
      <c r="A20" s="10" t="s">
        <v>30</v>
      </c>
      <c r="B20" s="10">
        <v>5501700</v>
      </c>
      <c r="C20" s="64" t="s">
        <v>231</v>
      </c>
      <c r="D20" s="64"/>
      <c r="E20" s="64"/>
      <c r="F20" s="64"/>
      <c r="G20" s="10" t="s">
        <v>92</v>
      </c>
      <c r="H20" s="11">
        <f>MEMORIA!P24</f>
        <v>5250</v>
      </c>
      <c r="I20" s="65">
        <f>I17</f>
        <v>0.64</v>
      </c>
      <c r="J20" s="66"/>
      <c r="K20" s="67">
        <f>ROUND(H20*I20,2)</f>
        <v>3360</v>
      </c>
      <c r="L20" s="68"/>
    </row>
    <row r="21" spans="1:12" ht="1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15" customHeight="1" x14ac:dyDescent="0.25">
      <c r="A22" s="23">
        <v>6</v>
      </c>
      <c r="B22" s="59" t="str">
        <f>RESUMO!B12</f>
        <v>ESTRADA - POVOADO LAGES AO POVOADO BELO HORIZONTE</v>
      </c>
      <c r="C22" s="60"/>
      <c r="D22" s="60"/>
      <c r="E22" s="60"/>
      <c r="F22" s="60"/>
      <c r="G22" s="60"/>
      <c r="H22" s="60"/>
      <c r="I22" s="60"/>
      <c r="J22" s="61"/>
      <c r="K22" s="62">
        <f>K23</f>
        <v>4080</v>
      </c>
      <c r="L22" s="63"/>
    </row>
    <row r="23" spans="1:12" ht="60" customHeight="1" x14ac:dyDescent="0.25">
      <c r="A23" s="10" t="s">
        <v>31</v>
      </c>
      <c r="B23" s="10">
        <v>5501700</v>
      </c>
      <c r="C23" s="64" t="s">
        <v>231</v>
      </c>
      <c r="D23" s="64"/>
      <c r="E23" s="64"/>
      <c r="F23" s="64"/>
      <c r="G23" s="10" t="s">
        <v>92</v>
      </c>
      <c r="H23" s="11">
        <f>MEMORIA!P28</f>
        <v>6375</v>
      </c>
      <c r="I23" s="65">
        <f>I20</f>
        <v>0.64</v>
      </c>
      <c r="J23" s="66"/>
      <c r="K23" s="67">
        <f>ROUND(H23*I23,2)</f>
        <v>4080</v>
      </c>
      <c r="L23" s="68"/>
    </row>
    <row r="24" spans="1:12" ht="1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15" customHeight="1" x14ac:dyDescent="0.25">
      <c r="A25" s="23">
        <v>7</v>
      </c>
      <c r="B25" s="59" t="str">
        <f>RESUMO!B13</f>
        <v>ESTRADA - POVOADO GROTA DE SOMBRA AO POVOADO CAPIVARA</v>
      </c>
      <c r="C25" s="60"/>
      <c r="D25" s="60"/>
      <c r="E25" s="60"/>
      <c r="F25" s="60"/>
      <c r="G25" s="60"/>
      <c r="H25" s="60"/>
      <c r="I25" s="60"/>
      <c r="J25" s="61"/>
      <c r="K25" s="62">
        <f>K26</f>
        <v>4080</v>
      </c>
      <c r="L25" s="63"/>
    </row>
    <row r="26" spans="1:12" ht="60" customHeight="1" x14ac:dyDescent="0.25">
      <c r="A26" s="10" t="s">
        <v>32</v>
      </c>
      <c r="B26" s="10">
        <v>5501700</v>
      </c>
      <c r="C26" s="64" t="s">
        <v>231</v>
      </c>
      <c r="D26" s="64"/>
      <c r="E26" s="64"/>
      <c r="F26" s="64"/>
      <c r="G26" s="10" t="s">
        <v>92</v>
      </c>
      <c r="H26" s="11">
        <f>MEMORIA!P32</f>
        <v>6375</v>
      </c>
      <c r="I26" s="65">
        <f>I23</f>
        <v>0.64</v>
      </c>
      <c r="J26" s="66"/>
      <c r="K26" s="67">
        <f>ROUND(H26*I26,2)</f>
        <v>4080</v>
      </c>
      <c r="L26" s="68"/>
    </row>
    <row r="27" spans="1:12" ht="1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5" customHeight="1" x14ac:dyDescent="0.25">
      <c r="A28" s="23">
        <v>8</v>
      </c>
      <c r="B28" s="59" t="str">
        <f>RESUMO!B14</f>
        <v>ESTRADA - POVOADO ALTO ALEGRE AO POVOADO FERVEDOR</v>
      </c>
      <c r="C28" s="60"/>
      <c r="D28" s="60"/>
      <c r="E28" s="60"/>
      <c r="F28" s="60"/>
      <c r="G28" s="60"/>
      <c r="H28" s="60"/>
      <c r="I28" s="60"/>
      <c r="J28" s="61"/>
      <c r="K28" s="62">
        <f>K29</f>
        <v>4080</v>
      </c>
      <c r="L28" s="63"/>
    </row>
    <row r="29" spans="1:12" ht="60" customHeight="1" x14ac:dyDescent="0.25">
      <c r="A29" s="10" t="s">
        <v>33</v>
      </c>
      <c r="B29" s="10">
        <v>5501700</v>
      </c>
      <c r="C29" s="64" t="s">
        <v>231</v>
      </c>
      <c r="D29" s="64"/>
      <c r="E29" s="64"/>
      <c r="F29" s="64"/>
      <c r="G29" s="10" t="s">
        <v>92</v>
      </c>
      <c r="H29" s="11">
        <f>MEMORIA!P36</f>
        <v>6375</v>
      </c>
      <c r="I29" s="65">
        <f>I26</f>
        <v>0.64</v>
      </c>
      <c r="J29" s="66"/>
      <c r="K29" s="67">
        <f>ROUND(H29*I29,2)</f>
        <v>4080</v>
      </c>
      <c r="L29" s="68"/>
    </row>
    <row r="30" spans="1:12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 ht="15" customHeight="1" x14ac:dyDescent="0.25">
      <c r="A31" s="23">
        <v>9</v>
      </c>
      <c r="B31" s="59" t="str">
        <f>RESUMO!B15</f>
        <v>ESTRADA - POVOADO JATOBÁ VELHO AO POVOADO ALDEIA</v>
      </c>
      <c r="C31" s="60"/>
      <c r="D31" s="60"/>
      <c r="E31" s="60"/>
      <c r="F31" s="60"/>
      <c r="G31" s="60"/>
      <c r="H31" s="60"/>
      <c r="I31" s="60"/>
      <c r="J31" s="61"/>
      <c r="K31" s="62">
        <f>K32</f>
        <v>4080</v>
      </c>
      <c r="L31" s="63"/>
    </row>
    <row r="32" spans="1:12" ht="60" customHeight="1" x14ac:dyDescent="0.25">
      <c r="A32" s="10" t="s">
        <v>34</v>
      </c>
      <c r="B32" s="10">
        <v>5501700</v>
      </c>
      <c r="C32" s="64" t="s">
        <v>231</v>
      </c>
      <c r="D32" s="64"/>
      <c r="E32" s="64"/>
      <c r="F32" s="64"/>
      <c r="G32" s="10" t="s">
        <v>92</v>
      </c>
      <c r="H32" s="11">
        <f>MEMORIA!P40</f>
        <v>6375</v>
      </c>
      <c r="I32" s="65">
        <f>I29</f>
        <v>0.64</v>
      </c>
      <c r="J32" s="66"/>
      <c r="K32" s="67">
        <f>ROUND(H32*I32,2)</f>
        <v>4080</v>
      </c>
      <c r="L32" s="68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23">
        <v>10</v>
      </c>
      <c r="B34" s="59" t="str">
        <f>RESUMO!B16</f>
        <v>ESTRADA - POVOADO GAMELEIRA AO POVOADO BOI MANSO</v>
      </c>
      <c r="C34" s="60"/>
      <c r="D34" s="60"/>
      <c r="E34" s="60"/>
      <c r="F34" s="60"/>
      <c r="G34" s="60"/>
      <c r="H34" s="60"/>
      <c r="I34" s="60"/>
      <c r="J34" s="61"/>
      <c r="K34" s="62">
        <f>K35</f>
        <v>3840</v>
      </c>
      <c r="L34" s="63"/>
    </row>
    <row r="35" spans="1:12" ht="60" customHeight="1" x14ac:dyDescent="0.25">
      <c r="A35" s="10" t="s">
        <v>35</v>
      </c>
      <c r="B35" s="10">
        <v>5501700</v>
      </c>
      <c r="C35" s="64" t="s">
        <v>231</v>
      </c>
      <c r="D35" s="64"/>
      <c r="E35" s="64"/>
      <c r="F35" s="64"/>
      <c r="G35" s="10" t="s">
        <v>92</v>
      </c>
      <c r="H35" s="11">
        <f>MEMORIA!P44</f>
        <v>6000</v>
      </c>
      <c r="I35" s="65">
        <f>I32</f>
        <v>0.64</v>
      </c>
      <c r="J35" s="66"/>
      <c r="K35" s="67">
        <f>ROUND(H35*I35,2)</f>
        <v>3840</v>
      </c>
      <c r="L35" s="68"/>
    </row>
    <row r="36" spans="1:12" ht="1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23">
        <v>11</v>
      </c>
      <c r="B37" s="59" t="str">
        <f>RESUMO!B17</f>
        <v>ESTRADA - PERÍMETRO PERIURBANO</v>
      </c>
      <c r="C37" s="60"/>
      <c r="D37" s="60"/>
      <c r="E37" s="60"/>
      <c r="F37" s="60"/>
      <c r="G37" s="60"/>
      <c r="H37" s="60"/>
      <c r="I37" s="60"/>
      <c r="J37" s="61"/>
      <c r="K37" s="62">
        <f>K38</f>
        <v>2400</v>
      </c>
      <c r="L37" s="63"/>
    </row>
    <row r="38" spans="1:12" ht="60" customHeight="1" x14ac:dyDescent="0.25">
      <c r="A38" s="10" t="s">
        <v>36</v>
      </c>
      <c r="B38" s="10">
        <v>5501700</v>
      </c>
      <c r="C38" s="64" t="s">
        <v>231</v>
      </c>
      <c r="D38" s="64"/>
      <c r="E38" s="64"/>
      <c r="F38" s="64"/>
      <c r="G38" s="10" t="s">
        <v>92</v>
      </c>
      <c r="H38" s="11">
        <f>MEMORIA!P48</f>
        <v>3750</v>
      </c>
      <c r="I38" s="65">
        <f>I35</f>
        <v>0.64</v>
      </c>
      <c r="J38" s="66"/>
      <c r="K38" s="67">
        <f>ROUND(H38*I38,2)</f>
        <v>2400</v>
      </c>
      <c r="L38" s="68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23">
        <v>12</v>
      </c>
      <c r="B40" s="59" t="str">
        <f>RESUMO!B18</f>
        <v>ESTRADA - POVOADO ASSENTAMENTO AO POVOADO SANTA ANGÉLICA</v>
      </c>
      <c r="C40" s="60"/>
      <c r="D40" s="60"/>
      <c r="E40" s="60"/>
      <c r="F40" s="60"/>
      <c r="G40" s="60"/>
      <c r="H40" s="60"/>
      <c r="I40" s="60"/>
      <c r="J40" s="61"/>
      <c r="K40" s="62">
        <f>K41</f>
        <v>4080</v>
      </c>
      <c r="L40" s="63"/>
    </row>
    <row r="41" spans="1:12" ht="60" customHeight="1" x14ac:dyDescent="0.25">
      <c r="A41" s="10" t="s">
        <v>37</v>
      </c>
      <c r="B41" s="10">
        <v>5501700</v>
      </c>
      <c r="C41" s="64" t="s">
        <v>231</v>
      </c>
      <c r="D41" s="64"/>
      <c r="E41" s="64"/>
      <c r="F41" s="64"/>
      <c r="G41" s="10" t="s">
        <v>92</v>
      </c>
      <c r="H41" s="11">
        <f>MEMORIA!P52</f>
        <v>6375</v>
      </c>
      <c r="I41" s="65">
        <f>I38</f>
        <v>0.64</v>
      </c>
      <c r="J41" s="66"/>
      <c r="K41" s="67">
        <f>ROUND(H41*I41,2)</f>
        <v>4080</v>
      </c>
      <c r="L41" s="68"/>
    </row>
    <row r="42" spans="1:12" ht="1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 spans="1:12" ht="15" customHeight="1" x14ac:dyDescent="0.25">
      <c r="A43" s="23">
        <v>13</v>
      </c>
      <c r="B43" s="59" t="str">
        <f>RESUMO!B19</f>
        <v>ESTRADA - POVOADO SANTA ANGÉLICA AO POVOADO SÃO MATEUS</v>
      </c>
      <c r="C43" s="60"/>
      <c r="D43" s="60"/>
      <c r="E43" s="60"/>
      <c r="F43" s="60"/>
      <c r="G43" s="60"/>
      <c r="H43" s="60"/>
      <c r="I43" s="60"/>
      <c r="J43" s="61"/>
      <c r="K43" s="62">
        <f>K44</f>
        <v>9840</v>
      </c>
      <c r="L43" s="63"/>
    </row>
    <row r="44" spans="1:12" ht="60" customHeight="1" x14ac:dyDescent="0.25">
      <c r="A44" s="10" t="s">
        <v>38</v>
      </c>
      <c r="B44" s="10">
        <v>5501700</v>
      </c>
      <c r="C44" s="64" t="s">
        <v>231</v>
      </c>
      <c r="D44" s="64"/>
      <c r="E44" s="64"/>
      <c r="F44" s="64"/>
      <c r="G44" s="10" t="s">
        <v>92</v>
      </c>
      <c r="H44" s="11">
        <f>MEMORIA!P56</f>
        <v>15375</v>
      </c>
      <c r="I44" s="65">
        <f>I41</f>
        <v>0.64</v>
      </c>
      <c r="J44" s="66"/>
      <c r="K44" s="67">
        <f>ROUND(H44*I44,2)</f>
        <v>9840</v>
      </c>
      <c r="L44" s="68"/>
    </row>
    <row r="45" spans="1:12" ht="1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5" customHeight="1" x14ac:dyDescent="0.25">
      <c r="A46" s="23">
        <v>14</v>
      </c>
      <c r="B46" s="59" t="str">
        <f>RESUMO!B20</f>
        <v>ESTRADA - POVOADO ALTA MIRA A LOCALIDADE BOI MANSO</v>
      </c>
      <c r="C46" s="60"/>
      <c r="D46" s="60"/>
      <c r="E46" s="60"/>
      <c r="F46" s="60"/>
      <c r="G46" s="60"/>
      <c r="H46" s="60"/>
      <c r="I46" s="60"/>
      <c r="J46" s="61"/>
      <c r="K46" s="62">
        <f>K47</f>
        <v>4272</v>
      </c>
      <c r="L46" s="63"/>
    </row>
    <row r="47" spans="1:12" ht="60" customHeight="1" x14ac:dyDescent="0.25">
      <c r="A47" s="10" t="s">
        <v>39</v>
      </c>
      <c r="B47" s="10">
        <v>5501700</v>
      </c>
      <c r="C47" s="64" t="s">
        <v>231</v>
      </c>
      <c r="D47" s="64"/>
      <c r="E47" s="64"/>
      <c r="F47" s="64"/>
      <c r="G47" s="10" t="s">
        <v>92</v>
      </c>
      <c r="H47" s="11">
        <f>MEMORIA!P60</f>
        <v>6675</v>
      </c>
      <c r="I47" s="65">
        <f>I44</f>
        <v>0.64</v>
      </c>
      <c r="J47" s="66"/>
      <c r="K47" s="67">
        <f>ROUND(H47*I47,2)</f>
        <v>4272</v>
      </c>
      <c r="L47" s="68"/>
    </row>
    <row r="48" spans="1:12" ht="1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5" customHeight="1" x14ac:dyDescent="0.25">
      <c r="A49" s="23">
        <v>15</v>
      </c>
      <c r="B49" s="59" t="str">
        <f>RESUMO!B21</f>
        <v>ESTRADA - POVOADO SANTA CRUZ AO POVOADO BURITI DO MEIO DE BAIXO</v>
      </c>
      <c r="C49" s="60"/>
      <c r="D49" s="60"/>
      <c r="E49" s="60"/>
      <c r="F49" s="60"/>
      <c r="G49" s="60"/>
      <c r="H49" s="60"/>
      <c r="I49" s="60"/>
      <c r="J49" s="61"/>
      <c r="K49" s="62">
        <f>K50</f>
        <v>11760</v>
      </c>
      <c r="L49" s="63"/>
    </row>
    <row r="50" spans="1:12" ht="60" customHeight="1" x14ac:dyDescent="0.25">
      <c r="A50" s="10" t="s">
        <v>40</v>
      </c>
      <c r="B50" s="10">
        <v>5501700</v>
      </c>
      <c r="C50" s="64" t="s">
        <v>231</v>
      </c>
      <c r="D50" s="64"/>
      <c r="E50" s="64"/>
      <c r="F50" s="64"/>
      <c r="G50" s="10" t="s">
        <v>92</v>
      </c>
      <c r="H50" s="11">
        <f>MEMORIA!P64</f>
        <v>18375</v>
      </c>
      <c r="I50" s="65">
        <f>I47</f>
        <v>0.64</v>
      </c>
      <c r="J50" s="66"/>
      <c r="K50" s="67">
        <f>ROUND(H50*I50,2)</f>
        <v>11760</v>
      </c>
      <c r="L50" s="68"/>
    </row>
    <row r="51" spans="1:12" ht="1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5" customHeight="1" x14ac:dyDescent="0.25">
      <c r="A52" s="23">
        <v>16</v>
      </c>
      <c r="B52" s="59" t="str">
        <f>RESUMO!B22</f>
        <v>ESTRADA - POVOADO BURITI DO MEIO DE CIMA AO POVOADO MELANCIA</v>
      </c>
      <c r="C52" s="60"/>
      <c r="D52" s="60"/>
      <c r="E52" s="60"/>
      <c r="F52" s="60"/>
      <c r="G52" s="60"/>
      <c r="H52" s="60"/>
      <c r="I52" s="60"/>
      <c r="J52" s="61"/>
      <c r="K52" s="62">
        <f>K53</f>
        <v>4080</v>
      </c>
      <c r="L52" s="63"/>
    </row>
    <row r="53" spans="1:12" ht="60" customHeight="1" x14ac:dyDescent="0.25">
      <c r="A53" s="10" t="s">
        <v>41</v>
      </c>
      <c r="B53" s="10">
        <v>5501700</v>
      </c>
      <c r="C53" s="64" t="s">
        <v>231</v>
      </c>
      <c r="D53" s="64"/>
      <c r="E53" s="64"/>
      <c r="F53" s="64"/>
      <c r="G53" s="10" t="s">
        <v>92</v>
      </c>
      <c r="H53" s="11">
        <f>MEMORIA!P68</f>
        <v>6375</v>
      </c>
      <c r="I53" s="65">
        <f>I50</f>
        <v>0.64</v>
      </c>
      <c r="J53" s="66"/>
      <c r="K53" s="67">
        <f>ROUND(H53*I53,2)</f>
        <v>4080</v>
      </c>
      <c r="L53" s="68"/>
    </row>
    <row r="54" spans="1:12" ht="1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 spans="1:12" ht="15" customHeight="1" x14ac:dyDescent="0.25">
      <c r="A55" s="23">
        <v>17</v>
      </c>
      <c r="B55" s="59" t="str">
        <f>RESUMO!B23</f>
        <v>ESTRADA - POVOADO ABROLHOS AO POVOADO PAUS DE CHAPADA</v>
      </c>
      <c r="C55" s="60"/>
      <c r="D55" s="60"/>
      <c r="E55" s="60"/>
      <c r="F55" s="60"/>
      <c r="G55" s="60"/>
      <c r="H55" s="60"/>
      <c r="I55" s="60"/>
      <c r="J55" s="61"/>
      <c r="K55" s="62">
        <f>K56</f>
        <v>5760</v>
      </c>
      <c r="L55" s="63"/>
    </row>
    <row r="56" spans="1:12" ht="60" customHeight="1" x14ac:dyDescent="0.25">
      <c r="A56" s="10" t="s">
        <v>42</v>
      </c>
      <c r="B56" s="10">
        <v>5501700</v>
      </c>
      <c r="C56" s="64" t="s">
        <v>231</v>
      </c>
      <c r="D56" s="64"/>
      <c r="E56" s="64"/>
      <c r="F56" s="64"/>
      <c r="G56" s="10" t="s">
        <v>92</v>
      </c>
      <c r="H56" s="11">
        <f>MEMORIA!P72</f>
        <v>9000</v>
      </c>
      <c r="I56" s="65">
        <f>I53</f>
        <v>0.64</v>
      </c>
      <c r="J56" s="66"/>
      <c r="K56" s="67">
        <f>ROUND(H56*I56,2)</f>
        <v>5760</v>
      </c>
      <c r="L56" s="68"/>
    </row>
    <row r="57" spans="1:12" ht="1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2" ht="15" customHeight="1" x14ac:dyDescent="0.25">
      <c r="A58" s="23">
        <v>18</v>
      </c>
      <c r="B58" s="59" t="str">
        <f>RESUMO!B24</f>
        <v>ESTRADA - POVOADO ABROLHOS AO POVOADO PÉ DE FIGUEIRA</v>
      </c>
      <c r="C58" s="60"/>
      <c r="D58" s="60"/>
      <c r="E58" s="60"/>
      <c r="F58" s="60"/>
      <c r="G58" s="60"/>
      <c r="H58" s="60"/>
      <c r="I58" s="60"/>
      <c r="J58" s="61"/>
      <c r="K58" s="62">
        <f>K59</f>
        <v>6000</v>
      </c>
      <c r="L58" s="63"/>
    </row>
    <row r="59" spans="1:12" ht="60" customHeight="1" x14ac:dyDescent="0.25">
      <c r="A59" s="10" t="s">
        <v>43</v>
      </c>
      <c r="B59" s="10">
        <v>5501700</v>
      </c>
      <c r="C59" s="64" t="s">
        <v>231</v>
      </c>
      <c r="D59" s="64"/>
      <c r="E59" s="64"/>
      <c r="F59" s="64"/>
      <c r="G59" s="10" t="s">
        <v>92</v>
      </c>
      <c r="H59" s="11">
        <f>MEMORIA!P76</f>
        <v>9375</v>
      </c>
      <c r="I59" s="65">
        <f>I56</f>
        <v>0.64</v>
      </c>
      <c r="J59" s="66"/>
      <c r="K59" s="67">
        <f>ROUND(H59*I59,2)</f>
        <v>6000</v>
      </c>
      <c r="L59" s="68"/>
    </row>
    <row r="60" spans="1:12" ht="1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 spans="1:12" ht="15" customHeight="1" x14ac:dyDescent="0.25">
      <c r="A61" s="23">
        <v>19</v>
      </c>
      <c r="B61" s="59" t="str">
        <f>RESUMO!B25</f>
        <v>ESTRADA - POVOADO SANTA ANGELICA A LOCALIDADE BAIXA FRIA</v>
      </c>
      <c r="C61" s="60"/>
      <c r="D61" s="60"/>
      <c r="E61" s="60"/>
      <c r="F61" s="60"/>
      <c r="G61" s="60"/>
      <c r="H61" s="60"/>
      <c r="I61" s="60"/>
      <c r="J61" s="61"/>
      <c r="K61" s="62">
        <f>K62</f>
        <v>6000</v>
      </c>
      <c r="L61" s="63"/>
    </row>
    <row r="62" spans="1:12" ht="58.9" customHeight="1" x14ac:dyDescent="0.25">
      <c r="A62" s="10" t="s">
        <v>44</v>
      </c>
      <c r="B62" s="10">
        <v>5501700</v>
      </c>
      <c r="C62" s="64" t="s">
        <v>231</v>
      </c>
      <c r="D62" s="64"/>
      <c r="E62" s="64"/>
      <c r="F62" s="64"/>
      <c r="G62" s="10" t="s">
        <v>92</v>
      </c>
      <c r="H62" s="11">
        <f>MEMORIA!P80</f>
        <v>9375</v>
      </c>
      <c r="I62" s="65">
        <f>I59</f>
        <v>0.64</v>
      </c>
      <c r="J62" s="66"/>
      <c r="K62" s="67">
        <f>ROUND(H62*I62,2)</f>
        <v>6000</v>
      </c>
      <c r="L62" s="68"/>
    </row>
    <row r="63" spans="1:12" ht="15" customHeight="1" x14ac:dyDescent="0.25">
      <c r="A63" s="3"/>
      <c r="B63" s="12"/>
      <c r="C63" s="12"/>
      <c r="D63" s="12"/>
      <c r="E63" s="12"/>
      <c r="F63" s="12"/>
      <c r="G63" s="12"/>
      <c r="H63" s="12"/>
      <c r="I63" s="12"/>
      <c r="J63" s="12"/>
      <c r="K63" s="3"/>
      <c r="L63" s="3"/>
    </row>
    <row r="64" spans="1:12" ht="15" customHeight="1" x14ac:dyDescent="0.25">
      <c r="A64" s="23">
        <v>20</v>
      </c>
      <c r="B64" s="59" t="str">
        <f>RESUMO!B26</f>
        <v>ESTRADA - ESTRADA SÃO MATEUS AO POVOADO GUDIM</v>
      </c>
      <c r="C64" s="60"/>
      <c r="D64" s="60"/>
      <c r="E64" s="60"/>
      <c r="F64" s="60"/>
      <c r="G64" s="60"/>
      <c r="H64" s="60"/>
      <c r="I64" s="60"/>
      <c r="J64" s="61"/>
      <c r="K64" s="62">
        <f>K65</f>
        <v>4080</v>
      </c>
      <c r="L64" s="63"/>
    </row>
    <row r="65" spans="1:12" ht="57" customHeight="1" x14ac:dyDescent="0.25">
      <c r="A65" s="10" t="s">
        <v>255</v>
      </c>
      <c r="B65" s="10">
        <v>5501700</v>
      </c>
      <c r="C65" s="64" t="s">
        <v>231</v>
      </c>
      <c r="D65" s="64"/>
      <c r="E65" s="64"/>
      <c r="F65" s="64"/>
      <c r="G65" s="10" t="s">
        <v>92</v>
      </c>
      <c r="H65" s="11">
        <f>MEMORIA!P84</f>
        <v>6375</v>
      </c>
      <c r="I65" s="65">
        <f>I62</f>
        <v>0.64</v>
      </c>
      <c r="J65" s="66"/>
      <c r="K65" s="67">
        <f>ROUND(H65*I65,2)</f>
        <v>4080</v>
      </c>
      <c r="L65" s="68"/>
    </row>
    <row r="66" spans="1:12" ht="15" customHeight="1" x14ac:dyDescent="0.25">
      <c r="A66" s="3"/>
      <c r="B66" s="12"/>
      <c r="C66" s="12"/>
      <c r="D66" s="12"/>
      <c r="E66" s="12"/>
      <c r="F66" s="12"/>
      <c r="G66" s="12"/>
      <c r="H66" s="12"/>
      <c r="I66" s="12"/>
      <c r="J66" s="12"/>
      <c r="K66" s="3"/>
      <c r="L66" s="3"/>
    </row>
    <row r="67" spans="1:12" ht="15" customHeight="1" x14ac:dyDescent="0.25">
      <c r="A67" s="23">
        <v>21</v>
      </c>
      <c r="B67" s="59" t="str">
        <f>RESUMO!B27</f>
        <v>ESTRADA - PI 225 AO POVOADO PENSAMENTO</v>
      </c>
      <c r="C67" s="60"/>
      <c r="D67" s="60"/>
      <c r="E67" s="60"/>
      <c r="F67" s="60"/>
      <c r="G67" s="60"/>
      <c r="H67" s="60"/>
      <c r="I67" s="60"/>
      <c r="J67" s="61"/>
      <c r="K67" s="62">
        <f>K68</f>
        <v>6000</v>
      </c>
      <c r="L67" s="63"/>
    </row>
    <row r="68" spans="1:12" ht="63" customHeight="1" x14ac:dyDescent="0.25">
      <c r="A68" s="10" t="s">
        <v>256</v>
      </c>
      <c r="B68" s="10">
        <v>5501700</v>
      </c>
      <c r="C68" s="64" t="s">
        <v>231</v>
      </c>
      <c r="D68" s="64"/>
      <c r="E68" s="64"/>
      <c r="F68" s="64"/>
      <c r="G68" s="10" t="s">
        <v>92</v>
      </c>
      <c r="H68" s="11">
        <f>MEMORIA!P88</f>
        <v>9375</v>
      </c>
      <c r="I68" s="65">
        <f>I65</f>
        <v>0.64</v>
      </c>
      <c r="J68" s="66"/>
      <c r="K68" s="67">
        <f>ROUND(H68*I68,2)</f>
        <v>6000</v>
      </c>
      <c r="L68" s="68"/>
    </row>
    <row r="69" spans="1:12" ht="19.899999999999999" customHeight="1" x14ac:dyDescent="0.25">
      <c r="A69" s="29"/>
      <c r="B69" s="17"/>
      <c r="C69" s="30"/>
      <c r="D69" s="30"/>
      <c r="E69" s="30"/>
      <c r="F69" s="30"/>
      <c r="G69" s="17"/>
      <c r="H69" s="18"/>
      <c r="I69" s="18"/>
      <c r="J69" s="18"/>
      <c r="K69" s="31"/>
      <c r="L69" s="31"/>
    </row>
    <row r="70" spans="1:12" ht="17.45" customHeight="1" x14ac:dyDescent="0.25">
      <c r="A70" s="23">
        <v>22</v>
      </c>
      <c r="B70" s="59" t="str">
        <f>RESUMO!B28</f>
        <v>ESTRADA - PI 225 AO POVOADO MORRO DO MEL</v>
      </c>
      <c r="C70" s="60"/>
      <c r="D70" s="60"/>
      <c r="E70" s="60"/>
      <c r="F70" s="60"/>
      <c r="G70" s="60"/>
      <c r="H70" s="60"/>
      <c r="I70" s="60"/>
      <c r="J70" s="61"/>
      <c r="K70" s="62">
        <f>K71</f>
        <v>6000</v>
      </c>
      <c r="L70" s="63"/>
    </row>
    <row r="71" spans="1:12" ht="64.900000000000006" customHeight="1" x14ac:dyDescent="0.25">
      <c r="A71" s="10" t="s">
        <v>257</v>
      </c>
      <c r="B71" s="10">
        <v>5501700</v>
      </c>
      <c r="C71" s="64" t="s">
        <v>231</v>
      </c>
      <c r="D71" s="64"/>
      <c r="E71" s="64"/>
      <c r="F71" s="64"/>
      <c r="G71" s="10" t="s">
        <v>92</v>
      </c>
      <c r="H71" s="11">
        <f>MEMORIA!P91</f>
        <v>9375</v>
      </c>
      <c r="I71" s="65">
        <f>I68</f>
        <v>0.64</v>
      </c>
      <c r="J71" s="66"/>
      <c r="K71" s="67">
        <f>ROUND(H71*I71,2)</f>
        <v>6000</v>
      </c>
      <c r="L71" s="68"/>
    </row>
    <row r="72" spans="1:12" ht="15" customHeight="1" x14ac:dyDescent="0.25">
      <c r="A72" s="3"/>
      <c r="B72" s="12"/>
      <c r="C72" s="12"/>
      <c r="D72" s="12"/>
      <c r="E72" s="12"/>
      <c r="F72" s="12"/>
      <c r="G72" s="12"/>
      <c r="H72" s="12"/>
      <c r="I72" s="12"/>
      <c r="J72" s="12"/>
      <c r="K72" s="3"/>
      <c r="L72" s="3"/>
    </row>
    <row r="73" spans="1:12" ht="22.9" customHeight="1" x14ac:dyDescent="0.25">
      <c r="A73" s="23">
        <v>23</v>
      </c>
      <c r="B73" s="59" t="str">
        <f>RESUMO!B29</f>
        <v>ESTRADA - POVOADO PAUS DE CHAPADA A POVOADO NOVO ORIENTE</v>
      </c>
      <c r="C73" s="60"/>
      <c r="D73" s="60"/>
      <c r="E73" s="60"/>
      <c r="F73" s="60"/>
      <c r="G73" s="60"/>
      <c r="H73" s="60"/>
      <c r="I73" s="60"/>
      <c r="J73" s="61"/>
      <c r="K73" s="62">
        <f>K74</f>
        <v>4080</v>
      </c>
      <c r="L73" s="63"/>
    </row>
    <row r="74" spans="1:12" ht="67.150000000000006" customHeight="1" x14ac:dyDescent="0.25">
      <c r="A74" s="10" t="s">
        <v>257</v>
      </c>
      <c r="B74" s="10">
        <v>5501700</v>
      </c>
      <c r="C74" s="64" t="s">
        <v>231</v>
      </c>
      <c r="D74" s="64"/>
      <c r="E74" s="64"/>
      <c r="F74" s="64"/>
      <c r="G74" s="10" t="s">
        <v>92</v>
      </c>
      <c r="H74" s="11">
        <f>MEMORIA!P95</f>
        <v>6375</v>
      </c>
      <c r="I74" s="65">
        <f>I71</f>
        <v>0.64</v>
      </c>
      <c r="J74" s="66"/>
      <c r="K74" s="67">
        <f>ROUND(H74*I74,2)</f>
        <v>4080</v>
      </c>
      <c r="L74" s="68"/>
    </row>
    <row r="75" spans="1:12" ht="15" customHeight="1" x14ac:dyDescent="0.25">
      <c r="A75" s="3"/>
      <c r="B75" s="12"/>
      <c r="C75" s="12"/>
      <c r="D75" s="12"/>
      <c r="E75" s="12"/>
      <c r="F75" s="12"/>
      <c r="G75" s="12"/>
      <c r="H75" s="12"/>
      <c r="I75" s="12"/>
      <c r="J75" s="12"/>
      <c r="K75" s="3"/>
      <c r="L75" s="3"/>
    </row>
    <row r="76" spans="1:12" ht="19.149999999999999" customHeight="1" x14ac:dyDescent="0.25">
      <c r="A76" s="23">
        <v>24</v>
      </c>
      <c r="B76" s="59" t="str">
        <f>RESUMO!B30</f>
        <v>ESTRADA - ESTRADA SÃO MATEUS A LOCALIDADE RIACHO DO GADO</v>
      </c>
      <c r="C76" s="60"/>
      <c r="D76" s="60"/>
      <c r="E76" s="60"/>
      <c r="F76" s="60"/>
      <c r="G76" s="60"/>
      <c r="H76" s="60"/>
      <c r="I76" s="60"/>
      <c r="J76" s="61"/>
      <c r="K76" s="62">
        <f>K77</f>
        <v>4080</v>
      </c>
      <c r="L76" s="63"/>
    </row>
    <row r="77" spans="1:12" ht="60" customHeight="1" x14ac:dyDescent="0.25">
      <c r="A77" s="10" t="s">
        <v>258</v>
      </c>
      <c r="B77" s="10">
        <v>5501700</v>
      </c>
      <c r="C77" s="64" t="s">
        <v>231</v>
      </c>
      <c r="D77" s="64"/>
      <c r="E77" s="64"/>
      <c r="F77" s="64"/>
      <c r="G77" s="10" t="s">
        <v>92</v>
      </c>
      <c r="H77" s="11">
        <f>MEMORIA!P99</f>
        <v>6375</v>
      </c>
      <c r="I77" s="65">
        <f>I74</f>
        <v>0.64</v>
      </c>
      <c r="J77" s="66"/>
      <c r="K77" s="67">
        <f>ROUND(H77*I77,2)</f>
        <v>4080</v>
      </c>
      <c r="L77" s="68"/>
    </row>
    <row r="78" spans="1:12" ht="1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24" customHeight="1" x14ac:dyDescent="0.25">
      <c r="A79" s="39" t="s">
        <v>12</v>
      </c>
      <c r="B79" s="51"/>
      <c r="C79" s="51"/>
      <c r="D79" s="51"/>
      <c r="E79" s="51"/>
      <c r="F79" s="51"/>
      <c r="G79" s="51"/>
      <c r="H79" s="51"/>
      <c r="I79" s="51"/>
      <c r="J79" s="52"/>
      <c r="K79" s="69">
        <f>SUM(K7:L77)/2</f>
        <v>119767.65</v>
      </c>
      <c r="L79" s="63"/>
    </row>
  </sheetData>
  <sheetProtection formatCells="0" formatColumns="0" formatRows="0" insertColumns="0" insertRows="0" insertHyperlinks="0" deleteColumns="0" deleteRows="0" sort="0" autoFilter="0" pivotTables="0"/>
  <mergeCells count="128">
    <mergeCell ref="B7:J7"/>
    <mergeCell ref="K7:L7"/>
    <mergeCell ref="C8:F8"/>
    <mergeCell ref="I8:J8"/>
    <mergeCell ref="K8:L8"/>
    <mergeCell ref="B10:J10"/>
    <mergeCell ref="K10:L10"/>
    <mergeCell ref="A1:L1"/>
    <mergeCell ref="A2:L2"/>
    <mergeCell ref="A3:L3"/>
    <mergeCell ref="C6:F6"/>
    <mergeCell ref="I6:J6"/>
    <mergeCell ref="K6:L6"/>
    <mergeCell ref="B16:J16"/>
    <mergeCell ref="K16:L16"/>
    <mergeCell ref="C17:F17"/>
    <mergeCell ref="I17:J17"/>
    <mergeCell ref="K17:L17"/>
    <mergeCell ref="B19:J19"/>
    <mergeCell ref="K19:L19"/>
    <mergeCell ref="C11:F11"/>
    <mergeCell ref="I11:J11"/>
    <mergeCell ref="K11:L11"/>
    <mergeCell ref="B13:J13"/>
    <mergeCell ref="K13:L13"/>
    <mergeCell ref="C14:F14"/>
    <mergeCell ref="I14:J14"/>
    <mergeCell ref="K14:L14"/>
    <mergeCell ref="B25:J25"/>
    <mergeCell ref="K25:L25"/>
    <mergeCell ref="C26:F26"/>
    <mergeCell ref="I26:J26"/>
    <mergeCell ref="K26:L26"/>
    <mergeCell ref="B28:J28"/>
    <mergeCell ref="K28:L28"/>
    <mergeCell ref="C20:F20"/>
    <mergeCell ref="I20:J20"/>
    <mergeCell ref="K20:L20"/>
    <mergeCell ref="B22:J22"/>
    <mergeCell ref="K22:L22"/>
    <mergeCell ref="C23:F23"/>
    <mergeCell ref="I23:J23"/>
    <mergeCell ref="K23:L23"/>
    <mergeCell ref="B34:J34"/>
    <mergeCell ref="K34:L34"/>
    <mergeCell ref="C35:F35"/>
    <mergeCell ref="I35:J35"/>
    <mergeCell ref="K35:L35"/>
    <mergeCell ref="B37:J37"/>
    <mergeCell ref="K37:L37"/>
    <mergeCell ref="C29:F29"/>
    <mergeCell ref="I29:J29"/>
    <mergeCell ref="K29:L29"/>
    <mergeCell ref="B31:J31"/>
    <mergeCell ref="K31:L31"/>
    <mergeCell ref="C32:F32"/>
    <mergeCell ref="I32:J32"/>
    <mergeCell ref="K32:L32"/>
    <mergeCell ref="B43:J43"/>
    <mergeCell ref="K43:L43"/>
    <mergeCell ref="C44:F44"/>
    <mergeCell ref="I44:J44"/>
    <mergeCell ref="K44:L44"/>
    <mergeCell ref="B46:J46"/>
    <mergeCell ref="K46:L46"/>
    <mergeCell ref="C38:F38"/>
    <mergeCell ref="I38:J38"/>
    <mergeCell ref="K38:L38"/>
    <mergeCell ref="B40:J40"/>
    <mergeCell ref="K40:L40"/>
    <mergeCell ref="C41:F41"/>
    <mergeCell ref="I41:J41"/>
    <mergeCell ref="K41:L41"/>
    <mergeCell ref="B52:J52"/>
    <mergeCell ref="K52:L52"/>
    <mergeCell ref="C53:F53"/>
    <mergeCell ref="I53:J53"/>
    <mergeCell ref="K53:L53"/>
    <mergeCell ref="B55:J55"/>
    <mergeCell ref="K55:L55"/>
    <mergeCell ref="C47:F47"/>
    <mergeCell ref="I47:J47"/>
    <mergeCell ref="K47:L47"/>
    <mergeCell ref="B49:J49"/>
    <mergeCell ref="K49:L49"/>
    <mergeCell ref="C50:F50"/>
    <mergeCell ref="I50:J50"/>
    <mergeCell ref="K50:L50"/>
    <mergeCell ref="B76:J76"/>
    <mergeCell ref="K76:L76"/>
    <mergeCell ref="C77:F77"/>
    <mergeCell ref="I77:J77"/>
    <mergeCell ref="K77:L77"/>
    <mergeCell ref="A79:J79"/>
    <mergeCell ref="K79:L79"/>
    <mergeCell ref="C56:F56"/>
    <mergeCell ref="I56:J56"/>
    <mergeCell ref="K56:L56"/>
    <mergeCell ref="B58:J58"/>
    <mergeCell ref="K58:L58"/>
    <mergeCell ref="C59:F59"/>
    <mergeCell ref="I59:J59"/>
    <mergeCell ref="K59:L59"/>
    <mergeCell ref="B61:J61"/>
    <mergeCell ref="K61:L61"/>
    <mergeCell ref="C62:F62"/>
    <mergeCell ref="I62:J62"/>
    <mergeCell ref="K62:L62"/>
    <mergeCell ref="B64:J64"/>
    <mergeCell ref="K64:L64"/>
    <mergeCell ref="C65:F65"/>
    <mergeCell ref="I65:J65"/>
    <mergeCell ref="B73:J73"/>
    <mergeCell ref="K73:L73"/>
    <mergeCell ref="C74:F74"/>
    <mergeCell ref="I74:J74"/>
    <mergeCell ref="K74:L74"/>
    <mergeCell ref="K65:L65"/>
    <mergeCell ref="B67:J67"/>
    <mergeCell ref="K67:L67"/>
    <mergeCell ref="C68:F68"/>
    <mergeCell ref="I68:J68"/>
    <mergeCell ref="K68:L68"/>
    <mergeCell ref="B70:J70"/>
    <mergeCell ref="K70:L70"/>
    <mergeCell ref="C71:F71"/>
    <mergeCell ref="I71:J71"/>
    <mergeCell ref="K71:L71"/>
  </mergeCells>
  <pageMargins left="0.78740157480314965" right="0.39370078740157483" top="1.1811023622047245" bottom="0.78740157480314965" header="0.31496062992125984" footer="0.31496062992125984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02"/>
  <sheetViews>
    <sheetView showGridLines="0" view="pageBreakPreview" zoomScale="70" zoomScaleNormal="100" zoomScaleSheetLayoutView="70" workbookViewId="0">
      <selection activeCell="D5" sqref="D5"/>
    </sheetView>
  </sheetViews>
  <sheetFormatPr defaultColWidth="9.140625" defaultRowHeight="15" customHeight="1" x14ac:dyDescent="0.25"/>
  <cols>
    <col min="1" max="2" width="12.7109375" style="1" customWidth="1"/>
    <col min="3" max="3" width="4.7109375" style="1" customWidth="1"/>
    <col min="4" max="4" width="8.7109375" style="1" customWidth="1"/>
    <col min="5" max="5" width="19" style="1" customWidth="1"/>
    <col min="6" max="6" width="15.7109375" style="1" customWidth="1"/>
    <col min="7" max="14" width="10.7109375" style="1" customWidth="1"/>
    <col min="15" max="16" width="12.7109375" style="1" customWidth="1"/>
    <col min="17" max="16384" width="9.140625" style="1"/>
  </cols>
  <sheetData>
    <row r="1" spans="1:18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R1" s="26"/>
    </row>
    <row r="2" spans="1:18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8" ht="15" customHeight="1" x14ac:dyDescent="0.25">
      <c r="A3" s="41" t="s">
        <v>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8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8" ht="29.45" customHeight="1" x14ac:dyDescent="0.25">
      <c r="A5" s="2" t="s">
        <v>2</v>
      </c>
      <c r="B5" s="4" t="s">
        <v>267</v>
      </c>
      <c r="C5" s="2"/>
      <c r="D5" s="2"/>
      <c r="E5" s="2"/>
      <c r="F5" s="3"/>
      <c r="G5" s="2"/>
      <c r="H5" s="5"/>
      <c r="I5" s="3"/>
      <c r="J5" s="3"/>
      <c r="K5" s="80" t="s">
        <v>4</v>
      </c>
      <c r="L5" s="80"/>
      <c r="M5" s="5">
        <v>112.14999999999999</v>
      </c>
      <c r="N5" s="2"/>
      <c r="O5" s="2" t="s">
        <v>5</v>
      </c>
      <c r="P5" s="5">
        <v>20.73</v>
      </c>
    </row>
    <row r="6" spans="1:18" ht="28.9" customHeight="1" x14ac:dyDescent="0.25">
      <c r="A6" s="21" t="s">
        <v>10</v>
      </c>
      <c r="B6" s="23" t="s">
        <v>22</v>
      </c>
      <c r="C6" s="72" t="s">
        <v>6</v>
      </c>
      <c r="D6" s="81"/>
      <c r="E6" s="81"/>
      <c r="F6" s="73"/>
      <c r="G6" s="22" t="s">
        <v>23</v>
      </c>
      <c r="H6" s="22" t="s">
        <v>24</v>
      </c>
      <c r="I6" s="22" t="s">
        <v>46</v>
      </c>
      <c r="J6" s="22" t="s">
        <v>47</v>
      </c>
      <c r="K6" s="22" t="s">
        <v>48</v>
      </c>
      <c r="L6" s="22" t="s">
        <v>49</v>
      </c>
      <c r="M6" s="22" t="s">
        <v>50</v>
      </c>
      <c r="N6" s="22" t="s">
        <v>51</v>
      </c>
      <c r="O6" s="22" t="s">
        <v>52</v>
      </c>
      <c r="P6" s="22" t="s">
        <v>12</v>
      </c>
    </row>
    <row r="7" spans="1:18" ht="15" customHeight="1" x14ac:dyDescent="0.25">
      <c r="A7" s="23">
        <v>1</v>
      </c>
      <c r="B7" s="74" t="s">
        <v>53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6"/>
    </row>
    <row r="8" spans="1:18" ht="15" customHeight="1" x14ac:dyDescent="0.25">
      <c r="A8" s="10" t="s">
        <v>26</v>
      </c>
      <c r="B8" s="10" t="s">
        <v>54</v>
      </c>
      <c r="C8" s="77" t="s">
        <v>53</v>
      </c>
      <c r="D8" s="78"/>
      <c r="E8" s="78"/>
      <c r="F8" s="79"/>
      <c r="G8" s="10" t="s">
        <v>88</v>
      </c>
      <c r="H8" s="10"/>
      <c r="I8" s="10"/>
      <c r="J8" s="10"/>
      <c r="K8" s="10"/>
      <c r="L8" s="10"/>
      <c r="M8" s="10"/>
      <c r="N8" s="10"/>
      <c r="O8" s="10"/>
      <c r="P8" s="11"/>
    </row>
    <row r="9" spans="1:18" ht="15" customHeight="1" x14ac:dyDescent="0.25">
      <c r="A9" s="10" t="s">
        <v>55</v>
      </c>
      <c r="B9" s="77" t="s">
        <v>8</v>
      </c>
      <c r="C9" s="78"/>
      <c r="D9" s="78"/>
      <c r="E9" s="78"/>
      <c r="F9" s="79"/>
      <c r="G9" s="10"/>
      <c r="H9" s="11"/>
      <c r="I9" s="11"/>
      <c r="J9" s="11"/>
      <c r="K9" s="11"/>
      <c r="L9" s="11"/>
      <c r="M9" s="11"/>
      <c r="N9" s="11"/>
      <c r="O9" s="11"/>
      <c r="P9" s="11"/>
    </row>
    <row r="10" spans="1:18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8" ht="15" customHeight="1" x14ac:dyDescent="0.25">
      <c r="A11" s="23">
        <v>2</v>
      </c>
      <c r="B11" s="74" t="str">
        <f>RESUMO!B8</f>
        <v>ESTRADA - POVOADO CANTO DOS COCOS A LOCALIDADE ALTO BONITO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6"/>
    </row>
    <row r="12" spans="1:18" ht="60" customHeight="1" x14ac:dyDescent="0.25">
      <c r="A12" s="10" t="s">
        <v>27</v>
      </c>
      <c r="B12" s="10">
        <v>5501700</v>
      </c>
      <c r="C12" s="77" t="s">
        <v>231</v>
      </c>
      <c r="D12" s="78"/>
      <c r="E12" s="78"/>
      <c r="F12" s="79"/>
      <c r="G12" s="10" t="s">
        <v>92</v>
      </c>
      <c r="H12" s="11">
        <f>RESUMO!G8</f>
        <v>4500</v>
      </c>
      <c r="I12" s="10">
        <v>2</v>
      </c>
      <c r="J12" s="11">
        <f>H12</f>
        <v>4500</v>
      </c>
      <c r="K12" s="10">
        <v>1.5</v>
      </c>
      <c r="L12" s="10"/>
      <c r="M12" s="10">
        <f>I12*J12*K12</f>
        <v>13500</v>
      </c>
      <c r="N12" s="10"/>
      <c r="O12" s="10"/>
      <c r="P12" s="11">
        <f>ROUND(M12,2)</f>
        <v>13500</v>
      </c>
    </row>
    <row r="13" spans="1:18" ht="15" customHeight="1" x14ac:dyDescent="0.25">
      <c r="A13" s="10" t="s">
        <v>56</v>
      </c>
      <c r="B13" s="77" t="s">
        <v>8</v>
      </c>
      <c r="C13" s="78"/>
      <c r="D13" s="78"/>
      <c r="E13" s="78"/>
      <c r="F13" s="79"/>
      <c r="G13" s="10"/>
      <c r="H13" s="11"/>
      <c r="I13" s="11"/>
      <c r="J13" s="11"/>
      <c r="K13" s="11"/>
      <c r="L13" s="11"/>
      <c r="M13" s="11"/>
      <c r="N13" s="11"/>
      <c r="O13" s="11"/>
      <c r="P13" s="11"/>
    </row>
    <row r="14" spans="1:18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8" ht="15" customHeight="1" x14ac:dyDescent="0.25">
      <c r="A15" s="23">
        <v>3</v>
      </c>
      <c r="B15" s="74" t="str">
        <f>RESUMO!B9</f>
        <v>ESTRADA - POVOADO SANTA CRUZ AO POVOADO CANTO DOS COCOS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6"/>
    </row>
    <row r="16" spans="1:18" ht="60" customHeight="1" x14ac:dyDescent="0.25">
      <c r="A16" s="10" t="s">
        <v>28</v>
      </c>
      <c r="B16" s="10">
        <v>5501700</v>
      </c>
      <c r="C16" s="77" t="s">
        <v>231</v>
      </c>
      <c r="D16" s="78"/>
      <c r="E16" s="78"/>
      <c r="F16" s="79"/>
      <c r="G16" s="10" t="s">
        <v>92</v>
      </c>
      <c r="H16" s="11">
        <f>RESUMO!G9</f>
        <v>2125</v>
      </c>
      <c r="I16" s="10">
        <v>2</v>
      </c>
      <c r="J16" s="11">
        <f>H16</f>
        <v>2125</v>
      </c>
      <c r="K16" s="10">
        <v>1.5</v>
      </c>
      <c r="L16" s="10"/>
      <c r="M16" s="10">
        <f>I16*J16*K16</f>
        <v>6375</v>
      </c>
      <c r="N16" s="10"/>
      <c r="O16" s="10"/>
      <c r="P16" s="11">
        <f>ROUND(M16,2)</f>
        <v>6375</v>
      </c>
    </row>
    <row r="17" spans="1:16" ht="15" customHeight="1" x14ac:dyDescent="0.25">
      <c r="A17" s="10" t="s">
        <v>58</v>
      </c>
      <c r="B17" s="77" t="s">
        <v>8</v>
      </c>
      <c r="C17" s="78"/>
      <c r="D17" s="78"/>
      <c r="E17" s="78"/>
      <c r="F17" s="79"/>
      <c r="G17" s="10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" customHeight="1" x14ac:dyDescent="0.25">
      <c r="A19" s="23">
        <v>4</v>
      </c>
      <c r="B19" s="74" t="str">
        <f>RESUMO!B10</f>
        <v>ESTRADA - POVOADO ABROLHOS AO POVOADO TABUA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6"/>
    </row>
    <row r="20" spans="1:16" ht="60" customHeight="1" x14ac:dyDescent="0.25">
      <c r="A20" s="10" t="s">
        <v>29</v>
      </c>
      <c r="B20" s="10">
        <v>5501700</v>
      </c>
      <c r="C20" s="77" t="s">
        <v>231</v>
      </c>
      <c r="D20" s="78"/>
      <c r="E20" s="78"/>
      <c r="F20" s="79"/>
      <c r="G20" s="10" t="s">
        <v>92</v>
      </c>
      <c r="H20" s="11">
        <f>RESUMO!G10</f>
        <v>2125</v>
      </c>
      <c r="I20" s="10">
        <v>2</v>
      </c>
      <c r="J20" s="11">
        <f>H20</f>
        <v>2125</v>
      </c>
      <c r="K20" s="10">
        <v>1.5</v>
      </c>
      <c r="L20" s="10"/>
      <c r="M20" s="10">
        <f>I20*J20*K20</f>
        <v>6375</v>
      </c>
      <c r="N20" s="10"/>
      <c r="O20" s="10"/>
      <c r="P20" s="11">
        <f>ROUND(M20,2)</f>
        <v>6375</v>
      </c>
    </row>
    <row r="21" spans="1:16" ht="15" customHeight="1" x14ac:dyDescent="0.25">
      <c r="A21" s="10" t="s">
        <v>60</v>
      </c>
      <c r="B21" s="77" t="s">
        <v>8</v>
      </c>
      <c r="C21" s="78"/>
      <c r="D21" s="78"/>
      <c r="E21" s="78"/>
      <c r="F21" s="79"/>
      <c r="G21" s="10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5" customHeight="1" x14ac:dyDescent="0.25">
      <c r="A23" s="23">
        <v>5</v>
      </c>
      <c r="B23" s="74" t="str">
        <f>RESUMO!B11</f>
        <v>ESTRADA - POVOADO TABUA AO POVOADO MUQUEM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6"/>
    </row>
    <row r="24" spans="1:16" ht="60" customHeight="1" x14ac:dyDescent="0.25">
      <c r="A24" s="10" t="s">
        <v>30</v>
      </c>
      <c r="B24" s="10">
        <v>5501700</v>
      </c>
      <c r="C24" s="77" t="s">
        <v>231</v>
      </c>
      <c r="D24" s="78"/>
      <c r="E24" s="78"/>
      <c r="F24" s="79"/>
      <c r="G24" s="10" t="s">
        <v>92</v>
      </c>
      <c r="H24" s="11">
        <f>RESUMO!G11</f>
        <v>1750</v>
      </c>
      <c r="I24" s="10">
        <v>2</v>
      </c>
      <c r="J24" s="11">
        <f>H24</f>
        <v>1750</v>
      </c>
      <c r="K24" s="10">
        <v>1.5</v>
      </c>
      <c r="L24" s="10"/>
      <c r="M24" s="10">
        <f>I24*J24*K24</f>
        <v>5250</v>
      </c>
      <c r="N24" s="10"/>
      <c r="O24" s="10"/>
      <c r="P24" s="11">
        <f>ROUND(M24,2)</f>
        <v>5250</v>
      </c>
    </row>
    <row r="25" spans="1:16" ht="15" customHeight="1" x14ac:dyDescent="0.25">
      <c r="A25" s="10" t="s">
        <v>62</v>
      </c>
      <c r="B25" s="77" t="s">
        <v>8</v>
      </c>
      <c r="C25" s="78"/>
      <c r="D25" s="78"/>
      <c r="E25" s="78"/>
      <c r="F25" s="79"/>
      <c r="G25" s="10"/>
      <c r="H25" s="11"/>
      <c r="I25" s="11"/>
      <c r="J25" s="11"/>
      <c r="K25" s="11"/>
      <c r="L25" s="11"/>
      <c r="M25" s="11"/>
      <c r="N25" s="11"/>
      <c r="O25" s="11"/>
      <c r="P25" s="11"/>
    </row>
    <row r="26" spans="1:16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5" customHeight="1" x14ac:dyDescent="0.25">
      <c r="A27" s="23">
        <v>6</v>
      </c>
      <c r="B27" s="74" t="str">
        <f>RESUMO!B12</f>
        <v>ESTRADA - POVOADO LAGES AO POVOADO BELO HORIZONTE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6"/>
    </row>
    <row r="28" spans="1:16" ht="60" customHeight="1" x14ac:dyDescent="0.25">
      <c r="A28" s="10" t="s">
        <v>31</v>
      </c>
      <c r="B28" s="10">
        <v>5501700</v>
      </c>
      <c r="C28" s="77" t="s">
        <v>231</v>
      </c>
      <c r="D28" s="78"/>
      <c r="E28" s="78"/>
      <c r="F28" s="79"/>
      <c r="G28" s="10" t="s">
        <v>92</v>
      </c>
      <c r="H28" s="11">
        <f>RESUMO!G12</f>
        <v>2125</v>
      </c>
      <c r="I28" s="10">
        <v>2</v>
      </c>
      <c r="J28" s="11">
        <f>H28</f>
        <v>2125</v>
      </c>
      <c r="K28" s="10">
        <v>1.5</v>
      </c>
      <c r="L28" s="10"/>
      <c r="M28" s="10">
        <f>I28*J28*K28</f>
        <v>6375</v>
      </c>
      <c r="N28" s="10"/>
      <c r="O28" s="10"/>
      <c r="P28" s="11">
        <f>ROUND(M28,2)</f>
        <v>6375</v>
      </c>
    </row>
    <row r="29" spans="1:16" ht="15" customHeight="1" x14ac:dyDescent="0.25">
      <c r="A29" s="10" t="s">
        <v>64</v>
      </c>
      <c r="B29" s="77" t="s">
        <v>8</v>
      </c>
      <c r="C29" s="78"/>
      <c r="D29" s="78"/>
      <c r="E29" s="78"/>
      <c r="F29" s="79"/>
      <c r="G29" s="10"/>
      <c r="H29" s="11"/>
      <c r="I29" s="11"/>
      <c r="J29" s="11"/>
      <c r="K29" s="11"/>
      <c r="L29" s="11"/>
      <c r="M29" s="11"/>
      <c r="N29" s="11"/>
      <c r="O29" s="11"/>
      <c r="P29" s="11"/>
    </row>
    <row r="30" spans="1:16" ht="1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t="15" customHeight="1" x14ac:dyDescent="0.25">
      <c r="A31" s="23">
        <v>7</v>
      </c>
      <c r="B31" s="74" t="str">
        <f>RESUMO!B13</f>
        <v>ESTRADA - POVOADO GROTA DE SOMBRA AO POVOADO CAPIVARA</v>
      </c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6"/>
    </row>
    <row r="32" spans="1:16" ht="60" customHeight="1" x14ac:dyDescent="0.25">
      <c r="A32" s="10" t="s">
        <v>32</v>
      </c>
      <c r="B32" s="10">
        <v>5501700</v>
      </c>
      <c r="C32" s="77" t="s">
        <v>231</v>
      </c>
      <c r="D32" s="78"/>
      <c r="E32" s="78"/>
      <c r="F32" s="79"/>
      <c r="G32" s="10" t="s">
        <v>92</v>
      </c>
      <c r="H32" s="11">
        <f>RESUMO!G13</f>
        <v>2125</v>
      </c>
      <c r="I32" s="10">
        <v>2</v>
      </c>
      <c r="J32" s="11">
        <f>H32</f>
        <v>2125</v>
      </c>
      <c r="K32" s="10">
        <v>1.5</v>
      </c>
      <c r="L32" s="10"/>
      <c r="M32" s="10">
        <f>I32*J32*K32</f>
        <v>6375</v>
      </c>
      <c r="N32" s="10"/>
      <c r="O32" s="10"/>
      <c r="P32" s="11">
        <f>ROUND(M32,2)</f>
        <v>6375</v>
      </c>
    </row>
    <row r="33" spans="1:16" ht="15" customHeight="1" x14ac:dyDescent="0.25">
      <c r="A33" s="10" t="s">
        <v>65</v>
      </c>
      <c r="B33" s="77" t="s">
        <v>8</v>
      </c>
      <c r="C33" s="78"/>
      <c r="D33" s="78"/>
      <c r="E33" s="78"/>
      <c r="F33" s="79"/>
      <c r="G33" s="10"/>
      <c r="H33" s="11"/>
      <c r="I33" s="11"/>
      <c r="J33" s="11"/>
      <c r="K33" s="11"/>
      <c r="L33" s="11"/>
      <c r="M33" s="11"/>
      <c r="N33" s="11"/>
      <c r="O33" s="11"/>
      <c r="P33" s="11"/>
    </row>
    <row r="34" spans="1:16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t="15" customHeight="1" x14ac:dyDescent="0.25">
      <c r="A35" s="23">
        <v>8</v>
      </c>
      <c r="B35" s="74" t="str">
        <f>RESUMO!B14</f>
        <v>ESTRADA - POVOADO ALTO ALEGRE AO POVOADO FERVEDOR</v>
      </c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6"/>
    </row>
    <row r="36" spans="1:16" ht="60" customHeight="1" x14ac:dyDescent="0.25">
      <c r="A36" s="10" t="s">
        <v>33</v>
      </c>
      <c r="B36" s="10">
        <v>5501700</v>
      </c>
      <c r="C36" s="77" t="s">
        <v>231</v>
      </c>
      <c r="D36" s="78"/>
      <c r="E36" s="78"/>
      <c r="F36" s="79"/>
      <c r="G36" s="10" t="s">
        <v>92</v>
      </c>
      <c r="H36" s="11">
        <f>RESUMO!G14</f>
        <v>2125</v>
      </c>
      <c r="I36" s="10">
        <v>2</v>
      </c>
      <c r="J36" s="11">
        <f>H36</f>
        <v>2125</v>
      </c>
      <c r="K36" s="10">
        <v>1.5</v>
      </c>
      <c r="L36" s="10"/>
      <c r="M36" s="10">
        <f>I36*J36*K36</f>
        <v>6375</v>
      </c>
      <c r="N36" s="10"/>
      <c r="O36" s="10"/>
      <c r="P36" s="11">
        <f>ROUND(M36,2)</f>
        <v>6375</v>
      </c>
    </row>
    <row r="37" spans="1:16" ht="15" customHeight="1" x14ac:dyDescent="0.25">
      <c r="A37" s="10" t="s">
        <v>67</v>
      </c>
      <c r="B37" s="77" t="s">
        <v>8</v>
      </c>
      <c r="C37" s="78"/>
      <c r="D37" s="78"/>
      <c r="E37" s="78"/>
      <c r="F37" s="79"/>
      <c r="G37" s="10"/>
      <c r="H37" s="11"/>
      <c r="I37" s="11"/>
      <c r="J37" s="11"/>
      <c r="K37" s="11"/>
      <c r="L37" s="11"/>
      <c r="M37" s="11"/>
      <c r="N37" s="11"/>
      <c r="O37" s="11"/>
      <c r="P37" s="11"/>
    </row>
    <row r="38" spans="1:16" ht="1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t="15" customHeight="1" x14ac:dyDescent="0.25">
      <c r="A39" s="23">
        <v>9</v>
      </c>
      <c r="B39" s="74" t="str">
        <f>RESUMO!B15</f>
        <v>ESTRADA - POVOADO JATOBÁ VELHO AO POVOADO ALDEIA</v>
      </c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6"/>
    </row>
    <row r="40" spans="1:16" ht="60" customHeight="1" x14ac:dyDescent="0.25">
      <c r="A40" s="10" t="s">
        <v>34</v>
      </c>
      <c r="B40" s="10">
        <v>5501700</v>
      </c>
      <c r="C40" s="77" t="s">
        <v>231</v>
      </c>
      <c r="D40" s="78"/>
      <c r="E40" s="78"/>
      <c r="F40" s="79"/>
      <c r="G40" s="10" t="s">
        <v>92</v>
      </c>
      <c r="H40" s="11">
        <f>RESUMO!G15</f>
        <v>2125</v>
      </c>
      <c r="I40" s="10">
        <v>2</v>
      </c>
      <c r="J40" s="11">
        <f>H40</f>
        <v>2125</v>
      </c>
      <c r="K40" s="10">
        <v>1.5</v>
      </c>
      <c r="L40" s="10"/>
      <c r="M40" s="10">
        <f>I40*J40*K40</f>
        <v>6375</v>
      </c>
      <c r="N40" s="10"/>
      <c r="O40" s="10"/>
      <c r="P40" s="11">
        <f>ROUND(M40,2)</f>
        <v>6375</v>
      </c>
    </row>
    <row r="41" spans="1:16" ht="15" customHeight="1" x14ac:dyDescent="0.25">
      <c r="A41" s="10" t="s">
        <v>68</v>
      </c>
      <c r="B41" s="77" t="s">
        <v>8</v>
      </c>
      <c r="C41" s="78"/>
      <c r="D41" s="78"/>
      <c r="E41" s="78"/>
      <c r="F41" s="79"/>
      <c r="G41" s="10"/>
      <c r="H41" s="11"/>
      <c r="I41" s="11"/>
      <c r="J41" s="11"/>
      <c r="K41" s="11"/>
      <c r="L41" s="11"/>
      <c r="M41" s="11"/>
      <c r="N41" s="11"/>
      <c r="O41" s="11"/>
      <c r="P41" s="11"/>
    </row>
    <row r="42" spans="1:16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ht="15" customHeight="1" x14ac:dyDescent="0.25">
      <c r="A43" s="23">
        <v>10</v>
      </c>
      <c r="B43" s="74" t="str">
        <f>RESUMO!B16</f>
        <v>ESTRADA - POVOADO GAMELEIRA AO POVOADO BOI MANSO</v>
      </c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6"/>
    </row>
    <row r="44" spans="1:16" ht="60" customHeight="1" x14ac:dyDescent="0.25">
      <c r="A44" s="10" t="s">
        <v>35</v>
      </c>
      <c r="B44" s="10">
        <v>5501700</v>
      </c>
      <c r="C44" s="77" t="s">
        <v>231</v>
      </c>
      <c r="D44" s="78"/>
      <c r="E44" s="78"/>
      <c r="F44" s="79"/>
      <c r="G44" s="10" t="s">
        <v>92</v>
      </c>
      <c r="H44" s="11">
        <f>RESUMO!G16</f>
        <v>2000</v>
      </c>
      <c r="I44" s="10">
        <v>2</v>
      </c>
      <c r="J44" s="11">
        <f>H44</f>
        <v>2000</v>
      </c>
      <c r="K44" s="10">
        <v>1.5</v>
      </c>
      <c r="L44" s="10"/>
      <c r="M44" s="10">
        <f>I44*J44*K44</f>
        <v>6000</v>
      </c>
      <c r="N44" s="10"/>
      <c r="O44" s="10"/>
      <c r="P44" s="11">
        <f>ROUND(M44,2)</f>
        <v>6000</v>
      </c>
    </row>
    <row r="45" spans="1:16" ht="15" customHeight="1" x14ac:dyDescent="0.25">
      <c r="A45" s="10" t="s">
        <v>70</v>
      </c>
      <c r="B45" s="77" t="s">
        <v>8</v>
      </c>
      <c r="C45" s="78"/>
      <c r="D45" s="78"/>
      <c r="E45" s="78"/>
      <c r="F45" s="79"/>
      <c r="G45" s="10"/>
      <c r="H45" s="11"/>
      <c r="I45" s="11"/>
      <c r="J45" s="11"/>
      <c r="K45" s="11"/>
      <c r="L45" s="11"/>
      <c r="M45" s="11"/>
      <c r="N45" s="11"/>
      <c r="O45" s="11"/>
      <c r="P45" s="11"/>
    </row>
    <row r="46" spans="1:16" ht="1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ht="15" customHeight="1" x14ac:dyDescent="0.25">
      <c r="A47" s="23">
        <v>11</v>
      </c>
      <c r="B47" s="74" t="str">
        <f>RESUMO!B17</f>
        <v>ESTRADA - PERÍMETRO PERIURBANO</v>
      </c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6"/>
    </row>
    <row r="48" spans="1:16" ht="60" customHeight="1" x14ac:dyDescent="0.25">
      <c r="A48" s="10" t="s">
        <v>36</v>
      </c>
      <c r="B48" s="10">
        <v>5501700</v>
      </c>
      <c r="C48" s="77" t="s">
        <v>231</v>
      </c>
      <c r="D48" s="78"/>
      <c r="E48" s="78"/>
      <c r="F48" s="79"/>
      <c r="G48" s="10" t="s">
        <v>92</v>
      </c>
      <c r="H48" s="11">
        <f>RESUMO!G17</f>
        <v>1250</v>
      </c>
      <c r="I48" s="10">
        <v>2</v>
      </c>
      <c r="J48" s="11">
        <f>H48</f>
        <v>1250</v>
      </c>
      <c r="K48" s="10">
        <v>1.5</v>
      </c>
      <c r="L48" s="10"/>
      <c r="M48" s="10">
        <f>I48*J48*K48</f>
        <v>3750</v>
      </c>
      <c r="N48" s="10"/>
      <c r="O48" s="10"/>
      <c r="P48" s="11">
        <f>ROUND(M48,2)</f>
        <v>3750</v>
      </c>
    </row>
    <row r="49" spans="1:16" ht="15" customHeight="1" x14ac:dyDescent="0.25">
      <c r="A49" s="10" t="s">
        <v>71</v>
      </c>
      <c r="B49" s="77" t="s">
        <v>8</v>
      </c>
      <c r="C49" s="78"/>
      <c r="D49" s="78"/>
      <c r="E49" s="78"/>
      <c r="F49" s="79"/>
      <c r="G49" s="10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t="15" customHeight="1" x14ac:dyDescent="0.25">
      <c r="A51" s="23">
        <v>12</v>
      </c>
      <c r="B51" s="74" t="str">
        <f>RESUMO!B18</f>
        <v>ESTRADA - POVOADO ASSENTAMENTO AO POVOADO SANTA ANGÉLICA</v>
      </c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6"/>
    </row>
    <row r="52" spans="1:16" ht="60" customHeight="1" x14ac:dyDescent="0.25">
      <c r="A52" s="10" t="s">
        <v>37</v>
      </c>
      <c r="B52" s="10">
        <v>5501700</v>
      </c>
      <c r="C52" s="77" t="s">
        <v>231</v>
      </c>
      <c r="D52" s="78"/>
      <c r="E52" s="78"/>
      <c r="F52" s="79"/>
      <c r="G52" s="10" t="s">
        <v>92</v>
      </c>
      <c r="H52" s="11">
        <f>RESUMO!G18</f>
        <v>2125</v>
      </c>
      <c r="I52" s="10">
        <v>2</v>
      </c>
      <c r="J52" s="11">
        <f>H52</f>
        <v>2125</v>
      </c>
      <c r="K52" s="10">
        <v>1.5</v>
      </c>
      <c r="L52" s="10"/>
      <c r="M52" s="10">
        <f>I52*J52*K52</f>
        <v>6375</v>
      </c>
      <c r="N52" s="10"/>
      <c r="O52" s="10"/>
      <c r="P52" s="11">
        <f>ROUND(M52,2)</f>
        <v>6375</v>
      </c>
    </row>
    <row r="53" spans="1:16" ht="15" customHeight="1" x14ac:dyDescent="0.25">
      <c r="A53" s="10" t="s">
        <v>73</v>
      </c>
      <c r="B53" s="77" t="s">
        <v>8</v>
      </c>
      <c r="C53" s="78"/>
      <c r="D53" s="78"/>
      <c r="E53" s="78"/>
      <c r="F53" s="79"/>
      <c r="G53" s="10"/>
      <c r="H53" s="11"/>
      <c r="I53" s="11"/>
      <c r="J53" s="11"/>
      <c r="K53" s="11"/>
      <c r="L53" s="11"/>
      <c r="M53" s="11"/>
      <c r="N53" s="11"/>
      <c r="O53" s="11"/>
      <c r="P53" s="11"/>
    </row>
    <row r="54" spans="1:16" ht="1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ht="15" customHeight="1" x14ac:dyDescent="0.25">
      <c r="A55" s="23">
        <v>13</v>
      </c>
      <c r="B55" s="74" t="str">
        <f>RESUMO!B19</f>
        <v>ESTRADA - POVOADO SANTA ANGÉLICA AO POVOADO SÃO MATEUS</v>
      </c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6"/>
    </row>
    <row r="56" spans="1:16" ht="60" customHeight="1" x14ac:dyDescent="0.25">
      <c r="A56" s="10" t="s">
        <v>38</v>
      </c>
      <c r="B56" s="10">
        <v>5501700</v>
      </c>
      <c r="C56" s="77" t="s">
        <v>231</v>
      </c>
      <c r="D56" s="78"/>
      <c r="E56" s="78"/>
      <c r="F56" s="79"/>
      <c r="G56" s="10" t="s">
        <v>92</v>
      </c>
      <c r="H56" s="11">
        <f>RESUMO!G19</f>
        <v>5125</v>
      </c>
      <c r="I56" s="10">
        <v>2</v>
      </c>
      <c r="J56" s="11">
        <f>H56</f>
        <v>5125</v>
      </c>
      <c r="K56" s="10">
        <v>1.5</v>
      </c>
      <c r="L56" s="10"/>
      <c r="M56" s="10">
        <f>I56*J56*K56</f>
        <v>15375</v>
      </c>
      <c r="N56" s="10"/>
      <c r="O56" s="10"/>
      <c r="P56" s="11">
        <f>ROUND(M56,2)</f>
        <v>15375</v>
      </c>
    </row>
    <row r="57" spans="1:16" ht="15" customHeight="1" x14ac:dyDescent="0.25">
      <c r="A57" s="10" t="s">
        <v>75</v>
      </c>
      <c r="B57" s="77" t="s">
        <v>8</v>
      </c>
      <c r="C57" s="78"/>
      <c r="D57" s="78"/>
      <c r="E57" s="78"/>
      <c r="F57" s="79"/>
      <c r="G57" s="10"/>
      <c r="H57" s="11"/>
      <c r="I57" s="11"/>
      <c r="J57" s="11"/>
      <c r="K57" s="11"/>
      <c r="L57" s="11"/>
      <c r="M57" s="11"/>
      <c r="N57" s="11"/>
      <c r="O57" s="11"/>
      <c r="P57" s="11"/>
    </row>
    <row r="58" spans="1:16" ht="1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ht="15" customHeight="1" x14ac:dyDescent="0.25">
      <c r="A59" s="23">
        <v>14</v>
      </c>
      <c r="B59" s="74" t="str">
        <f>RESUMO!B20</f>
        <v>ESTRADA - POVOADO ALTA MIRA A LOCALIDADE BOI MANSO</v>
      </c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6"/>
    </row>
    <row r="60" spans="1:16" ht="60" customHeight="1" x14ac:dyDescent="0.25">
      <c r="A60" s="10" t="s">
        <v>39</v>
      </c>
      <c r="B60" s="10">
        <v>5501700</v>
      </c>
      <c r="C60" s="77" t="s">
        <v>231</v>
      </c>
      <c r="D60" s="78"/>
      <c r="E60" s="78"/>
      <c r="F60" s="79"/>
      <c r="G60" s="10" t="s">
        <v>92</v>
      </c>
      <c r="H60" s="11">
        <f>RESUMO!G20</f>
        <v>2225</v>
      </c>
      <c r="I60" s="10">
        <v>2</v>
      </c>
      <c r="J60" s="11">
        <f>H60</f>
        <v>2225</v>
      </c>
      <c r="K60" s="10">
        <v>1.5</v>
      </c>
      <c r="L60" s="10"/>
      <c r="M60" s="10">
        <f>I60*J60*K60</f>
        <v>6675</v>
      </c>
      <c r="N60" s="10"/>
      <c r="O60" s="10"/>
      <c r="P60" s="11">
        <f>ROUND(M60,2)</f>
        <v>6675</v>
      </c>
    </row>
    <row r="61" spans="1:16" ht="15" customHeight="1" x14ac:dyDescent="0.25">
      <c r="A61" s="10" t="s">
        <v>76</v>
      </c>
      <c r="B61" s="77" t="s">
        <v>8</v>
      </c>
      <c r="C61" s="78"/>
      <c r="D61" s="78"/>
      <c r="E61" s="78"/>
      <c r="F61" s="79"/>
      <c r="G61" s="10"/>
      <c r="H61" s="11"/>
      <c r="I61" s="11"/>
      <c r="J61" s="11"/>
      <c r="K61" s="11"/>
      <c r="L61" s="11"/>
      <c r="M61" s="11"/>
      <c r="N61" s="11"/>
      <c r="O61" s="11"/>
      <c r="P61" s="11"/>
    </row>
    <row r="62" spans="1:16" ht="1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ht="15" customHeight="1" x14ac:dyDescent="0.25">
      <c r="A63" s="23">
        <v>15</v>
      </c>
      <c r="B63" s="74" t="str">
        <f>RESUMO!B21</f>
        <v>ESTRADA - POVOADO SANTA CRUZ AO POVOADO BURITI DO MEIO DE BAIXO</v>
      </c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6"/>
    </row>
    <row r="64" spans="1:16" ht="60" customHeight="1" x14ac:dyDescent="0.25">
      <c r="A64" s="10" t="s">
        <v>40</v>
      </c>
      <c r="B64" s="10">
        <v>5501700</v>
      </c>
      <c r="C64" s="77" t="s">
        <v>231</v>
      </c>
      <c r="D64" s="78"/>
      <c r="E64" s="78"/>
      <c r="F64" s="79"/>
      <c r="G64" s="10" t="s">
        <v>92</v>
      </c>
      <c r="H64" s="11">
        <f>RESUMO!G21</f>
        <v>6125</v>
      </c>
      <c r="I64" s="10">
        <v>2</v>
      </c>
      <c r="J64" s="11">
        <f>H64</f>
        <v>6125</v>
      </c>
      <c r="K64" s="10">
        <v>1.5</v>
      </c>
      <c r="L64" s="10"/>
      <c r="M64" s="10">
        <f>I64*J64*K64</f>
        <v>18375</v>
      </c>
      <c r="N64" s="10"/>
      <c r="O64" s="10"/>
      <c r="P64" s="11">
        <f>ROUND(M64,2)</f>
        <v>18375</v>
      </c>
    </row>
    <row r="65" spans="1:16" ht="15" customHeight="1" x14ac:dyDescent="0.25">
      <c r="A65" s="10" t="s">
        <v>78</v>
      </c>
      <c r="B65" s="77" t="s">
        <v>8</v>
      </c>
      <c r="C65" s="78"/>
      <c r="D65" s="78"/>
      <c r="E65" s="78"/>
      <c r="F65" s="79"/>
      <c r="G65" s="10"/>
      <c r="H65" s="11"/>
      <c r="I65" s="11"/>
      <c r="J65" s="11"/>
      <c r="K65" s="11"/>
      <c r="L65" s="11"/>
      <c r="M65" s="11"/>
      <c r="N65" s="11"/>
      <c r="O65" s="11"/>
      <c r="P65" s="11"/>
    </row>
    <row r="66" spans="1:16" ht="1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ht="15" customHeight="1" x14ac:dyDescent="0.25">
      <c r="A67" s="23">
        <v>16</v>
      </c>
      <c r="B67" s="74" t="str">
        <f>RESUMO!B22</f>
        <v>ESTRADA - POVOADO BURITI DO MEIO DE CIMA AO POVOADO MELANCIA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6"/>
    </row>
    <row r="68" spans="1:16" ht="60" customHeight="1" x14ac:dyDescent="0.25">
      <c r="A68" s="10" t="s">
        <v>41</v>
      </c>
      <c r="B68" s="10">
        <v>5501700</v>
      </c>
      <c r="C68" s="77" t="s">
        <v>231</v>
      </c>
      <c r="D68" s="78"/>
      <c r="E68" s="78"/>
      <c r="F68" s="79"/>
      <c r="G68" s="10" t="s">
        <v>92</v>
      </c>
      <c r="H68" s="11">
        <f>RESUMO!G22</f>
        <v>2125</v>
      </c>
      <c r="I68" s="10">
        <v>2</v>
      </c>
      <c r="J68" s="11">
        <f>H68</f>
        <v>2125</v>
      </c>
      <c r="K68" s="10">
        <v>1.5</v>
      </c>
      <c r="L68" s="10"/>
      <c r="M68" s="10">
        <f>I68*J68*K68</f>
        <v>6375</v>
      </c>
      <c r="N68" s="10"/>
      <c r="O68" s="10"/>
      <c r="P68" s="11">
        <f>ROUND(M68,2)</f>
        <v>6375</v>
      </c>
    </row>
    <row r="69" spans="1:16" ht="15" customHeight="1" x14ac:dyDescent="0.25">
      <c r="A69" s="10" t="s">
        <v>80</v>
      </c>
      <c r="B69" s="77" t="s">
        <v>8</v>
      </c>
      <c r="C69" s="78"/>
      <c r="D69" s="78"/>
      <c r="E69" s="78"/>
      <c r="F69" s="79"/>
      <c r="G69" s="10"/>
      <c r="H69" s="11"/>
      <c r="I69" s="11"/>
      <c r="J69" s="11"/>
      <c r="K69" s="11"/>
      <c r="L69" s="11"/>
      <c r="M69" s="11"/>
      <c r="N69" s="11" t="s">
        <v>8</v>
      </c>
      <c r="O69" s="11"/>
      <c r="P69" s="11"/>
    </row>
    <row r="70" spans="1:16" ht="1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ht="15" customHeight="1" x14ac:dyDescent="0.25">
      <c r="A71" s="23">
        <v>17</v>
      </c>
      <c r="B71" s="74" t="str">
        <f>RESUMO!B23</f>
        <v>ESTRADA - POVOADO ABROLHOS AO POVOADO PAUS DE CHAPADA</v>
      </c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6"/>
    </row>
    <row r="72" spans="1:16" ht="60" customHeight="1" x14ac:dyDescent="0.25">
      <c r="A72" s="10" t="s">
        <v>42</v>
      </c>
      <c r="B72" s="10">
        <v>5501700</v>
      </c>
      <c r="C72" s="77" t="s">
        <v>231</v>
      </c>
      <c r="D72" s="78"/>
      <c r="E72" s="78"/>
      <c r="F72" s="79"/>
      <c r="G72" s="10" t="s">
        <v>92</v>
      </c>
      <c r="H72" s="11">
        <f>RESUMO!G23</f>
        <v>3000</v>
      </c>
      <c r="I72" s="10">
        <v>2</v>
      </c>
      <c r="J72" s="11">
        <f>H72</f>
        <v>3000</v>
      </c>
      <c r="K72" s="10">
        <v>1.5</v>
      </c>
      <c r="L72" s="10"/>
      <c r="M72" s="10">
        <f>I72*J72*K72</f>
        <v>9000</v>
      </c>
      <c r="N72" s="10"/>
      <c r="O72" s="10"/>
      <c r="P72" s="11">
        <f>ROUND(M72,2)</f>
        <v>9000</v>
      </c>
    </row>
    <row r="73" spans="1:16" ht="15" customHeight="1" x14ac:dyDescent="0.25">
      <c r="A73" s="10" t="s">
        <v>260</v>
      </c>
      <c r="B73" s="77"/>
      <c r="C73" s="78"/>
      <c r="D73" s="78"/>
      <c r="E73" s="78"/>
      <c r="F73" s="79"/>
      <c r="G73" s="10"/>
      <c r="H73" s="11"/>
      <c r="I73" s="11"/>
      <c r="J73" s="11"/>
      <c r="K73" s="11"/>
      <c r="L73" s="11"/>
      <c r="M73" s="11"/>
      <c r="N73" s="11"/>
      <c r="O73" s="11"/>
      <c r="P73" s="11"/>
    </row>
    <row r="74" spans="1:16" ht="1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ht="15" customHeight="1" x14ac:dyDescent="0.25">
      <c r="A75" s="23">
        <v>18</v>
      </c>
      <c r="B75" s="74" t="str">
        <f>RESUMO!B24</f>
        <v>ESTRADA - POVOADO ABROLHOS AO POVOADO PÉ DE FIGUEIRA</v>
      </c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6"/>
    </row>
    <row r="76" spans="1:16" ht="60" customHeight="1" x14ac:dyDescent="0.25">
      <c r="A76" s="10" t="s">
        <v>43</v>
      </c>
      <c r="B76" s="10">
        <v>5501700</v>
      </c>
      <c r="C76" s="77" t="s">
        <v>231</v>
      </c>
      <c r="D76" s="78"/>
      <c r="E76" s="78"/>
      <c r="F76" s="79"/>
      <c r="G76" s="10" t="s">
        <v>92</v>
      </c>
      <c r="H76" s="11">
        <f>RESUMO!G24</f>
        <v>3125</v>
      </c>
      <c r="I76" s="10">
        <v>2</v>
      </c>
      <c r="J76" s="11">
        <f>H76</f>
        <v>3125</v>
      </c>
      <c r="K76" s="10">
        <v>1.5</v>
      </c>
      <c r="L76" s="10"/>
      <c r="M76" s="10">
        <f>I76*J76*K76</f>
        <v>9375</v>
      </c>
      <c r="N76" s="10"/>
      <c r="O76" s="10"/>
      <c r="P76" s="11">
        <f>ROUND(M76,2)</f>
        <v>9375</v>
      </c>
    </row>
    <row r="77" spans="1:16" ht="15" customHeight="1" x14ac:dyDescent="0.25">
      <c r="A77" s="10" t="s">
        <v>82</v>
      </c>
      <c r="B77" s="77" t="s">
        <v>8</v>
      </c>
      <c r="C77" s="78"/>
      <c r="D77" s="78"/>
      <c r="E77" s="78"/>
      <c r="F77" s="79"/>
      <c r="G77" s="10"/>
      <c r="H77" s="11"/>
      <c r="I77" s="11"/>
      <c r="J77" s="11"/>
      <c r="K77" s="11"/>
      <c r="L77" s="11"/>
      <c r="M77" s="11"/>
      <c r="N77" s="11" t="s">
        <v>8</v>
      </c>
      <c r="O77" s="11"/>
      <c r="P77" s="11"/>
    </row>
    <row r="78" spans="1:16" ht="1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ht="15" customHeight="1" x14ac:dyDescent="0.25">
      <c r="A79" s="23">
        <v>19</v>
      </c>
      <c r="B79" s="74" t="str">
        <f>RESUMO!B25</f>
        <v>ESTRADA - POVOADO SANTA ANGELICA A LOCALIDADE BAIXA FRIA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6"/>
    </row>
    <row r="80" spans="1:16" ht="60" customHeight="1" x14ac:dyDescent="0.25">
      <c r="A80" s="10" t="s">
        <v>44</v>
      </c>
      <c r="B80" s="10">
        <v>5501700</v>
      </c>
      <c r="C80" s="77" t="s">
        <v>231</v>
      </c>
      <c r="D80" s="78"/>
      <c r="E80" s="78"/>
      <c r="F80" s="79"/>
      <c r="G80" s="10" t="s">
        <v>92</v>
      </c>
      <c r="H80" s="11">
        <f>RESUMO!G25</f>
        <v>3125</v>
      </c>
      <c r="I80" s="10">
        <v>2</v>
      </c>
      <c r="J80" s="11">
        <f>H80</f>
        <v>3125</v>
      </c>
      <c r="K80" s="10">
        <v>1.5</v>
      </c>
      <c r="L80" s="10"/>
      <c r="M80" s="10">
        <f>I80*J80*K80</f>
        <v>9375</v>
      </c>
      <c r="N80" s="10"/>
      <c r="O80" s="10"/>
      <c r="P80" s="11">
        <f>ROUND(M80,2)</f>
        <v>9375</v>
      </c>
    </row>
    <row r="81" spans="1:16" x14ac:dyDescent="0.25">
      <c r="A81" s="10" t="s">
        <v>261</v>
      </c>
      <c r="B81" s="32"/>
      <c r="C81" s="27"/>
      <c r="D81" s="27"/>
      <c r="E81" s="27"/>
      <c r="F81" s="28"/>
      <c r="G81" s="10"/>
      <c r="H81" s="10"/>
      <c r="I81" s="10"/>
      <c r="J81" s="10"/>
      <c r="K81" s="10"/>
      <c r="L81" s="10"/>
      <c r="M81" s="10"/>
      <c r="N81" s="10"/>
      <c r="O81" s="10"/>
      <c r="P81" s="11"/>
    </row>
    <row r="82" spans="1:16" customFormat="1" x14ac:dyDescent="0.25"/>
    <row r="83" spans="1:16" ht="19.149999999999999" customHeight="1" x14ac:dyDescent="0.25">
      <c r="A83" s="23">
        <v>20</v>
      </c>
      <c r="B83" s="74" t="str">
        <f>RESUMO!B26</f>
        <v>ESTRADA - ESTRADA SÃO MATEUS AO POVOADO GUDIM</v>
      </c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6"/>
    </row>
    <row r="84" spans="1:16" ht="60" customHeight="1" x14ac:dyDescent="0.25">
      <c r="A84" s="10" t="s">
        <v>255</v>
      </c>
      <c r="B84" s="10">
        <v>5501700</v>
      </c>
      <c r="C84" s="77" t="s">
        <v>231</v>
      </c>
      <c r="D84" s="78"/>
      <c r="E84" s="78"/>
      <c r="F84" s="79"/>
      <c r="G84" s="10" t="s">
        <v>92</v>
      </c>
      <c r="H84" s="11">
        <f>RESUMO!G26</f>
        <v>2125</v>
      </c>
      <c r="I84" s="10">
        <v>2</v>
      </c>
      <c r="J84" s="11">
        <f>H84</f>
        <v>2125</v>
      </c>
      <c r="K84" s="10">
        <v>1.5</v>
      </c>
      <c r="L84" s="10"/>
      <c r="M84" s="10">
        <f>I84*J84*K84</f>
        <v>6375</v>
      </c>
      <c r="N84" s="10"/>
      <c r="O84" s="10"/>
      <c r="P84" s="11">
        <f>ROUND(M84,2)</f>
        <v>6375</v>
      </c>
    </row>
    <row r="85" spans="1:16" x14ac:dyDescent="0.25">
      <c r="A85" s="10" t="s">
        <v>262</v>
      </c>
      <c r="B85" s="32"/>
      <c r="C85" s="27"/>
      <c r="D85" s="27"/>
      <c r="E85" s="27"/>
      <c r="F85" s="28"/>
      <c r="G85" s="10"/>
      <c r="H85" s="10"/>
      <c r="I85" s="10"/>
      <c r="J85" s="10"/>
      <c r="K85" s="10"/>
      <c r="L85" s="10"/>
      <c r="M85" s="10"/>
      <c r="N85" s="10"/>
      <c r="O85" s="10"/>
      <c r="P85" s="11"/>
    </row>
    <row r="86" spans="1:16" customFormat="1" x14ac:dyDescent="0.25"/>
    <row r="87" spans="1:16" x14ac:dyDescent="0.25">
      <c r="A87" s="23">
        <v>21</v>
      </c>
      <c r="B87" s="74" t="str">
        <f>RESUMO!B27</f>
        <v>ESTRADA - PI 225 AO POVOADO PENSAMENTO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6"/>
    </row>
    <row r="88" spans="1:16" ht="60" customHeight="1" x14ac:dyDescent="0.25">
      <c r="A88" s="10" t="s">
        <v>256</v>
      </c>
      <c r="B88" s="10">
        <v>5501700</v>
      </c>
      <c r="C88" s="77" t="s">
        <v>231</v>
      </c>
      <c r="D88" s="78"/>
      <c r="E88" s="78"/>
      <c r="F88" s="79"/>
      <c r="G88" s="10" t="s">
        <v>92</v>
      </c>
      <c r="H88" s="11">
        <f>RESUMO!G27</f>
        <v>3125</v>
      </c>
      <c r="I88" s="10">
        <v>2</v>
      </c>
      <c r="J88" s="11">
        <f>H88</f>
        <v>3125</v>
      </c>
      <c r="K88" s="10">
        <v>1.5</v>
      </c>
      <c r="L88" s="10"/>
      <c r="M88" s="10">
        <f>I88*J88*K88</f>
        <v>9375</v>
      </c>
      <c r="N88" s="10"/>
      <c r="O88" s="10"/>
      <c r="P88" s="11">
        <f>ROUND(M88,2)</f>
        <v>9375</v>
      </c>
    </row>
    <row r="89" spans="1:16" x14ac:dyDescent="0.25">
      <c r="A89" s="10"/>
      <c r="B89" s="32"/>
      <c r="C89" s="27"/>
      <c r="D89" s="27"/>
      <c r="E89" s="27"/>
      <c r="F89" s="28"/>
      <c r="G89" s="10"/>
      <c r="H89" s="10"/>
      <c r="I89" s="10"/>
      <c r="J89" s="10"/>
      <c r="K89" s="10"/>
      <c r="L89" s="10"/>
      <c r="M89" s="10"/>
      <c r="N89" s="10"/>
      <c r="O89" s="10"/>
      <c r="P89" s="11"/>
    </row>
    <row r="90" spans="1:16" x14ac:dyDescent="0.25">
      <c r="A90" s="23">
        <v>22</v>
      </c>
      <c r="B90" s="74" t="str">
        <f>RESUMO!B28</f>
        <v>ESTRADA - PI 225 AO POVOADO MORRO DO MEL</v>
      </c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6"/>
    </row>
    <row r="91" spans="1:16" ht="60" customHeight="1" x14ac:dyDescent="0.25">
      <c r="A91" s="10" t="s">
        <v>257</v>
      </c>
      <c r="B91" s="10">
        <v>5501700</v>
      </c>
      <c r="C91" s="77" t="s">
        <v>231</v>
      </c>
      <c r="D91" s="78"/>
      <c r="E91" s="78"/>
      <c r="F91" s="79"/>
      <c r="G91" s="10" t="s">
        <v>92</v>
      </c>
      <c r="H91" s="11">
        <f>RESUMO!G28</f>
        <v>3125</v>
      </c>
      <c r="I91" s="10">
        <v>2</v>
      </c>
      <c r="J91" s="11">
        <f>H91</f>
        <v>3125</v>
      </c>
      <c r="K91" s="10">
        <v>1.5</v>
      </c>
      <c r="L91" s="10"/>
      <c r="M91" s="10">
        <f>I91*J91*K91</f>
        <v>9375</v>
      </c>
      <c r="N91" s="10"/>
      <c r="O91" s="10"/>
      <c r="P91" s="11">
        <f>ROUND(M91,2)</f>
        <v>9375</v>
      </c>
    </row>
    <row r="92" spans="1:16" x14ac:dyDescent="0.25">
      <c r="A92" s="10" t="s">
        <v>263</v>
      </c>
      <c r="B92" s="32"/>
      <c r="C92" s="27"/>
      <c r="D92" s="27"/>
      <c r="E92" s="27"/>
      <c r="F92" s="28"/>
      <c r="G92" s="10"/>
      <c r="H92" s="10"/>
      <c r="I92" s="10"/>
      <c r="J92" s="10"/>
      <c r="K92" s="10"/>
      <c r="L92" s="10"/>
      <c r="M92" s="10"/>
      <c r="N92" s="10"/>
      <c r="O92" s="10"/>
      <c r="P92" s="11"/>
    </row>
    <row r="93" spans="1:16" customFormat="1" x14ac:dyDescent="0.25"/>
    <row r="94" spans="1:16" x14ac:dyDescent="0.25">
      <c r="A94" s="23">
        <v>23</v>
      </c>
      <c r="B94" s="74" t="str">
        <f>RESUMO!B29</f>
        <v>ESTRADA - POVOADO PAUS DE CHAPADA A POVOADO NOVO ORIENTE</v>
      </c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6"/>
    </row>
    <row r="95" spans="1:16" ht="60" customHeight="1" x14ac:dyDescent="0.25">
      <c r="A95" s="10" t="s">
        <v>259</v>
      </c>
      <c r="B95" s="10">
        <v>5501700</v>
      </c>
      <c r="C95" s="77" t="s">
        <v>231</v>
      </c>
      <c r="D95" s="78"/>
      <c r="E95" s="78"/>
      <c r="F95" s="79"/>
      <c r="G95" s="10" t="s">
        <v>92</v>
      </c>
      <c r="H95" s="11">
        <f>RESUMO!G29</f>
        <v>2125</v>
      </c>
      <c r="I95" s="10">
        <v>2</v>
      </c>
      <c r="J95" s="11">
        <f>H95</f>
        <v>2125</v>
      </c>
      <c r="K95" s="10">
        <v>1.5</v>
      </c>
      <c r="L95" s="10"/>
      <c r="M95" s="10">
        <f>I95*J95*K95</f>
        <v>6375</v>
      </c>
      <c r="N95" s="10"/>
      <c r="O95" s="10"/>
      <c r="P95" s="11">
        <f>ROUND(M95,2)</f>
        <v>6375</v>
      </c>
    </row>
    <row r="96" spans="1:16" x14ac:dyDescent="0.25">
      <c r="A96" s="10" t="s">
        <v>264</v>
      </c>
      <c r="B96" s="32"/>
      <c r="C96" s="27"/>
      <c r="D96" s="27"/>
      <c r="E96" s="27"/>
      <c r="F96" s="28"/>
      <c r="G96" s="10"/>
      <c r="H96" s="10"/>
      <c r="I96" s="10"/>
      <c r="J96" s="10"/>
      <c r="K96" s="10"/>
      <c r="L96" s="10"/>
      <c r="M96" s="10"/>
      <c r="N96" s="10"/>
      <c r="O96" s="10"/>
      <c r="P96" s="11"/>
    </row>
    <row r="97" spans="1:16" customFormat="1" x14ac:dyDescent="0.25"/>
    <row r="98" spans="1:16" x14ac:dyDescent="0.25">
      <c r="A98" s="23">
        <v>24</v>
      </c>
      <c r="B98" s="74" t="str">
        <f>RESUMO!B30</f>
        <v>ESTRADA - ESTRADA SÃO MATEUS A LOCALIDADE RIACHO DO GADO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6"/>
    </row>
    <row r="99" spans="1:16" ht="49.15" customHeight="1" x14ac:dyDescent="0.25">
      <c r="A99" s="10" t="s">
        <v>258</v>
      </c>
      <c r="B99" s="10">
        <v>5501700</v>
      </c>
      <c r="C99" s="77" t="s">
        <v>231</v>
      </c>
      <c r="D99" s="78"/>
      <c r="E99" s="78"/>
      <c r="F99" s="79"/>
      <c r="G99" s="10" t="s">
        <v>92</v>
      </c>
      <c r="H99" s="11">
        <f>RESUMO!G30</f>
        <v>2125</v>
      </c>
      <c r="I99" s="10">
        <v>2</v>
      </c>
      <c r="J99" s="11">
        <f>H99</f>
        <v>2125</v>
      </c>
      <c r="K99" s="10">
        <v>1.5</v>
      </c>
      <c r="L99" s="10"/>
      <c r="M99" s="10">
        <f>I99*J99*K99</f>
        <v>6375</v>
      </c>
      <c r="N99" s="10"/>
      <c r="O99" s="10"/>
      <c r="P99" s="11">
        <f>ROUND(M99,2)</f>
        <v>6375</v>
      </c>
    </row>
    <row r="100" spans="1:16" x14ac:dyDescent="0.25">
      <c r="A100" s="10" t="s">
        <v>265</v>
      </c>
      <c r="B100" s="32"/>
      <c r="C100" s="27"/>
      <c r="D100" s="27"/>
      <c r="E100" s="27"/>
      <c r="F100" s="28"/>
      <c r="G100" s="10"/>
      <c r="H100" s="10"/>
      <c r="I100" s="10"/>
      <c r="J100" s="10"/>
      <c r="K100" s="10"/>
      <c r="L100" s="10"/>
      <c r="M100" s="10"/>
      <c r="N100" s="10"/>
      <c r="O100" s="10"/>
      <c r="P100" s="11"/>
    </row>
    <row r="101" spans="1:16" customFormat="1" x14ac:dyDescent="0.25"/>
    <row r="102" spans="1:16" customFormat="1" ht="15" customHeight="1" x14ac:dyDescent="0.25"/>
  </sheetData>
  <sheetProtection formatCells="0" formatColumns="0" formatRows="0" insertColumns="0" insertRows="0" insertHyperlinks="0" deleteColumns="0" deleteRows="0" sort="0" autoFilter="0" pivotTables="0"/>
  <mergeCells count="71">
    <mergeCell ref="B7:P7"/>
    <mergeCell ref="A1:P1"/>
    <mergeCell ref="A2:P2"/>
    <mergeCell ref="A3:P3"/>
    <mergeCell ref="K5:L5"/>
    <mergeCell ref="C6:F6"/>
    <mergeCell ref="B23:P23"/>
    <mergeCell ref="C8:F8"/>
    <mergeCell ref="B9:F9"/>
    <mergeCell ref="B11:P11"/>
    <mergeCell ref="C12:F12"/>
    <mergeCell ref="B13:F13"/>
    <mergeCell ref="B15:P15"/>
    <mergeCell ref="C16:F16"/>
    <mergeCell ref="B17:F17"/>
    <mergeCell ref="B19:P19"/>
    <mergeCell ref="C20:F20"/>
    <mergeCell ref="B21:F21"/>
    <mergeCell ref="B39:P39"/>
    <mergeCell ref="C24:F24"/>
    <mergeCell ref="B25:F25"/>
    <mergeCell ref="B27:P27"/>
    <mergeCell ref="C28:F28"/>
    <mergeCell ref="B29:F29"/>
    <mergeCell ref="B31:P31"/>
    <mergeCell ref="C32:F32"/>
    <mergeCell ref="B33:F33"/>
    <mergeCell ref="B35:P35"/>
    <mergeCell ref="C36:F36"/>
    <mergeCell ref="B37:F37"/>
    <mergeCell ref="B55:P55"/>
    <mergeCell ref="C40:F40"/>
    <mergeCell ref="B41:F41"/>
    <mergeCell ref="B43:P43"/>
    <mergeCell ref="C44:F44"/>
    <mergeCell ref="B45:F45"/>
    <mergeCell ref="B47:P47"/>
    <mergeCell ref="C48:F48"/>
    <mergeCell ref="B49:F49"/>
    <mergeCell ref="B51:P51"/>
    <mergeCell ref="C52:F52"/>
    <mergeCell ref="B53:F53"/>
    <mergeCell ref="C95:F95"/>
    <mergeCell ref="B71:P71"/>
    <mergeCell ref="C56:F56"/>
    <mergeCell ref="B57:F57"/>
    <mergeCell ref="B59:P59"/>
    <mergeCell ref="C60:F60"/>
    <mergeCell ref="B61:F61"/>
    <mergeCell ref="B63:P63"/>
    <mergeCell ref="C64:F64"/>
    <mergeCell ref="B65:F65"/>
    <mergeCell ref="B67:P67"/>
    <mergeCell ref="C68:F68"/>
    <mergeCell ref="B69:F69"/>
    <mergeCell ref="B98:P98"/>
    <mergeCell ref="C99:F99"/>
    <mergeCell ref="C80:F80"/>
    <mergeCell ref="C72:F72"/>
    <mergeCell ref="B73:F73"/>
    <mergeCell ref="B75:P75"/>
    <mergeCell ref="C76:F76"/>
    <mergeCell ref="B77:F77"/>
    <mergeCell ref="B79:P79"/>
    <mergeCell ref="B83:P83"/>
    <mergeCell ref="C84:F84"/>
    <mergeCell ref="B87:P87"/>
    <mergeCell ref="C88:F88"/>
    <mergeCell ref="B90:P90"/>
    <mergeCell ref="C91:F91"/>
    <mergeCell ref="B94:P94"/>
  </mergeCells>
  <pageMargins left="0.78740157480314965" right="0.39370078740157483" top="1.1811023622047245" bottom="0.78740157480314965" header="0.31496062992125984" footer="0.31496062992125984"/>
  <pageSetup paperSize="9" scale="72" fitToHeight="0" orientation="landscape" r:id="rId1"/>
  <rowBreaks count="5" manualBreakCount="5">
    <brk id="26" max="15" man="1"/>
    <brk id="46" max="15" man="1"/>
    <brk id="66" max="15" man="1"/>
    <brk id="83" max="15" man="1"/>
    <brk id="93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6"/>
  <sheetViews>
    <sheetView showGridLines="0" view="pageBreakPreview" zoomScaleNormal="100" zoomScaleSheetLayoutView="100" workbookViewId="0">
      <selection activeCell="B5" sqref="B5"/>
    </sheetView>
  </sheetViews>
  <sheetFormatPr defaultColWidth="9.140625" defaultRowHeight="15" customHeight="1" x14ac:dyDescent="0.25"/>
  <cols>
    <col min="1" max="1" width="14.7109375" style="1" customWidth="1"/>
    <col min="2" max="2" width="12.7109375" style="1" customWidth="1"/>
    <col min="3" max="3" width="4.7109375" style="1" customWidth="1"/>
    <col min="4" max="4" width="8.7109375" style="1" customWidth="1"/>
    <col min="5" max="5" width="25.7109375" style="1" customWidth="1"/>
    <col min="6" max="6" width="12.7109375" style="1" customWidth="1"/>
    <col min="7" max="7" width="8.7109375" style="1" customWidth="1"/>
    <col min="8" max="9" width="16.7109375" style="1" customWidth="1"/>
    <col min="10" max="11" width="8.7109375" style="1" customWidth="1"/>
    <col min="12" max="12" width="7.5703125" style="1" customWidth="1"/>
    <col min="13" max="14" width="22.85546875" style="1" customWidth="1"/>
    <col min="15" max="16384" width="9.140625" style="1"/>
  </cols>
  <sheetData>
    <row r="1" spans="1:12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2" ht="15" customHeight="1" x14ac:dyDescent="0.25">
      <c r="A3" s="41" t="s">
        <v>83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2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5" customHeight="1" x14ac:dyDescent="0.25">
      <c r="A5" s="2" t="s">
        <v>2</v>
      </c>
      <c r="B5" s="4" t="s">
        <v>267</v>
      </c>
      <c r="C5" s="2"/>
      <c r="D5" s="2"/>
      <c r="E5" s="2"/>
      <c r="G5" s="3"/>
      <c r="H5" s="2" t="s">
        <v>4</v>
      </c>
      <c r="I5" s="5">
        <v>112.14999999999999</v>
      </c>
      <c r="J5" s="2" t="s">
        <v>5</v>
      </c>
      <c r="K5" s="5">
        <v>20.73</v>
      </c>
      <c r="L5" s="3"/>
    </row>
    <row r="6" spans="1:12" ht="15" customHeight="1" x14ac:dyDescent="0.25">
      <c r="A6" s="21" t="s">
        <v>84</v>
      </c>
      <c r="B6" s="21" t="s">
        <v>22</v>
      </c>
      <c r="C6" s="70" t="s">
        <v>6</v>
      </c>
      <c r="D6" s="71"/>
      <c r="E6" s="71"/>
      <c r="F6" s="71"/>
      <c r="G6" s="22" t="s">
        <v>23</v>
      </c>
      <c r="H6" s="22" t="s">
        <v>85</v>
      </c>
      <c r="I6" s="22" t="s">
        <v>86</v>
      </c>
      <c r="J6" s="51" t="s">
        <v>7</v>
      </c>
      <c r="K6" s="52"/>
    </row>
    <row r="7" spans="1:12" ht="15" customHeight="1" x14ac:dyDescent="0.25">
      <c r="A7" s="6" t="s">
        <v>87</v>
      </c>
      <c r="B7" s="6" t="s">
        <v>54</v>
      </c>
      <c r="C7" s="84" t="s">
        <v>53</v>
      </c>
      <c r="D7" s="84"/>
      <c r="E7" s="84"/>
      <c r="F7" s="85"/>
      <c r="G7" s="6" t="s">
        <v>88</v>
      </c>
      <c r="H7" s="13"/>
      <c r="I7" s="13">
        <v>910.74</v>
      </c>
      <c r="J7" s="86"/>
      <c r="K7" s="87"/>
    </row>
    <row r="8" spans="1:12" ht="30" customHeight="1" x14ac:dyDescent="0.25">
      <c r="A8" s="10" t="s">
        <v>89</v>
      </c>
      <c r="B8" s="10">
        <v>90777</v>
      </c>
      <c r="C8" s="64" t="s">
        <v>211</v>
      </c>
      <c r="D8" s="64"/>
      <c r="E8" s="64"/>
      <c r="F8" s="64"/>
      <c r="G8" s="10" t="s">
        <v>205</v>
      </c>
      <c r="H8" s="14">
        <v>4.76</v>
      </c>
      <c r="I8" s="11">
        <v>80.260000000000005</v>
      </c>
      <c r="J8" s="67">
        <f>I8*H8</f>
        <v>382.0376</v>
      </c>
      <c r="K8" s="68"/>
      <c r="L8" s="3"/>
    </row>
    <row r="9" spans="1:12" ht="15" customHeight="1" x14ac:dyDescent="0.25">
      <c r="A9" s="10" t="s">
        <v>89</v>
      </c>
      <c r="B9" s="10">
        <v>90776</v>
      </c>
      <c r="C9" s="64" t="s">
        <v>210</v>
      </c>
      <c r="D9" s="64"/>
      <c r="E9" s="64"/>
      <c r="F9" s="64"/>
      <c r="G9" s="10" t="s">
        <v>205</v>
      </c>
      <c r="H9" s="14">
        <v>9.52</v>
      </c>
      <c r="I9" s="11">
        <v>24.63</v>
      </c>
      <c r="J9" s="67">
        <f t="shared" ref="J9:J10" si="0">I9*H9</f>
        <v>234.47759999999997</v>
      </c>
      <c r="K9" s="68"/>
      <c r="L9" s="3"/>
    </row>
    <row r="10" spans="1:12" ht="30" customHeight="1" x14ac:dyDescent="0.25">
      <c r="A10" s="10" t="s">
        <v>89</v>
      </c>
      <c r="B10" s="10">
        <v>90767</v>
      </c>
      <c r="C10" s="64" t="s">
        <v>204</v>
      </c>
      <c r="D10" s="64"/>
      <c r="E10" s="64"/>
      <c r="F10" s="64"/>
      <c r="G10" s="10" t="s">
        <v>205</v>
      </c>
      <c r="H10" s="14">
        <v>14.037599999999999</v>
      </c>
      <c r="I10" s="11">
        <v>16.010000000000002</v>
      </c>
      <c r="J10" s="67">
        <f t="shared" si="0"/>
        <v>224.74197600000002</v>
      </c>
      <c r="K10" s="68"/>
      <c r="L10" s="3"/>
    </row>
    <row r="11" spans="1:12" ht="15" customHeight="1" x14ac:dyDescent="0.25">
      <c r="A11" s="15" t="s">
        <v>90</v>
      </c>
      <c r="B11" s="16"/>
      <c r="C11" s="16"/>
      <c r="D11" s="16"/>
      <c r="E11" s="16"/>
      <c r="F11" s="16"/>
      <c r="G11" s="17"/>
      <c r="H11" s="18"/>
      <c r="I11" s="19"/>
      <c r="J11" s="67">
        <f>SUM(J8:K10)</f>
        <v>841.25717599999996</v>
      </c>
      <c r="K11" s="68"/>
    </row>
    <row r="12" spans="1:12" ht="15" customHeight="1" x14ac:dyDescent="0.25">
      <c r="A12" s="15" t="s">
        <v>240</v>
      </c>
      <c r="B12" s="16"/>
      <c r="C12" s="16"/>
      <c r="D12" s="16"/>
      <c r="E12" s="16"/>
      <c r="F12" s="16"/>
      <c r="G12" s="17"/>
      <c r="H12" s="18"/>
      <c r="I12" s="19"/>
      <c r="J12" s="67">
        <f>ROUND(J11*0.2073,2)</f>
        <v>174.39</v>
      </c>
      <c r="K12" s="68"/>
    </row>
    <row r="13" spans="1:12" ht="15" customHeight="1" x14ac:dyDescent="0.25">
      <c r="A13" s="15" t="s">
        <v>91</v>
      </c>
      <c r="B13" s="16"/>
      <c r="C13" s="16"/>
      <c r="D13" s="16"/>
      <c r="E13" s="16"/>
      <c r="F13" s="16"/>
      <c r="G13" s="17"/>
      <c r="H13" s="18"/>
      <c r="I13" s="19"/>
      <c r="J13" s="67">
        <f>ROUND(J12+J11,2)</f>
        <v>1015.65</v>
      </c>
      <c r="K13" s="68"/>
    </row>
    <row r="14" spans="1:12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15" customHeight="1" x14ac:dyDescent="0.25">
      <c r="A15" s="21" t="s">
        <v>84</v>
      </c>
      <c r="B15" s="21" t="s">
        <v>22</v>
      </c>
      <c r="C15" s="70" t="s">
        <v>6</v>
      </c>
      <c r="D15" s="71"/>
      <c r="E15" s="71"/>
      <c r="F15" s="71"/>
      <c r="G15" s="22" t="s">
        <v>23</v>
      </c>
      <c r="H15" s="22" t="s">
        <v>85</v>
      </c>
      <c r="I15" s="22" t="s">
        <v>86</v>
      </c>
      <c r="J15" s="51" t="s">
        <v>7</v>
      </c>
      <c r="K15" s="52"/>
    </row>
    <row r="16" spans="1:12" ht="60" customHeight="1" x14ac:dyDescent="0.25">
      <c r="A16" s="6" t="s">
        <v>87</v>
      </c>
      <c r="B16" s="6">
        <v>5501700</v>
      </c>
      <c r="C16" s="84" t="s">
        <v>231</v>
      </c>
      <c r="D16" s="84"/>
      <c r="E16" s="84"/>
      <c r="F16" s="85"/>
      <c r="G16" s="6" t="s">
        <v>92</v>
      </c>
      <c r="H16" s="13"/>
      <c r="I16" s="13">
        <v>0.52</v>
      </c>
      <c r="J16" s="86"/>
      <c r="K16" s="87"/>
    </row>
    <row r="17" spans="1:12" ht="15" customHeight="1" x14ac:dyDescent="0.25">
      <c r="A17" s="10" t="s">
        <v>93</v>
      </c>
      <c r="B17" s="10" t="s">
        <v>94</v>
      </c>
      <c r="C17" s="64" t="s">
        <v>229</v>
      </c>
      <c r="D17" s="64"/>
      <c r="E17" s="64"/>
      <c r="F17" s="64"/>
      <c r="G17" s="10" t="s">
        <v>230</v>
      </c>
      <c r="H17" s="14">
        <v>1</v>
      </c>
      <c r="I17" s="11">
        <v>673.37289999999996</v>
      </c>
      <c r="J17" s="82">
        <v>766.28020000000004</v>
      </c>
      <c r="K17" s="83"/>
      <c r="L17" s="3"/>
    </row>
    <row r="18" spans="1:12" ht="15" customHeight="1" x14ac:dyDescent="0.25">
      <c r="A18" s="10" t="s">
        <v>89</v>
      </c>
      <c r="B18" s="10">
        <v>88316</v>
      </c>
      <c r="C18" s="64" t="s">
        <v>212</v>
      </c>
      <c r="D18" s="64"/>
      <c r="E18" s="64"/>
      <c r="F18" s="64"/>
      <c r="G18" s="10" t="s">
        <v>205</v>
      </c>
      <c r="H18" s="14">
        <v>2</v>
      </c>
      <c r="I18" s="11">
        <v>19.4495</v>
      </c>
      <c r="J18" s="82">
        <f>H18*I18</f>
        <v>38.899000000000001</v>
      </c>
      <c r="K18" s="83"/>
      <c r="L18" s="3"/>
    </row>
    <row r="19" spans="1:12" ht="15" customHeight="1" x14ac:dyDescent="0.25">
      <c r="A19" s="15" t="s">
        <v>235</v>
      </c>
      <c r="B19" s="16"/>
      <c r="C19" s="16"/>
      <c r="D19" s="16"/>
      <c r="E19" s="16"/>
      <c r="F19" s="16"/>
      <c r="G19" s="17"/>
      <c r="H19" s="18"/>
      <c r="I19" s="19"/>
      <c r="J19" s="67">
        <f>SUM(J17:K18)</f>
        <v>805.17920000000004</v>
      </c>
      <c r="K19" s="68"/>
    </row>
    <row r="20" spans="1:12" ht="15" customHeight="1" x14ac:dyDescent="0.25">
      <c r="A20" s="15" t="s">
        <v>232</v>
      </c>
      <c r="B20" s="16"/>
      <c r="C20" s="16"/>
      <c r="D20" s="16"/>
      <c r="E20" s="16"/>
      <c r="F20" s="16"/>
      <c r="G20" s="17"/>
      <c r="H20" s="18"/>
      <c r="I20" s="19"/>
      <c r="J20" s="67">
        <v>1532.91</v>
      </c>
      <c r="K20" s="68"/>
    </row>
    <row r="21" spans="1:12" ht="15" customHeight="1" x14ac:dyDescent="0.25">
      <c r="A21" s="15" t="s">
        <v>233</v>
      </c>
      <c r="B21" s="16"/>
      <c r="C21" s="16"/>
      <c r="D21" s="16"/>
      <c r="E21" s="16"/>
      <c r="F21" s="16"/>
      <c r="G21" s="17"/>
      <c r="H21" s="18"/>
      <c r="I21" s="19"/>
      <c r="J21" s="82">
        <f>J19/J20</f>
        <v>0.52526188752111991</v>
      </c>
      <c r="K21" s="83"/>
    </row>
    <row r="22" spans="1:12" ht="15" customHeight="1" x14ac:dyDescent="0.25">
      <c r="A22" s="15" t="s">
        <v>234</v>
      </c>
      <c r="B22" s="16"/>
      <c r="C22" s="16"/>
      <c r="D22" s="16"/>
      <c r="E22" s="16"/>
      <c r="F22" s="16"/>
      <c r="G22" s="17"/>
      <c r="H22" s="18"/>
      <c r="I22" s="19"/>
      <c r="J22" s="67">
        <v>0</v>
      </c>
      <c r="K22" s="68"/>
    </row>
    <row r="23" spans="1:12" ht="15" customHeight="1" x14ac:dyDescent="0.25">
      <c r="A23" s="15" t="s">
        <v>90</v>
      </c>
      <c r="B23" s="16"/>
      <c r="C23" s="16"/>
      <c r="D23" s="16"/>
      <c r="E23" s="16"/>
      <c r="F23" s="16"/>
      <c r="G23" s="17"/>
      <c r="H23" s="18"/>
      <c r="I23" s="19"/>
      <c r="J23" s="67">
        <f>J21</f>
        <v>0.52526188752111991</v>
      </c>
      <c r="K23" s="68"/>
    </row>
    <row r="24" spans="1:12" ht="15" customHeight="1" x14ac:dyDescent="0.25">
      <c r="A24" s="15" t="s">
        <v>240</v>
      </c>
      <c r="B24" s="16"/>
      <c r="C24" s="16"/>
      <c r="D24" s="16"/>
      <c r="E24" s="16"/>
      <c r="F24" s="16"/>
      <c r="G24" s="17"/>
      <c r="H24" s="18"/>
      <c r="I24" s="19"/>
      <c r="J24" s="67">
        <f>ROUND(0.2073*J23,2)</f>
        <v>0.11</v>
      </c>
      <c r="K24" s="68"/>
    </row>
    <row r="25" spans="1:12" ht="15" customHeight="1" x14ac:dyDescent="0.25">
      <c r="A25" s="15" t="s">
        <v>95</v>
      </c>
      <c r="B25" s="16"/>
      <c r="C25" s="16"/>
      <c r="D25" s="16"/>
      <c r="E25" s="16"/>
      <c r="F25" s="16"/>
      <c r="G25" s="17"/>
      <c r="H25" s="18"/>
      <c r="I25" s="19"/>
      <c r="J25" s="67">
        <f>ROUND(J24+J23,2)</f>
        <v>0.64</v>
      </c>
      <c r="K25" s="68"/>
    </row>
    <row r="26" spans="1:12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</sheetData>
  <sheetProtection formatCells="0" formatColumns="0" formatRows="0" insertColumns="0" insertRows="0" insertHyperlinks="0" deleteColumns="0" deleteRows="0" sort="0" autoFilter="0" pivotTables="0"/>
  <mergeCells count="31">
    <mergeCell ref="C7:F7"/>
    <mergeCell ref="J7:K7"/>
    <mergeCell ref="A1:K1"/>
    <mergeCell ref="A2:K2"/>
    <mergeCell ref="A3:K3"/>
    <mergeCell ref="C6:F6"/>
    <mergeCell ref="J6:K6"/>
    <mergeCell ref="C16:F16"/>
    <mergeCell ref="J16:K16"/>
    <mergeCell ref="C8:F8"/>
    <mergeCell ref="J8:K8"/>
    <mergeCell ref="C9:F9"/>
    <mergeCell ref="J9:K9"/>
    <mergeCell ref="C10:F10"/>
    <mergeCell ref="J10:K10"/>
    <mergeCell ref="J11:K11"/>
    <mergeCell ref="J12:K12"/>
    <mergeCell ref="J13:K13"/>
    <mergeCell ref="C15:F15"/>
    <mergeCell ref="J15:K15"/>
    <mergeCell ref="C17:F17"/>
    <mergeCell ref="J17:K17"/>
    <mergeCell ref="C18:F18"/>
    <mergeCell ref="J18:K18"/>
    <mergeCell ref="J23:K23"/>
    <mergeCell ref="J25:K25"/>
    <mergeCell ref="J22:K22"/>
    <mergeCell ref="J21:K21"/>
    <mergeCell ref="J19:K19"/>
    <mergeCell ref="J20:K20"/>
    <mergeCell ref="J24:K24"/>
  </mergeCells>
  <pageMargins left="0.78740157480314965" right="0.39370078740157483" top="1.1811023622047243" bottom="0.78740157480314965" header="0.31496062992125984" footer="0.31496062992125984"/>
  <pageSetup paperSize="9" scale="6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47"/>
  <sheetViews>
    <sheetView showGridLines="0" view="pageBreakPreview" zoomScale="60" zoomScaleNormal="100" workbookViewId="0">
      <selection activeCell="O45" sqref="O45"/>
    </sheetView>
  </sheetViews>
  <sheetFormatPr defaultColWidth="9.140625" defaultRowHeight="15" customHeight="1" x14ac:dyDescent="0.25"/>
  <cols>
    <col min="1" max="1" width="14.7109375" style="1" customWidth="1"/>
    <col min="2" max="2" width="12.7109375" style="1" customWidth="1"/>
    <col min="3" max="3" width="4.7109375" style="1" customWidth="1"/>
    <col min="4" max="4" width="8.7109375" style="1" customWidth="1"/>
    <col min="5" max="5" width="25.7109375" style="1" customWidth="1"/>
    <col min="6" max="6" width="12.7109375" style="1" customWidth="1"/>
    <col min="7" max="7" width="8.7109375" style="1" customWidth="1"/>
    <col min="8" max="9" width="16.7109375" style="1" customWidth="1"/>
    <col min="10" max="11" width="8.7109375" style="1" customWidth="1"/>
    <col min="12" max="16384" width="9.140625" style="1"/>
  </cols>
  <sheetData>
    <row r="1" spans="1:11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ht="15" customHeight="1" x14ac:dyDescent="0.25">
      <c r="A3" s="41" t="s">
        <v>96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5.9" customHeight="1" x14ac:dyDescent="0.25">
      <c r="A5" s="2" t="s">
        <v>2</v>
      </c>
      <c r="B5" s="4" t="s">
        <v>238</v>
      </c>
      <c r="C5" s="2"/>
      <c r="D5" s="2"/>
      <c r="E5" s="2"/>
      <c r="G5" s="3"/>
      <c r="H5" s="2" t="s">
        <v>4</v>
      </c>
      <c r="I5" s="5">
        <v>112.14999999999999</v>
      </c>
      <c r="J5" s="2" t="s">
        <v>5</v>
      </c>
      <c r="K5" s="5">
        <v>20.73</v>
      </c>
    </row>
    <row r="6" spans="1:11" ht="34.9" customHeight="1" x14ac:dyDescent="0.25">
      <c r="A6" s="21" t="s">
        <v>84</v>
      </c>
      <c r="B6" s="21" t="s">
        <v>22</v>
      </c>
      <c r="C6" s="70" t="s">
        <v>6</v>
      </c>
      <c r="D6" s="71"/>
      <c r="E6" s="71"/>
      <c r="F6" s="71"/>
      <c r="G6" s="22" t="s">
        <v>23</v>
      </c>
      <c r="H6" s="22" t="s">
        <v>85</v>
      </c>
      <c r="I6" s="22" t="s">
        <v>86</v>
      </c>
      <c r="J6" s="51" t="s">
        <v>7</v>
      </c>
      <c r="K6" s="52"/>
    </row>
    <row r="7" spans="1:11" ht="30" customHeight="1" x14ac:dyDescent="0.25">
      <c r="A7" s="6" t="s">
        <v>97</v>
      </c>
      <c r="B7" s="6">
        <v>90777</v>
      </c>
      <c r="C7" s="84" t="s">
        <v>211</v>
      </c>
      <c r="D7" s="84"/>
      <c r="E7" s="84"/>
      <c r="F7" s="85"/>
      <c r="G7" s="6" t="s">
        <v>205</v>
      </c>
      <c r="H7" s="13"/>
      <c r="I7" s="13">
        <v>92.27</v>
      </c>
      <c r="J7" s="86"/>
      <c r="K7" s="87"/>
    </row>
    <row r="8" spans="1:11" ht="15" customHeight="1" x14ac:dyDescent="0.25">
      <c r="A8" s="10" t="s">
        <v>98</v>
      </c>
      <c r="B8" s="10">
        <v>2706</v>
      </c>
      <c r="C8" s="64" t="s">
        <v>216</v>
      </c>
      <c r="D8" s="64"/>
      <c r="E8" s="64"/>
      <c r="F8" s="64"/>
      <c r="G8" s="10" t="s">
        <v>205</v>
      </c>
      <c r="H8" s="11">
        <v>1</v>
      </c>
      <c r="I8" s="11">
        <v>90.16</v>
      </c>
      <c r="J8" s="67">
        <v>90.16</v>
      </c>
      <c r="K8" s="68"/>
    </row>
    <row r="9" spans="1:11" ht="15" customHeight="1" x14ac:dyDescent="0.25">
      <c r="A9" s="10" t="s">
        <v>98</v>
      </c>
      <c r="B9" s="10">
        <v>37372</v>
      </c>
      <c r="C9" s="64" t="s">
        <v>221</v>
      </c>
      <c r="D9" s="64"/>
      <c r="E9" s="64"/>
      <c r="F9" s="64"/>
      <c r="G9" s="10" t="s">
        <v>205</v>
      </c>
      <c r="H9" s="11">
        <v>1</v>
      </c>
      <c r="I9" s="11">
        <v>0.55000000000000004</v>
      </c>
      <c r="J9" s="67">
        <v>0.55000000000000004</v>
      </c>
      <c r="K9" s="68"/>
    </row>
    <row r="10" spans="1:11" ht="15" customHeight="1" x14ac:dyDescent="0.25">
      <c r="A10" s="10" t="s">
        <v>98</v>
      </c>
      <c r="B10" s="10">
        <v>37373</v>
      </c>
      <c r="C10" s="64" t="s">
        <v>226</v>
      </c>
      <c r="D10" s="64"/>
      <c r="E10" s="64"/>
      <c r="F10" s="64"/>
      <c r="G10" s="10" t="s">
        <v>205</v>
      </c>
      <c r="H10" s="11">
        <v>1</v>
      </c>
      <c r="I10" s="11">
        <v>0.06</v>
      </c>
      <c r="J10" s="67">
        <v>0.06</v>
      </c>
      <c r="K10" s="68"/>
    </row>
    <row r="11" spans="1:11" ht="40.9" customHeight="1" x14ac:dyDescent="0.25">
      <c r="A11" s="10" t="s">
        <v>98</v>
      </c>
      <c r="B11" s="10">
        <v>43462</v>
      </c>
      <c r="C11" s="64" t="s">
        <v>224</v>
      </c>
      <c r="D11" s="64"/>
      <c r="E11" s="64"/>
      <c r="F11" s="64"/>
      <c r="G11" s="10" t="s">
        <v>205</v>
      </c>
      <c r="H11" s="11">
        <v>1</v>
      </c>
      <c r="I11" s="11">
        <v>0.01</v>
      </c>
      <c r="J11" s="67">
        <v>0.01</v>
      </c>
      <c r="K11" s="68"/>
    </row>
    <row r="12" spans="1:11" ht="43.15" customHeight="1" x14ac:dyDescent="0.25">
      <c r="A12" s="10" t="s">
        <v>98</v>
      </c>
      <c r="B12" s="10">
        <v>43486</v>
      </c>
      <c r="C12" s="64" t="s">
        <v>219</v>
      </c>
      <c r="D12" s="64"/>
      <c r="E12" s="64"/>
      <c r="F12" s="64"/>
      <c r="G12" s="10" t="s">
        <v>205</v>
      </c>
      <c r="H12" s="11">
        <v>1</v>
      </c>
      <c r="I12" s="11">
        <v>0.55000000000000004</v>
      </c>
      <c r="J12" s="67">
        <v>0.55000000000000004</v>
      </c>
      <c r="K12" s="68"/>
    </row>
    <row r="13" spans="1:11" ht="45" customHeight="1" x14ac:dyDescent="0.25">
      <c r="A13" s="10" t="s">
        <v>89</v>
      </c>
      <c r="B13" s="10">
        <v>95402</v>
      </c>
      <c r="C13" s="64" t="s">
        <v>208</v>
      </c>
      <c r="D13" s="64"/>
      <c r="E13" s="64"/>
      <c r="F13" s="64"/>
      <c r="G13" s="10" t="s">
        <v>205</v>
      </c>
      <c r="H13" s="11">
        <v>1</v>
      </c>
      <c r="I13" s="11">
        <v>0.94</v>
      </c>
      <c r="J13" s="67">
        <v>0.94</v>
      </c>
      <c r="K13" s="68"/>
    </row>
    <row r="14" spans="1:11" ht="15" customHeight="1" x14ac:dyDescent="0.25">
      <c r="A14" s="15" t="s">
        <v>99</v>
      </c>
      <c r="B14" s="16"/>
      <c r="C14" s="16"/>
      <c r="D14" s="16"/>
      <c r="E14" s="16"/>
      <c r="F14" s="16"/>
      <c r="G14" s="17"/>
      <c r="H14" s="18"/>
      <c r="I14" s="19"/>
      <c r="J14" s="67">
        <v>92.27</v>
      </c>
      <c r="K14" s="68"/>
    </row>
    <row r="15" spans="1:11" ht="7.9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31.9" customHeight="1" x14ac:dyDescent="0.25">
      <c r="A16" s="21" t="s">
        <v>84</v>
      </c>
      <c r="B16" s="21" t="s">
        <v>22</v>
      </c>
      <c r="C16" s="70" t="s">
        <v>6</v>
      </c>
      <c r="D16" s="71"/>
      <c r="E16" s="71"/>
      <c r="F16" s="71"/>
      <c r="G16" s="22" t="s">
        <v>23</v>
      </c>
      <c r="H16" s="22" t="s">
        <v>85</v>
      </c>
      <c r="I16" s="22" t="s">
        <v>86</v>
      </c>
      <c r="J16" s="51" t="s">
        <v>7</v>
      </c>
      <c r="K16" s="52"/>
    </row>
    <row r="17" spans="1:11" ht="15" customHeight="1" x14ac:dyDescent="0.25">
      <c r="A17" s="6" t="s">
        <v>97</v>
      </c>
      <c r="B17" s="6">
        <v>90776</v>
      </c>
      <c r="C17" s="84" t="s">
        <v>210</v>
      </c>
      <c r="D17" s="84"/>
      <c r="E17" s="84"/>
      <c r="F17" s="85"/>
      <c r="G17" s="6" t="s">
        <v>205</v>
      </c>
      <c r="H17" s="13"/>
      <c r="I17" s="13">
        <v>25.38</v>
      </c>
      <c r="J17" s="86"/>
      <c r="K17" s="87"/>
    </row>
    <row r="18" spans="1:11" ht="15" customHeight="1" x14ac:dyDescent="0.25">
      <c r="A18" s="10" t="s">
        <v>98</v>
      </c>
      <c r="B18" s="10">
        <v>4083</v>
      </c>
      <c r="C18" s="64" t="s">
        <v>215</v>
      </c>
      <c r="D18" s="64"/>
      <c r="E18" s="64"/>
      <c r="F18" s="64"/>
      <c r="G18" s="10" t="s">
        <v>205</v>
      </c>
      <c r="H18" s="11">
        <v>1</v>
      </c>
      <c r="I18" s="11">
        <v>23.4</v>
      </c>
      <c r="J18" s="67">
        <v>23.4</v>
      </c>
      <c r="K18" s="68"/>
    </row>
    <row r="19" spans="1:11" ht="15" customHeight="1" x14ac:dyDescent="0.25">
      <c r="A19" s="10" t="s">
        <v>98</v>
      </c>
      <c r="B19" s="10">
        <v>37372</v>
      </c>
      <c r="C19" s="64" t="s">
        <v>221</v>
      </c>
      <c r="D19" s="64"/>
      <c r="E19" s="64"/>
      <c r="F19" s="64"/>
      <c r="G19" s="10" t="s">
        <v>205</v>
      </c>
      <c r="H19" s="11">
        <v>1</v>
      </c>
      <c r="I19" s="11">
        <v>0.55000000000000004</v>
      </c>
      <c r="J19" s="67">
        <v>0.55000000000000004</v>
      </c>
      <c r="K19" s="68"/>
    </row>
    <row r="20" spans="1:11" ht="15" customHeight="1" x14ac:dyDescent="0.25">
      <c r="A20" s="10" t="s">
        <v>98</v>
      </c>
      <c r="B20" s="10">
        <v>37373</v>
      </c>
      <c r="C20" s="64" t="s">
        <v>226</v>
      </c>
      <c r="D20" s="64"/>
      <c r="E20" s="64"/>
      <c r="F20" s="64"/>
      <c r="G20" s="10" t="s">
        <v>205</v>
      </c>
      <c r="H20" s="11">
        <v>1</v>
      </c>
      <c r="I20" s="11">
        <v>0.06</v>
      </c>
      <c r="J20" s="67">
        <v>0.06</v>
      </c>
      <c r="K20" s="68"/>
    </row>
    <row r="21" spans="1:11" ht="45" customHeight="1" x14ac:dyDescent="0.25">
      <c r="A21" s="10" t="s">
        <v>98</v>
      </c>
      <c r="B21" s="10">
        <v>43463</v>
      </c>
      <c r="C21" s="64" t="s">
        <v>223</v>
      </c>
      <c r="D21" s="64"/>
      <c r="E21" s="64"/>
      <c r="F21" s="64"/>
      <c r="G21" s="10" t="s">
        <v>205</v>
      </c>
      <c r="H21" s="11">
        <v>1</v>
      </c>
      <c r="I21" s="11">
        <v>0.08</v>
      </c>
      <c r="J21" s="67">
        <v>0.08</v>
      </c>
      <c r="K21" s="68"/>
    </row>
    <row r="22" spans="1:11" ht="51" customHeight="1" x14ac:dyDescent="0.25">
      <c r="A22" s="10" t="s">
        <v>98</v>
      </c>
      <c r="B22" s="10">
        <v>43487</v>
      </c>
      <c r="C22" s="64" t="s">
        <v>218</v>
      </c>
      <c r="D22" s="64"/>
      <c r="E22" s="64"/>
      <c r="F22" s="64"/>
      <c r="G22" s="10" t="s">
        <v>205</v>
      </c>
      <c r="H22" s="11">
        <v>1</v>
      </c>
      <c r="I22" s="11">
        <v>0.94</v>
      </c>
      <c r="J22" s="67">
        <v>0.94</v>
      </c>
      <c r="K22" s="68"/>
    </row>
    <row r="23" spans="1:11" ht="46.15" customHeight="1" x14ac:dyDescent="0.25">
      <c r="A23" s="10" t="s">
        <v>89</v>
      </c>
      <c r="B23" s="10">
        <v>95401</v>
      </c>
      <c r="C23" s="64" t="s">
        <v>207</v>
      </c>
      <c r="D23" s="64"/>
      <c r="E23" s="64"/>
      <c r="F23" s="64"/>
      <c r="G23" s="10" t="s">
        <v>205</v>
      </c>
      <c r="H23" s="11">
        <v>1</v>
      </c>
      <c r="I23" s="11">
        <v>0.35</v>
      </c>
      <c r="J23" s="67">
        <v>0.35</v>
      </c>
      <c r="K23" s="68"/>
    </row>
    <row r="24" spans="1:11" ht="15" customHeight="1" x14ac:dyDescent="0.25">
      <c r="A24" s="15" t="s">
        <v>100</v>
      </c>
      <c r="B24" s="16"/>
      <c r="C24" s="16"/>
      <c r="D24" s="16"/>
      <c r="E24" s="16"/>
      <c r="F24" s="16"/>
      <c r="G24" s="17"/>
      <c r="H24" s="18"/>
      <c r="I24" s="19"/>
      <c r="J24" s="67">
        <v>25.38</v>
      </c>
      <c r="K24" s="68"/>
    </row>
    <row r="25" spans="1:1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28.15" customHeight="1" x14ac:dyDescent="0.25">
      <c r="A26" s="21" t="s">
        <v>84</v>
      </c>
      <c r="B26" s="21" t="s">
        <v>22</v>
      </c>
      <c r="C26" s="70" t="s">
        <v>6</v>
      </c>
      <c r="D26" s="71"/>
      <c r="E26" s="71"/>
      <c r="F26" s="71"/>
      <c r="G26" s="22" t="s">
        <v>23</v>
      </c>
      <c r="H26" s="22" t="s">
        <v>85</v>
      </c>
      <c r="I26" s="22" t="s">
        <v>86</v>
      </c>
      <c r="J26" s="51" t="s">
        <v>7</v>
      </c>
      <c r="K26" s="52"/>
    </row>
    <row r="27" spans="1:11" ht="30" customHeight="1" x14ac:dyDescent="0.25">
      <c r="A27" s="6" t="s">
        <v>97</v>
      </c>
      <c r="B27" s="6">
        <v>90767</v>
      </c>
      <c r="C27" s="84" t="s">
        <v>204</v>
      </c>
      <c r="D27" s="84"/>
      <c r="E27" s="84"/>
      <c r="F27" s="85"/>
      <c r="G27" s="6" t="s">
        <v>205</v>
      </c>
      <c r="H27" s="13"/>
      <c r="I27" s="13">
        <v>16.38</v>
      </c>
      <c r="J27" s="86"/>
      <c r="K27" s="87"/>
    </row>
    <row r="28" spans="1:11" ht="15" customHeight="1" x14ac:dyDescent="0.25">
      <c r="A28" s="10" t="s">
        <v>98</v>
      </c>
      <c r="B28" s="10">
        <v>6122</v>
      </c>
      <c r="C28" s="64" t="s">
        <v>214</v>
      </c>
      <c r="D28" s="64"/>
      <c r="E28" s="64"/>
      <c r="F28" s="64"/>
      <c r="G28" s="10" t="s">
        <v>205</v>
      </c>
      <c r="H28" s="11">
        <v>1</v>
      </c>
      <c r="I28" s="11">
        <v>14.93</v>
      </c>
      <c r="J28" s="67">
        <v>14.93</v>
      </c>
      <c r="K28" s="68"/>
    </row>
    <row r="29" spans="1:11" ht="15" customHeight="1" x14ac:dyDescent="0.25">
      <c r="A29" s="10" t="s">
        <v>98</v>
      </c>
      <c r="B29" s="10">
        <v>37372</v>
      </c>
      <c r="C29" s="64" t="s">
        <v>221</v>
      </c>
      <c r="D29" s="64"/>
      <c r="E29" s="64"/>
      <c r="F29" s="64"/>
      <c r="G29" s="10" t="s">
        <v>205</v>
      </c>
      <c r="H29" s="11">
        <v>1</v>
      </c>
      <c r="I29" s="11">
        <v>0.55000000000000004</v>
      </c>
      <c r="J29" s="67">
        <v>0.55000000000000004</v>
      </c>
      <c r="K29" s="68"/>
    </row>
    <row r="30" spans="1:11" ht="15" customHeight="1" x14ac:dyDescent="0.25">
      <c r="A30" s="10" t="s">
        <v>98</v>
      </c>
      <c r="B30" s="10">
        <v>37373</v>
      </c>
      <c r="C30" s="64" t="s">
        <v>226</v>
      </c>
      <c r="D30" s="64"/>
      <c r="E30" s="64"/>
      <c r="F30" s="64"/>
      <c r="G30" s="10" t="s">
        <v>205</v>
      </c>
      <c r="H30" s="11">
        <v>1</v>
      </c>
      <c r="I30" s="11">
        <v>0.06</v>
      </c>
      <c r="J30" s="67">
        <v>0.06</v>
      </c>
      <c r="K30" s="68"/>
    </row>
    <row r="31" spans="1:11" ht="48.6" customHeight="1" x14ac:dyDescent="0.25">
      <c r="A31" s="10" t="s">
        <v>98</v>
      </c>
      <c r="B31" s="10">
        <v>43458</v>
      </c>
      <c r="C31" s="64" t="s">
        <v>222</v>
      </c>
      <c r="D31" s="64"/>
      <c r="E31" s="64"/>
      <c r="F31" s="64"/>
      <c r="G31" s="10" t="s">
        <v>205</v>
      </c>
      <c r="H31" s="11">
        <v>1</v>
      </c>
      <c r="I31" s="11">
        <v>0.04</v>
      </c>
      <c r="J31" s="67">
        <v>0.04</v>
      </c>
      <c r="K31" s="68"/>
    </row>
    <row r="32" spans="1:11" ht="40.9" customHeight="1" x14ac:dyDescent="0.25">
      <c r="A32" s="10" t="s">
        <v>98</v>
      </c>
      <c r="B32" s="10">
        <v>43482</v>
      </c>
      <c r="C32" s="64" t="s">
        <v>217</v>
      </c>
      <c r="D32" s="64"/>
      <c r="E32" s="64"/>
      <c r="F32" s="64"/>
      <c r="G32" s="10" t="s">
        <v>205</v>
      </c>
      <c r="H32" s="11">
        <v>1</v>
      </c>
      <c r="I32" s="11">
        <v>0.57999999999999996</v>
      </c>
      <c r="J32" s="67">
        <v>0.57999999999999996</v>
      </c>
      <c r="K32" s="68"/>
    </row>
    <row r="33" spans="1:11" ht="43.9" customHeight="1" x14ac:dyDescent="0.25">
      <c r="A33" s="10" t="s">
        <v>89</v>
      </c>
      <c r="B33" s="10">
        <v>95393</v>
      </c>
      <c r="C33" s="64" t="s">
        <v>206</v>
      </c>
      <c r="D33" s="64"/>
      <c r="E33" s="64"/>
      <c r="F33" s="64"/>
      <c r="G33" s="10" t="s">
        <v>205</v>
      </c>
      <c r="H33" s="11">
        <v>1</v>
      </c>
      <c r="I33" s="11">
        <v>0.22</v>
      </c>
      <c r="J33" s="67">
        <v>0.22</v>
      </c>
      <c r="K33" s="68"/>
    </row>
    <row r="34" spans="1:11" ht="15" customHeight="1" x14ac:dyDescent="0.25">
      <c r="A34" s="15" t="s">
        <v>101</v>
      </c>
      <c r="B34" s="16"/>
      <c r="C34" s="16"/>
      <c r="D34" s="16"/>
      <c r="E34" s="16"/>
      <c r="F34" s="16"/>
      <c r="G34" s="17"/>
      <c r="H34" s="18"/>
      <c r="I34" s="19"/>
      <c r="J34" s="67">
        <v>16.38</v>
      </c>
      <c r="K34" s="68"/>
    </row>
    <row r="35" spans="1:11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33.6" customHeight="1" x14ac:dyDescent="0.25">
      <c r="A36" s="21" t="s">
        <v>84</v>
      </c>
      <c r="B36" s="21" t="s">
        <v>22</v>
      </c>
      <c r="C36" s="70" t="s">
        <v>6</v>
      </c>
      <c r="D36" s="71"/>
      <c r="E36" s="71"/>
      <c r="F36" s="71"/>
      <c r="G36" s="22" t="s">
        <v>23</v>
      </c>
      <c r="H36" s="22" t="s">
        <v>85</v>
      </c>
      <c r="I36" s="22" t="s">
        <v>86</v>
      </c>
      <c r="J36" s="51" t="s">
        <v>7</v>
      </c>
      <c r="K36" s="52"/>
    </row>
    <row r="37" spans="1:11" ht="15" customHeight="1" x14ac:dyDescent="0.25">
      <c r="A37" s="6" t="s">
        <v>97</v>
      </c>
      <c r="B37" s="6">
        <v>88316</v>
      </c>
      <c r="C37" s="84" t="s">
        <v>212</v>
      </c>
      <c r="D37" s="84"/>
      <c r="E37" s="84"/>
      <c r="F37" s="85"/>
      <c r="G37" s="6" t="s">
        <v>205</v>
      </c>
      <c r="H37" s="13"/>
      <c r="I37" s="13">
        <v>15.35</v>
      </c>
      <c r="J37" s="86"/>
      <c r="K37" s="87"/>
    </row>
    <row r="38" spans="1:11" ht="15" customHeight="1" x14ac:dyDescent="0.25">
      <c r="A38" s="10" t="s">
        <v>98</v>
      </c>
      <c r="B38" s="10">
        <v>6111</v>
      </c>
      <c r="C38" s="64" t="s">
        <v>227</v>
      </c>
      <c r="D38" s="64"/>
      <c r="E38" s="64"/>
      <c r="F38" s="64"/>
      <c r="G38" s="10" t="s">
        <v>205</v>
      </c>
      <c r="H38" s="11">
        <v>1</v>
      </c>
      <c r="I38" s="11">
        <v>10.6</v>
      </c>
      <c r="J38" s="67">
        <v>10.6</v>
      </c>
      <c r="K38" s="68"/>
    </row>
    <row r="39" spans="1:11" ht="15" customHeight="1" x14ac:dyDescent="0.25">
      <c r="A39" s="10" t="s">
        <v>98</v>
      </c>
      <c r="B39" s="10">
        <v>37370</v>
      </c>
      <c r="C39" s="64" t="s">
        <v>213</v>
      </c>
      <c r="D39" s="64"/>
      <c r="E39" s="64"/>
      <c r="F39" s="64"/>
      <c r="G39" s="10" t="s">
        <v>205</v>
      </c>
      <c r="H39" s="11">
        <v>1</v>
      </c>
      <c r="I39" s="11">
        <v>1.86</v>
      </c>
      <c r="J39" s="67">
        <v>1.86</v>
      </c>
      <c r="K39" s="68"/>
    </row>
    <row r="40" spans="1:11" ht="15" customHeight="1" x14ac:dyDescent="0.25">
      <c r="A40" s="10" t="s">
        <v>98</v>
      </c>
      <c r="B40" s="10">
        <v>37371</v>
      </c>
      <c r="C40" s="64" t="s">
        <v>228</v>
      </c>
      <c r="D40" s="64"/>
      <c r="E40" s="64"/>
      <c r="F40" s="64"/>
      <c r="G40" s="10" t="s">
        <v>205</v>
      </c>
      <c r="H40" s="11">
        <v>1</v>
      </c>
      <c r="I40" s="11">
        <v>0.7</v>
      </c>
      <c r="J40" s="67">
        <v>0.7</v>
      </c>
      <c r="K40" s="68"/>
    </row>
    <row r="41" spans="1:11" ht="15" customHeight="1" x14ac:dyDescent="0.25">
      <c r="A41" s="10" t="s">
        <v>98</v>
      </c>
      <c r="B41" s="10">
        <v>37372</v>
      </c>
      <c r="C41" s="64" t="s">
        <v>221</v>
      </c>
      <c r="D41" s="64"/>
      <c r="E41" s="64"/>
      <c r="F41" s="64"/>
      <c r="G41" s="10" t="s">
        <v>205</v>
      </c>
      <c r="H41" s="11">
        <v>1</v>
      </c>
      <c r="I41" s="11">
        <v>0.55000000000000004</v>
      </c>
      <c r="J41" s="67">
        <v>0.55000000000000004</v>
      </c>
      <c r="K41" s="68"/>
    </row>
    <row r="42" spans="1:11" ht="15" customHeight="1" x14ac:dyDescent="0.25">
      <c r="A42" s="10" t="s">
        <v>98</v>
      </c>
      <c r="B42" s="10">
        <v>37373</v>
      </c>
      <c r="C42" s="64" t="s">
        <v>226</v>
      </c>
      <c r="D42" s="64"/>
      <c r="E42" s="64"/>
      <c r="F42" s="64"/>
      <c r="G42" s="10" t="s">
        <v>205</v>
      </c>
      <c r="H42" s="11">
        <v>1</v>
      </c>
      <c r="I42" s="11">
        <v>0.06</v>
      </c>
      <c r="J42" s="67">
        <v>0.06</v>
      </c>
      <c r="K42" s="68"/>
    </row>
    <row r="43" spans="1:11" ht="46.9" customHeight="1" x14ac:dyDescent="0.25">
      <c r="A43" s="10" t="s">
        <v>98</v>
      </c>
      <c r="B43" s="10">
        <v>43467</v>
      </c>
      <c r="C43" s="64" t="s">
        <v>225</v>
      </c>
      <c r="D43" s="64"/>
      <c r="E43" s="64"/>
      <c r="F43" s="64"/>
      <c r="G43" s="10" t="s">
        <v>205</v>
      </c>
      <c r="H43" s="11">
        <v>1</v>
      </c>
      <c r="I43" s="11">
        <v>0.41</v>
      </c>
      <c r="J43" s="67">
        <v>0.41</v>
      </c>
      <c r="K43" s="68"/>
    </row>
    <row r="44" spans="1:11" ht="42" customHeight="1" x14ac:dyDescent="0.25">
      <c r="A44" s="10" t="s">
        <v>98</v>
      </c>
      <c r="B44" s="10">
        <v>43491</v>
      </c>
      <c r="C44" s="64" t="s">
        <v>220</v>
      </c>
      <c r="D44" s="64"/>
      <c r="E44" s="64"/>
      <c r="F44" s="64"/>
      <c r="G44" s="10" t="s">
        <v>205</v>
      </c>
      <c r="H44" s="11">
        <v>1</v>
      </c>
      <c r="I44" s="11">
        <v>1.01</v>
      </c>
      <c r="J44" s="67">
        <v>1.01</v>
      </c>
      <c r="K44" s="68"/>
    </row>
    <row r="45" spans="1:11" ht="30" customHeight="1" x14ac:dyDescent="0.25">
      <c r="A45" s="10" t="s">
        <v>89</v>
      </c>
      <c r="B45" s="10">
        <v>95378</v>
      </c>
      <c r="C45" s="64" t="s">
        <v>209</v>
      </c>
      <c r="D45" s="64"/>
      <c r="E45" s="64"/>
      <c r="F45" s="64"/>
      <c r="G45" s="10" t="s">
        <v>205</v>
      </c>
      <c r="H45" s="11">
        <v>1</v>
      </c>
      <c r="I45" s="11">
        <v>0.16</v>
      </c>
      <c r="J45" s="67">
        <v>0.16</v>
      </c>
      <c r="K45" s="68"/>
    </row>
    <row r="46" spans="1:11" ht="15" customHeight="1" x14ac:dyDescent="0.25">
      <c r="A46" s="15" t="s">
        <v>102</v>
      </c>
      <c r="B46" s="16"/>
      <c r="C46" s="16"/>
      <c r="D46" s="16"/>
      <c r="E46" s="16"/>
      <c r="F46" s="16"/>
      <c r="G46" s="17"/>
      <c r="H46" s="18"/>
      <c r="I46" s="19"/>
      <c r="J46" s="67">
        <v>15.35</v>
      </c>
      <c r="K46" s="68"/>
    </row>
    <row r="47" spans="1:1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</sheetData>
  <sheetProtection formatCells="0" formatColumns="0" formatRows="0" insertColumns="0" insertRows="0" insertHyperlinks="0" deleteColumns="0" deleteRows="0" sort="0" autoFilter="0" pivotTables="0"/>
  <mergeCells count="75">
    <mergeCell ref="C7:F7"/>
    <mergeCell ref="J7:K7"/>
    <mergeCell ref="A1:K1"/>
    <mergeCell ref="A2:K2"/>
    <mergeCell ref="A3:K3"/>
    <mergeCell ref="C6:F6"/>
    <mergeCell ref="J6:K6"/>
    <mergeCell ref="C8:F8"/>
    <mergeCell ref="J8:K8"/>
    <mergeCell ref="C9:F9"/>
    <mergeCell ref="J9:K9"/>
    <mergeCell ref="C10:F10"/>
    <mergeCell ref="J10:K10"/>
    <mergeCell ref="C18:F18"/>
    <mergeCell ref="J18:K18"/>
    <mergeCell ref="C11:F11"/>
    <mergeCell ref="J11:K11"/>
    <mergeCell ref="C12:F12"/>
    <mergeCell ref="J12:K12"/>
    <mergeCell ref="C13:F13"/>
    <mergeCell ref="J13:K13"/>
    <mergeCell ref="J14:K14"/>
    <mergeCell ref="C16:F16"/>
    <mergeCell ref="J16:K16"/>
    <mergeCell ref="C17:F17"/>
    <mergeCell ref="J17:K17"/>
    <mergeCell ref="C26:F26"/>
    <mergeCell ref="J26:K26"/>
    <mergeCell ref="C19:F19"/>
    <mergeCell ref="J19:K19"/>
    <mergeCell ref="C20:F20"/>
    <mergeCell ref="J20:K20"/>
    <mergeCell ref="C21:F21"/>
    <mergeCell ref="J21:K21"/>
    <mergeCell ref="C22:F22"/>
    <mergeCell ref="J22:K22"/>
    <mergeCell ref="C23:F23"/>
    <mergeCell ref="J23:K23"/>
    <mergeCell ref="J24:K24"/>
    <mergeCell ref="C27:F27"/>
    <mergeCell ref="J27:K27"/>
    <mergeCell ref="C28:F28"/>
    <mergeCell ref="J28:K28"/>
    <mergeCell ref="C29:F29"/>
    <mergeCell ref="J29:K29"/>
    <mergeCell ref="C37:F37"/>
    <mergeCell ref="J37:K37"/>
    <mergeCell ref="C30:F30"/>
    <mergeCell ref="J30:K30"/>
    <mergeCell ref="C31:F31"/>
    <mergeCell ref="J31:K31"/>
    <mergeCell ref="C32:F32"/>
    <mergeCell ref="J32:K32"/>
    <mergeCell ref="C33:F33"/>
    <mergeCell ref="J33:K33"/>
    <mergeCell ref="J34:K34"/>
    <mergeCell ref="C36:F36"/>
    <mergeCell ref="J36:K36"/>
    <mergeCell ref="C38:F38"/>
    <mergeCell ref="J38:K38"/>
    <mergeCell ref="C39:F39"/>
    <mergeCell ref="J39:K39"/>
    <mergeCell ref="C40:F40"/>
    <mergeCell ref="J40:K40"/>
    <mergeCell ref="C41:F41"/>
    <mergeCell ref="J41:K41"/>
    <mergeCell ref="C42:F42"/>
    <mergeCell ref="J42:K42"/>
    <mergeCell ref="C43:F43"/>
    <mergeCell ref="J43:K43"/>
    <mergeCell ref="C44:F44"/>
    <mergeCell ref="J44:K44"/>
    <mergeCell ref="C45:F45"/>
    <mergeCell ref="J45:K45"/>
    <mergeCell ref="J46:K46"/>
  </mergeCells>
  <pageMargins left="0.78740157480314965" right="0.39370078740157483" top="1.1811023622047245" bottom="0.78740157480314965" header="0.31496062992125984" footer="0.31496062992125984"/>
  <pageSetup paperSize="9" scale="6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5"/>
  <sheetViews>
    <sheetView showGridLines="0" view="pageBreakPreview" zoomScale="60" zoomScaleNormal="100" workbookViewId="0">
      <selection activeCell="P10" sqref="P10"/>
    </sheetView>
  </sheetViews>
  <sheetFormatPr defaultColWidth="9.140625" defaultRowHeight="15" customHeight="1" x14ac:dyDescent="0.25"/>
  <cols>
    <col min="1" max="1" width="14.7109375" style="1" customWidth="1"/>
    <col min="2" max="2" width="12.7109375" style="1" customWidth="1"/>
    <col min="3" max="3" width="4.7109375" style="1" customWidth="1"/>
    <col min="4" max="4" width="8.7109375" style="1" customWidth="1"/>
    <col min="5" max="5" width="25.7109375" style="1" customWidth="1"/>
    <col min="6" max="6" width="12.7109375" style="1" customWidth="1"/>
    <col min="7" max="7" width="8.7109375" style="1" customWidth="1"/>
    <col min="8" max="9" width="16.7109375" style="1" customWidth="1"/>
    <col min="10" max="11" width="8.7109375" style="1" customWidth="1"/>
    <col min="12" max="16384" width="9.140625" style="1"/>
  </cols>
  <sheetData>
    <row r="1" spans="1:11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ht="15" customHeight="1" x14ac:dyDescent="0.25">
      <c r="A3" s="41" t="s">
        <v>103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5" customHeight="1" x14ac:dyDescent="0.25">
      <c r="A5" s="2" t="s">
        <v>2</v>
      </c>
      <c r="B5" s="4" t="s">
        <v>238</v>
      </c>
      <c r="C5" s="2"/>
      <c r="D5" s="2"/>
      <c r="E5" s="2"/>
      <c r="G5" s="3"/>
      <c r="H5" s="2" t="s">
        <v>4</v>
      </c>
      <c r="I5" s="5">
        <v>112.14999999999999</v>
      </c>
      <c r="J5" s="2" t="s">
        <v>5</v>
      </c>
      <c r="K5" s="5">
        <v>20.73</v>
      </c>
    </row>
    <row r="6" spans="1:11" ht="15" customHeight="1" x14ac:dyDescent="0.25">
      <c r="A6" s="21" t="s">
        <v>84</v>
      </c>
      <c r="B6" s="21" t="s">
        <v>22</v>
      </c>
      <c r="C6" s="70" t="s">
        <v>6</v>
      </c>
      <c r="D6" s="71"/>
      <c r="E6" s="71"/>
      <c r="F6" s="71"/>
      <c r="G6" s="22" t="s">
        <v>23</v>
      </c>
      <c r="H6" s="22" t="s">
        <v>85</v>
      </c>
      <c r="I6" s="22" t="s">
        <v>86</v>
      </c>
      <c r="J6" s="51" t="s">
        <v>7</v>
      </c>
      <c r="K6" s="52"/>
    </row>
    <row r="7" spans="1:11" ht="60" customHeight="1" x14ac:dyDescent="0.25">
      <c r="A7" s="6" t="s">
        <v>97</v>
      </c>
      <c r="B7" s="6">
        <v>95402</v>
      </c>
      <c r="C7" s="84" t="s">
        <v>208</v>
      </c>
      <c r="D7" s="84"/>
      <c r="E7" s="84"/>
      <c r="F7" s="85"/>
      <c r="G7" s="6" t="s">
        <v>205</v>
      </c>
      <c r="H7" s="13"/>
      <c r="I7" s="13">
        <v>0.94</v>
      </c>
      <c r="J7" s="86"/>
      <c r="K7" s="87"/>
    </row>
    <row r="8" spans="1:11" ht="25.15" customHeight="1" x14ac:dyDescent="0.25">
      <c r="A8" s="10" t="s">
        <v>98</v>
      </c>
      <c r="B8" s="10">
        <v>2706</v>
      </c>
      <c r="C8" s="64" t="s">
        <v>216</v>
      </c>
      <c r="D8" s="64"/>
      <c r="E8" s="64"/>
      <c r="F8" s="64"/>
      <c r="G8" s="10" t="s">
        <v>205</v>
      </c>
      <c r="H8" s="20">
        <v>1.0500000000000001E-2</v>
      </c>
      <c r="I8" s="11">
        <v>90.16</v>
      </c>
      <c r="J8" s="67">
        <v>0.94</v>
      </c>
      <c r="K8" s="68"/>
    </row>
    <row r="9" spans="1:11" ht="15" customHeight="1" x14ac:dyDescent="0.25">
      <c r="A9" s="15" t="s">
        <v>104</v>
      </c>
      <c r="B9" s="16"/>
      <c r="C9" s="16"/>
      <c r="D9" s="16"/>
      <c r="E9" s="16"/>
      <c r="F9" s="16"/>
      <c r="G9" s="17"/>
      <c r="H9" s="18"/>
      <c r="I9" s="19"/>
      <c r="J9" s="67">
        <v>0.94</v>
      </c>
      <c r="K9" s="68"/>
    </row>
    <row r="10" spans="1:1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15" customHeight="1" x14ac:dyDescent="0.25">
      <c r="A11" s="21" t="s">
        <v>84</v>
      </c>
      <c r="B11" s="21" t="s">
        <v>22</v>
      </c>
      <c r="C11" s="70" t="s">
        <v>6</v>
      </c>
      <c r="D11" s="71"/>
      <c r="E11" s="71"/>
      <c r="F11" s="71"/>
      <c r="G11" s="22" t="s">
        <v>23</v>
      </c>
      <c r="H11" s="22" t="s">
        <v>85</v>
      </c>
      <c r="I11" s="22" t="s">
        <v>86</v>
      </c>
      <c r="J11" s="51" t="s">
        <v>7</v>
      </c>
      <c r="K11" s="52"/>
    </row>
    <row r="12" spans="1:11" ht="49.9" customHeight="1" x14ac:dyDescent="0.25">
      <c r="A12" s="6" t="s">
        <v>97</v>
      </c>
      <c r="B12" s="6">
        <v>95401</v>
      </c>
      <c r="C12" s="84" t="s">
        <v>207</v>
      </c>
      <c r="D12" s="84"/>
      <c r="E12" s="84"/>
      <c r="F12" s="85"/>
      <c r="G12" s="6" t="s">
        <v>205</v>
      </c>
      <c r="H12" s="13"/>
      <c r="I12" s="13">
        <v>0.35</v>
      </c>
      <c r="J12" s="86"/>
      <c r="K12" s="87"/>
    </row>
    <row r="13" spans="1:11" ht="15" customHeight="1" x14ac:dyDescent="0.25">
      <c r="A13" s="10" t="s">
        <v>98</v>
      </c>
      <c r="B13" s="10">
        <v>4083</v>
      </c>
      <c r="C13" s="64" t="s">
        <v>215</v>
      </c>
      <c r="D13" s="64"/>
      <c r="E13" s="64"/>
      <c r="F13" s="64"/>
      <c r="G13" s="10" t="s">
        <v>205</v>
      </c>
      <c r="H13" s="20">
        <v>1.5100000000000001E-2</v>
      </c>
      <c r="I13" s="11">
        <v>23.4</v>
      </c>
      <c r="J13" s="67">
        <v>0.35</v>
      </c>
      <c r="K13" s="68"/>
    </row>
    <row r="14" spans="1:11" ht="15" customHeight="1" x14ac:dyDescent="0.25">
      <c r="A14" s="15" t="s">
        <v>105</v>
      </c>
      <c r="B14" s="16"/>
      <c r="C14" s="16"/>
      <c r="D14" s="16"/>
      <c r="E14" s="16"/>
      <c r="F14" s="16"/>
      <c r="G14" s="17"/>
      <c r="H14" s="18"/>
      <c r="I14" s="19"/>
      <c r="J14" s="67">
        <v>0.35</v>
      </c>
      <c r="K14" s="68"/>
    </row>
    <row r="15" spans="1:11" ht="1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15" customHeight="1" x14ac:dyDescent="0.25">
      <c r="A16" s="21" t="s">
        <v>84</v>
      </c>
      <c r="B16" s="21" t="s">
        <v>22</v>
      </c>
      <c r="C16" s="70" t="s">
        <v>6</v>
      </c>
      <c r="D16" s="71"/>
      <c r="E16" s="71"/>
      <c r="F16" s="71"/>
      <c r="G16" s="22" t="s">
        <v>23</v>
      </c>
      <c r="H16" s="22" t="s">
        <v>85</v>
      </c>
      <c r="I16" s="22" t="s">
        <v>86</v>
      </c>
      <c r="J16" s="51" t="s">
        <v>7</v>
      </c>
      <c r="K16" s="52"/>
    </row>
    <row r="17" spans="1:11" ht="64.900000000000006" customHeight="1" x14ac:dyDescent="0.25">
      <c r="A17" s="6" t="s">
        <v>97</v>
      </c>
      <c r="B17" s="6">
        <v>95393</v>
      </c>
      <c r="C17" s="84" t="s">
        <v>206</v>
      </c>
      <c r="D17" s="84"/>
      <c r="E17" s="84"/>
      <c r="F17" s="85"/>
      <c r="G17" s="6" t="s">
        <v>205</v>
      </c>
      <c r="H17" s="13"/>
      <c r="I17" s="13">
        <v>0.22</v>
      </c>
      <c r="J17" s="86"/>
      <c r="K17" s="87"/>
    </row>
    <row r="18" spans="1:11" ht="15" customHeight="1" x14ac:dyDescent="0.25">
      <c r="A18" s="10" t="s">
        <v>98</v>
      </c>
      <c r="B18" s="10">
        <v>6122</v>
      </c>
      <c r="C18" s="64" t="s">
        <v>214</v>
      </c>
      <c r="D18" s="64"/>
      <c r="E18" s="64"/>
      <c r="F18" s="64"/>
      <c r="G18" s="10" t="s">
        <v>205</v>
      </c>
      <c r="H18" s="20">
        <v>1.5100000000000001E-2</v>
      </c>
      <c r="I18" s="11">
        <v>14.93</v>
      </c>
      <c r="J18" s="67">
        <v>0.22</v>
      </c>
      <c r="K18" s="68"/>
    </row>
    <row r="19" spans="1:11" ht="15" customHeight="1" x14ac:dyDescent="0.25">
      <c r="A19" s="15" t="s">
        <v>106</v>
      </c>
      <c r="B19" s="16"/>
      <c r="C19" s="16"/>
      <c r="D19" s="16"/>
      <c r="E19" s="16"/>
      <c r="F19" s="16"/>
      <c r="G19" s="17"/>
      <c r="H19" s="18"/>
      <c r="I19" s="19"/>
      <c r="J19" s="67">
        <v>0.22</v>
      </c>
      <c r="K19" s="68"/>
    </row>
    <row r="20" spans="1:1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" customHeight="1" x14ac:dyDescent="0.25">
      <c r="A21" s="21" t="s">
        <v>84</v>
      </c>
      <c r="B21" s="21" t="s">
        <v>22</v>
      </c>
      <c r="C21" s="70" t="s">
        <v>6</v>
      </c>
      <c r="D21" s="71"/>
      <c r="E21" s="71"/>
      <c r="F21" s="71"/>
      <c r="G21" s="22" t="s">
        <v>23</v>
      </c>
      <c r="H21" s="22" t="s">
        <v>85</v>
      </c>
      <c r="I21" s="22" t="s">
        <v>86</v>
      </c>
      <c r="J21" s="51" t="s">
        <v>7</v>
      </c>
      <c r="K21" s="52"/>
    </row>
    <row r="22" spans="1:11" ht="59.45" customHeight="1" x14ac:dyDescent="0.25">
      <c r="A22" s="6" t="s">
        <v>97</v>
      </c>
      <c r="B22" s="6">
        <v>95378</v>
      </c>
      <c r="C22" s="84" t="s">
        <v>209</v>
      </c>
      <c r="D22" s="84"/>
      <c r="E22" s="84"/>
      <c r="F22" s="85"/>
      <c r="G22" s="6" t="s">
        <v>205</v>
      </c>
      <c r="H22" s="13"/>
      <c r="I22" s="13">
        <v>0.16</v>
      </c>
      <c r="J22" s="86"/>
      <c r="K22" s="87"/>
    </row>
    <row r="23" spans="1:11" ht="15" customHeight="1" x14ac:dyDescent="0.25">
      <c r="A23" s="10" t="s">
        <v>98</v>
      </c>
      <c r="B23" s="10">
        <v>6111</v>
      </c>
      <c r="C23" s="64" t="s">
        <v>227</v>
      </c>
      <c r="D23" s="64"/>
      <c r="E23" s="64"/>
      <c r="F23" s="64"/>
      <c r="G23" s="10" t="s">
        <v>205</v>
      </c>
      <c r="H23" s="20">
        <v>1.5100000000000001E-2</v>
      </c>
      <c r="I23" s="11">
        <v>10.6</v>
      </c>
      <c r="J23" s="67">
        <v>0.16</v>
      </c>
      <c r="K23" s="68"/>
    </row>
    <row r="24" spans="1:11" ht="15" customHeight="1" x14ac:dyDescent="0.25">
      <c r="A24" s="15" t="s">
        <v>107</v>
      </c>
      <c r="B24" s="16"/>
      <c r="C24" s="16"/>
      <c r="D24" s="16"/>
      <c r="E24" s="16"/>
      <c r="F24" s="16"/>
      <c r="G24" s="17"/>
      <c r="H24" s="18"/>
      <c r="I24" s="19"/>
      <c r="J24" s="67">
        <v>0.16</v>
      </c>
      <c r="K24" s="68"/>
    </row>
    <row r="25" spans="1:1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</sheetData>
  <sheetProtection formatCells="0" formatColumns="0" formatRows="0" insertColumns="0" insertRows="0" insertHyperlinks="0" deleteColumns="0" deleteRows="0" sort="0" autoFilter="0" pivotTables="0"/>
  <mergeCells count="31">
    <mergeCell ref="C7:F7"/>
    <mergeCell ref="J7:K7"/>
    <mergeCell ref="A1:K1"/>
    <mergeCell ref="A2:K2"/>
    <mergeCell ref="A3:K3"/>
    <mergeCell ref="C6:F6"/>
    <mergeCell ref="J6:K6"/>
    <mergeCell ref="C17:F17"/>
    <mergeCell ref="J17:K17"/>
    <mergeCell ref="C8:F8"/>
    <mergeCell ref="J8:K8"/>
    <mergeCell ref="J9:K9"/>
    <mergeCell ref="C11:F11"/>
    <mergeCell ref="J11:K11"/>
    <mergeCell ref="C12:F12"/>
    <mergeCell ref="J12:K12"/>
    <mergeCell ref="C13:F13"/>
    <mergeCell ref="J13:K13"/>
    <mergeCell ref="J14:K14"/>
    <mergeCell ref="C16:F16"/>
    <mergeCell ref="J16:K16"/>
    <mergeCell ref="C23:F23"/>
    <mergeCell ref="J23:K23"/>
    <mergeCell ref="J24:K24"/>
    <mergeCell ref="C18:F18"/>
    <mergeCell ref="J18:K18"/>
    <mergeCell ref="J19:K19"/>
    <mergeCell ref="C21:F21"/>
    <mergeCell ref="J21:K21"/>
    <mergeCell ref="C22:F22"/>
    <mergeCell ref="J22:K22"/>
  </mergeCells>
  <pageMargins left="0.78740157480314965" right="0.39370078740157483" top="1.1811023622047245" bottom="0.78740157480314965" header="0.31496062992125984" footer="0.31496062992125984"/>
  <pageSetup paperSize="9" scale="6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38"/>
  <sheetViews>
    <sheetView showGridLines="0" view="pageBreakPreview" zoomScaleNormal="100" zoomScaleSheetLayoutView="100" workbookViewId="0">
      <selection activeCell="J10" sqref="J10:K10"/>
    </sheetView>
  </sheetViews>
  <sheetFormatPr defaultColWidth="9.140625" defaultRowHeight="15" customHeight="1" x14ac:dyDescent="0.25"/>
  <cols>
    <col min="1" max="1" width="12" style="1" customWidth="1"/>
    <col min="2" max="2" width="8" style="1" customWidth="1"/>
    <col min="3" max="3" width="4" style="1" customWidth="1"/>
    <col min="4" max="4" width="8" style="1" customWidth="1"/>
    <col min="5" max="6" width="21" style="1" customWidth="1"/>
    <col min="7" max="7" width="16" style="1" customWidth="1"/>
    <col min="8" max="8" width="8" style="1" customWidth="1"/>
    <col min="9" max="9" width="7.5703125" style="1" customWidth="1"/>
    <col min="10" max="11" width="9.5703125" style="1" customWidth="1"/>
    <col min="12" max="16384" width="9.140625" style="1"/>
  </cols>
  <sheetData>
    <row r="1" spans="1:11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ht="15" customHeight="1" x14ac:dyDescent="0.25">
      <c r="A3" s="41" t="s">
        <v>108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1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5" customHeight="1" x14ac:dyDescent="0.25">
      <c r="A5" s="2" t="s">
        <v>2</v>
      </c>
      <c r="B5" s="4" t="s">
        <v>267</v>
      </c>
      <c r="C5" s="2"/>
      <c r="D5" s="2"/>
      <c r="E5" s="2"/>
      <c r="F5" s="3"/>
      <c r="G5" s="2" t="s">
        <v>4</v>
      </c>
      <c r="H5" s="5">
        <v>112.14999999999999</v>
      </c>
      <c r="I5" s="3"/>
      <c r="J5" s="2" t="s">
        <v>5</v>
      </c>
      <c r="K5" s="5">
        <v>20.73</v>
      </c>
    </row>
    <row r="6" spans="1:11" ht="15" customHeight="1" x14ac:dyDescent="0.25">
      <c r="A6" s="72" t="s">
        <v>10</v>
      </c>
      <c r="B6" s="73"/>
      <c r="C6" s="72" t="s">
        <v>6</v>
      </c>
      <c r="D6" s="81"/>
      <c r="E6" s="81"/>
      <c r="F6" s="81"/>
      <c r="G6" s="81"/>
      <c r="H6" s="81"/>
      <c r="I6" s="73"/>
      <c r="J6" s="72" t="s">
        <v>11</v>
      </c>
      <c r="K6" s="73"/>
    </row>
    <row r="7" spans="1:11" ht="15" customHeight="1" x14ac:dyDescent="0.25">
      <c r="A7" s="101" t="s">
        <v>109</v>
      </c>
      <c r="B7" s="102"/>
      <c r="C7" s="103" t="s">
        <v>110</v>
      </c>
      <c r="D7" s="104"/>
      <c r="E7" s="104"/>
      <c r="F7" s="104"/>
      <c r="G7" s="104"/>
      <c r="H7" s="104"/>
      <c r="I7" s="105"/>
      <c r="J7" s="106">
        <v>3.7999999999999999E-2</v>
      </c>
      <c r="K7" s="107"/>
    </row>
    <row r="8" spans="1:11" ht="15" customHeight="1" x14ac:dyDescent="0.25">
      <c r="A8" s="101" t="s">
        <v>111</v>
      </c>
      <c r="B8" s="102"/>
      <c r="C8" s="103" t="s">
        <v>112</v>
      </c>
      <c r="D8" s="104"/>
      <c r="E8" s="104"/>
      <c r="F8" s="104"/>
      <c r="G8" s="104"/>
      <c r="H8" s="104"/>
      <c r="I8" s="105"/>
      <c r="J8" s="106">
        <v>3.2000000000000002E-3</v>
      </c>
      <c r="K8" s="107"/>
    </row>
    <row r="9" spans="1:11" ht="15" customHeight="1" x14ac:dyDescent="0.25">
      <c r="A9" s="101" t="s">
        <v>113</v>
      </c>
      <c r="B9" s="102"/>
      <c r="C9" s="103" t="s">
        <v>114</v>
      </c>
      <c r="D9" s="104"/>
      <c r="E9" s="104"/>
      <c r="F9" s="104"/>
      <c r="G9" s="104"/>
      <c r="H9" s="104"/>
      <c r="I9" s="105"/>
      <c r="J9" s="106">
        <v>5.0000000000000001E-3</v>
      </c>
      <c r="K9" s="107"/>
    </row>
    <row r="10" spans="1:11" ht="15" customHeight="1" x14ac:dyDescent="0.25">
      <c r="A10" s="101" t="s">
        <v>115</v>
      </c>
      <c r="B10" s="102"/>
      <c r="C10" s="103" t="s">
        <v>116</v>
      </c>
      <c r="D10" s="104"/>
      <c r="E10" s="104"/>
      <c r="F10" s="104"/>
      <c r="G10" s="104"/>
      <c r="H10" s="104"/>
      <c r="I10" s="105"/>
      <c r="J10" s="106">
        <v>1.0200000000000001E-2</v>
      </c>
      <c r="K10" s="107"/>
    </row>
    <row r="11" spans="1:11" ht="15" customHeight="1" x14ac:dyDescent="0.25">
      <c r="A11" s="101" t="s">
        <v>117</v>
      </c>
      <c r="B11" s="102"/>
      <c r="C11" s="103" t="s">
        <v>118</v>
      </c>
      <c r="D11" s="104"/>
      <c r="E11" s="104"/>
      <c r="F11" s="104"/>
      <c r="G11" s="104"/>
      <c r="H11" s="104"/>
      <c r="I11" s="105"/>
      <c r="J11" s="106">
        <v>6.6409999999999997E-2</v>
      </c>
      <c r="K11" s="107"/>
    </row>
    <row r="12" spans="1:11" ht="15" customHeight="1" x14ac:dyDescent="0.25">
      <c r="A12" s="101" t="s">
        <v>119</v>
      </c>
      <c r="B12" s="102"/>
      <c r="C12" s="103" t="s">
        <v>120</v>
      </c>
      <c r="D12" s="104"/>
      <c r="E12" s="104"/>
      <c r="F12" s="104"/>
      <c r="G12" s="104"/>
      <c r="H12" s="104"/>
      <c r="I12" s="105"/>
      <c r="J12" s="106">
        <v>6.6500000000000004E-2</v>
      </c>
      <c r="K12" s="107"/>
    </row>
    <row r="13" spans="1:11" ht="15" customHeight="1" x14ac:dyDescent="0.25">
      <c r="A13" s="101" t="s">
        <v>122</v>
      </c>
      <c r="B13" s="102"/>
      <c r="C13" s="103" t="s">
        <v>123</v>
      </c>
      <c r="D13" s="104"/>
      <c r="E13" s="104"/>
      <c r="F13" s="104"/>
      <c r="G13" s="104"/>
      <c r="H13" s="104"/>
      <c r="I13" s="105"/>
      <c r="J13" s="106">
        <v>6.4999999999999997E-3</v>
      </c>
      <c r="K13" s="107"/>
    </row>
    <row r="14" spans="1:11" ht="15" customHeight="1" x14ac:dyDescent="0.25">
      <c r="A14" s="101" t="s">
        <v>124</v>
      </c>
      <c r="B14" s="102"/>
      <c r="C14" s="103" t="s">
        <v>125</v>
      </c>
      <c r="D14" s="104"/>
      <c r="E14" s="104"/>
      <c r="F14" s="104"/>
      <c r="G14" s="104"/>
      <c r="H14" s="104"/>
      <c r="I14" s="105"/>
      <c r="J14" s="106">
        <v>0.03</v>
      </c>
      <c r="K14" s="107"/>
    </row>
    <row r="15" spans="1:11" ht="15" customHeight="1" x14ac:dyDescent="0.25">
      <c r="A15" s="101" t="s">
        <v>126</v>
      </c>
      <c r="B15" s="102"/>
      <c r="C15" s="103" t="s">
        <v>239</v>
      </c>
      <c r="D15" s="104"/>
      <c r="E15" s="104"/>
      <c r="F15" s="104"/>
      <c r="G15" s="104"/>
      <c r="H15" s="104"/>
      <c r="I15" s="105"/>
      <c r="J15" s="106">
        <v>0.03</v>
      </c>
      <c r="K15" s="107"/>
    </row>
    <row r="16" spans="1:11" ht="15" customHeight="1" x14ac:dyDescent="0.25">
      <c r="A16" s="101" t="s">
        <v>127</v>
      </c>
      <c r="B16" s="102"/>
      <c r="C16" s="103" t="s">
        <v>128</v>
      </c>
      <c r="D16" s="104"/>
      <c r="E16" s="104"/>
      <c r="F16" s="104"/>
      <c r="G16" s="104"/>
      <c r="H16" s="104"/>
      <c r="I16" s="105"/>
      <c r="J16" s="106">
        <v>0</v>
      </c>
      <c r="K16" s="107"/>
    </row>
    <row r="17" spans="1:11" ht="15" customHeight="1" x14ac:dyDescent="0.25">
      <c r="A17" s="72" t="s">
        <v>129</v>
      </c>
      <c r="B17" s="73"/>
      <c r="C17" s="72" t="s">
        <v>130</v>
      </c>
      <c r="D17" s="81"/>
      <c r="E17" s="81"/>
      <c r="F17" s="81"/>
      <c r="G17" s="81"/>
      <c r="H17" s="81"/>
      <c r="I17" s="73"/>
      <c r="J17" s="97">
        <v>0.20730000000000001</v>
      </c>
      <c r="K17" s="98"/>
    </row>
    <row r="18" spans="1:1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50.1" customHeight="1" x14ac:dyDescent="0.25">
      <c r="A19" s="99" t="s">
        <v>131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</row>
    <row r="20" spans="1:11" ht="15" customHeight="1" x14ac:dyDescent="0.25">
      <c r="A20" s="100" t="s">
        <v>132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</row>
    <row r="21" spans="1:11" ht="15" customHeight="1" x14ac:dyDescent="0.25">
      <c r="A21" s="72" t="s">
        <v>133</v>
      </c>
      <c r="B21" s="81"/>
      <c r="C21" s="81"/>
      <c r="D21" s="81"/>
      <c r="E21" s="81"/>
      <c r="F21" s="81"/>
      <c r="G21" s="81"/>
      <c r="H21" s="81"/>
      <c r="I21" s="81"/>
      <c r="J21" s="81"/>
      <c r="K21" s="73"/>
    </row>
    <row r="22" spans="1:11" ht="15" customHeight="1" x14ac:dyDescent="0.25">
      <c r="A22" s="88" t="s">
        <v>134</v>
      </c>
      <c r="B22" s="89"/>
      <c r="C22" s="89"/>
      <c r="D22" s="89"/>
      <c r="E22" s="89"/>
      <c r="F22" s="89"/>
      <c r="G22" s="89"/>
      <c r="H22" s="89"/>
      <c r="I22" s="89"/>
      <c r="J22" s="89"/>
      <c r="K22" s="90"/>
    </row>
    <row r="23" spans="1:11" ht="15" customHeight="1" x14ac:dyDescent="0.25">
      <c r="A23" s="91"/>
      <c r="B23" s="92"/>
      <c r="C23" s="92"/>
      <c r="D23" s="92"/>
      <c r="E23" s="92"/>
      <c r="F23" s="92"/>
      <c r="G23" s="92"/>
      <c r="H23" s="92"/>
      <c r="I23" s="92"/>
      <c r="J23" s="92"/>
      <c r="K23" s="93"/>
    </row>
    <row r="24" spans="1:11" ht="15" customHeight="1" x14ac:dyDescent="0.25">
      <c r="A24" s="94"/>
      <c r="B24" s="95"/>
      <c r="C24" s="95"/>
      <c r="D24" s="95"/>
      <c r="E24" s="95"/>
      <c r="F24" s="95"/>
      <c r="G24" s="95"/>
      <c r="H24" s="95"/>
      <c r="I24" s="95"/>
      <c r="J24" s="95"/>
      <c r="K24" s="96"/>
    </row>
    <row r="25" spans="1:11" ht="15" customHeight="1" x14ac:dyDescent="0.25">
      <c r="A25" s="88" t="s">
        <v>135</v>
      </c>
      <c r="B25" s="89"/>
      <c r="C25" s="89"/>
      <c r="D25" s="89"/>
      <c r="E25" s="89"/>
      <c r="F25" s="89"/>
      <c r="G25" s="89"/>
      <c r="H25" s="89"/>
      <c r="I25" s="89"/>
      <c r="J25" s="89"/>
      <c r="K25" s="90"/>
    </row>
    <row r="26" spans="1:11" ht="15" customHeight="1" x14ac:dyDescent="0.25">
      <c r="A26" s="91"/>
      <c r="B26" s="92"/>
      <c r="C26" s="92"/>
      <c r="D26" s="92"/>
      <c r="E26" s="92"/>
      <c r="F26" s="92"/>
      <c r="G26" s="92"/>
      <c r="H26" s="92"/>
      <c r="I26" s="92"/>
      <c r="J26" s="92"/>
      <c r="K26" s="93"/>
    </row>
    <row r="27" spans="1:11" ht="15" customHeight="1" x14ac:dyDescent="0.25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6"/>
    </row>
    <row r="28" spans="1:11" ht="15" customHeight="1" x14ac:dyDescent="0.25">
      <c r="A28" s="88" t="s">
        <v>136</v>
      </c>
      <c r="B28" s="89"/>
      <c r="C28" s="89"/>
      <c r="D28" s="89"/>
      <c r="E28" s="89"/>
      <c r="F28" s="89"/>
      <c r="G28" s="89"/>
      <c r="H28" s="89"/>
      <c r="I28" s="89"/>
      <c r="J28" s="89"/>
      <c r="K28" s="90"/>
    </row>
    <row r="29" spans="1:11" ht="15" customHeight="1" x14ac:dyDescent="0.2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3"/>
    </row>
    <row r="30" spans="1:11" ht="15" customHeight="1" x14ac:dyDescent="0.2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3"/>
    </row>
    <row r="31" spans="1:11" ht="15" customHeight="1" x14ac:dyDescent="0.2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3"/>
    </row>
    <row r="32" spans="1:11" ht="15" customHeight="1" x14ac:dyDescent="0.2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3"/>
    </row>
    <row r="33" spans="1:11" ht="15" customHeight="1" x14ac:dyDescent="0.2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3"/>
    </row>
    <row r="34" spans="1:11" ht="15" customHeight="1" x14ac:dyDescent="0.2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3"/>
    </row>
    <row r="35" spans="1:11" ht="15" customHeight="1" x14ac:dyDescent="0.2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3"/>
    </row>
    <row r="36" spans="1:11" ht="15" customHeight="1" x14ac:dyDescent="0.2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3"/>
    </row>
    <row r="37" spans="1:11" ht="15" customHeight="1" x14ac:dyDescent="0.2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3"/>
    </row>
    <row r="38" spans="1:11" ht="15" customHeight="1" x14ac:dyDescent="0.25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6"/>
    </row>
  </sheetData>
  <sheetProtection formatCells="0" formatColumns="0" formatRows="0" insertColumns="0" insertRows="0" insertHyperlinks="0" deleteColumns="0" deleteRows="0" sort="0" autoFilter="0" pivotTables="0"/>
  <mergeCells count="45">
    <mergeCell ref="A1:K1"/>
    <mergeCell ref="A2:K2"/>
    <mergeCell ref="A3:K3"/>
    <mergeCell ref="A6:B6"/>
    <mergeCell ref="C6:I6"/>
    <mergeCell ref="J6:K6"/>
    <mergeCell ref="A7:B7"/>
    <mergeCell ref="C7:I7"/>
    <mergeCell ref="J7:K7"/>
    <mergeCell ref="A8:B8"/>
    <mergeCell ref="C8:I8"/>
    <mergeCell ref="J8:K8"/>
    <mergeCell ref="A9:B9"/>
    <mergeCell ref="C9:I9"/>
    <mergeCell ref="J9:K9"/>
    <mergeCell ref="A10:B10"/>
    <mergeCell ref="C10:I10"/>
    <mergeCell ref="J10:K10"/>
    <mergeCell ref="A11:B11"/>
    <mergeCell ref="C11:I11"/>
    <mergeCell ref="J11:K11"/>
    <mergeCell ref="A12:B12"/>
    <mergeCell ref="C12:I12"/>
    <mergeCell ref="J12:K12"/>
    <mergeCell ref="A13:B13"/>
    <mergeCell ref="C13:I13"/>
    <mergeCell ref="J13:K13"/>
    <mergeCell ref="A14:B14"/>
    <mergeCell ref="C14:I14"/>
    <mergeCell ref="J14:K14"/>
    <mergeCell ref="A15:B15"/>
    <mergeCell ref="C15:I15"/>
    <mergeCell ref="J15:K15"/>
    <mergeCell ref="A16:B16"/>
    <mergeCell ref="C16:I16"/>
    <mergeCell ref="J16:K16"/>
    <mergeCell ref="A22:K24"/>
    <mergeCell ref="A25:K27"/>
    <mergeCell ref="A28:K38"/>
    <mergeCell ref="A17:B17"/>
    <mergeCell ref="C17:I17"/>
    <mergeCell ref="J17:K17"/>
    <mergeCell ref="A19:K19"/>
    <mergeCell ref="A20:K20"/>
    <mergeCell ref="A21:K21"/>
  </mergeCells>
  <pageMargins left="0.78740157480314965" right="0.39370078740157483" top="1.1811023622047243" bottom="0.78740157480314965" header="0.31496062992125984" footer="0.31496062992125984"/>
  <pageSetup paperSize="9" scale="7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44"/>
  <sheetViews>
    <sheetView showGridLines="0" tabSelected="1" view="pageBreakPreview" zoomScaleNormal="100" zoomScaleSheetLayoutView="100" workbookViewId="0">
      <selection activeCell="D4" sqref="D4"/>
    </sheetView>
  </sheetViews>
  <sheetFormatPr defaultColWidth="9.140625" defaultRowHeight="15" customHeight="1" x14ac:dyDescent="0.25"/>
  <cols>
    <col min="1" max="1" width="12" style="2" customWidth="1"/>
    <col min="2" max="2" width="8" style="2" customWidth="1"/>
    <col min="3" max="3" width="4" style="2" customWidth="1"/>
    <col min="4" max="4" width="8" style="2" customWidth="1"/>
    <col min="5" max="6" width="21" style="2" customWidth="1"/>
    <col min="7" max="10" width="17" style="2" customWidth="1"/>
    <col min="11" max="16384" width="9.140625" style="2"/>
  </cols>
  <sheetData>
    <row r="1" spans="1:10" ht="1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15" customHeight="1" x14ac:dyDescent="0.25">
      <c r="A3" s="41" t="s">
        <v>137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28.15" customHeight="1" x14ac:dyDescent="0.25">
      <c r="A5" s="2" t="s">
        <v>2</v>
      </c>
      <c r="B5" s="4" t="s">
        <v>267</v>
      </c>
      <c r="F5" s="5"/>
      <c r="G5" s="2" t="s">
        <v>4</v>
      </c>
      <c r="H5" s="5">
        <v>112.14999999999999</v>
      </c>
      <c r="I5" s="2" t="s">
        <v>5</v>
      </c>
      <c r="J5" s="5">
        <v>20.73</v>
      </c>
    </row>
    <row r="6" spans="1:10" ht="15" customHeight="1" x14ac:dyDescent="0.25">
      <c r="A6" s="110" t="s">
        <v>22</v>
      </c>
      <c r="B6" s="111"/>
      <c r="C6" s="110" t="s">
        <v>6</v>
      </c>
      <c r="D6" s="114"/>
      <c r="E6" s="114"/>
      <c r="F6" s="111"/>
      <c r="G6" s="72" t="s">
        <v>3</v>
      </c>
      <c r="H6" s="73"/>
      <c r="I6" s="72" t="s">
        <v>138</v>
      </c>
      <c r="J6" s="73"/>
    </row>
    <row r="7" spans="1:10" ht="15" customHeight="1" x14ac:dyDescent="0.25">
      <c r="A7" s="112"/>
      <c r="B7" s="113"/>
      <c r="C7" s="112"/>
      <c r="D7" s="115"/>
      <c r="E7" s="115"/>
      <c r="F7" s="113"/>
      <c r="G7" s="22" t="s">
        <v>139</v>
      </c>
      <c r="H7" s="22" t="s">
        <v>140</v>
      </c>
      <c r="I7" s="22" t="s">
        <v>139</v>
      </c>
      <c r="J7" s="22" t="s">
        <v>140</v>
      </c>
    </row>
    <row r="8" spans="1:10" ht="22.9" customHeight="1" x14ac:dyDescent="0.25">
      <c r="A8" s="72" t="s">
        <v>141</v>
      </c>
      <c r="B8" s="81"/>
      <c r="C8" s="81"/>
      <c r="D8" s="81"/>
      <c r="E8" s="81"/>
      <c r="F8" s="81"/>
      <c r="G8" s="81"/>
      <c r="H8" s="81"/>
      <c r="I8" s="81"/>
      <c r="J8" s="73"/>
    </row>
    <row r="9" spans="1:10" ht="15" customHeight="1" x14ac:dyDescent="0.25">
      <c r="A9" s="101" t="s">
        <v>142</v>
      </c>
      <c r="B9" s="102"/>
      <c r="C9" s="101" t="s">
        <v>143</v>
      </c>
      <c r="D9" s="109"/>
      <c r="E9" s="109"/>
      <c r="F9" s="102"/>
      <c r="G9" s="9">
        <v>0</v>
      </c>
      <c r="H9" s="9">
        <v>0</v>
      </c>
      <c r="I9" s="9">
        <v>0.2</v>
      </c>
      <c r="J9" s="9">
        <v>0.2</v>
      </c>
    </row>
    <row r="10" spans="1:10" ht="15" customHeight="1" x14ac:dyDescent="0.25">
      <c r="A10" s="101" t="s">
        <v>144</v>
      </c>
      <c r="B10" s="102"/>
      <c r="C10" s="101" t="s">
        <v>145</v>
      </c>
      <c r="D10" s="109"/>
      <c r="E10" s="109"/>
      <c r="F10" s="102"/>
      <c r="G10" s="9">
        <v>1.4999999999999999E-2</v>
      </c>
      <c r="H10" s="9">
        <v>1.4999999999999999E-2</v>
      </c>
      <c r="I10" s="9">
        <v>1.4999999999999999E-2</v>
      </c>
      <c r="J10" s="9">
        <v>1.4999999999999999E-2</v>
      </c>
    </row>
    <row r="11" spans="1:10" ht="15" customHeight="1" x14ac:dyDescent="0.25">
      <c r="A11" s="101" t="s">
        <v>146</v>
      </c>
      <c r="B11" s="102"/>
      <c r="C11" s="101" t="s">
        <v>147</v>
      </c>
      <c r="D11" s="109"/>
      <c r="E11" s="109"/>
      <c r="F11" s="102"/>
      <c r="G11" s="9">
        <v>0.01</v>
      </c>
      <c r="H11" s="9">
        <v>0.01</v>
      </c>
      <c r="I11" s="9">
        <v>0.01</v>
      </c>
      <c r="J11" s="9">
        <v>0.01</v>
      </c>
    </row>
    <row r="12" spans="1:10" ht="15" customHeight="1" x14ac:dyDescent="0.25">
      <c r="A12" s="101" t="s">
        <v>148</v>
      </c>
      <c r="B12" s="102"/>
      <c r="C12" s="101" t="s">
        <v>149</v>
      </c>
      <c r="D12" s="109"/>
      <c r="E12" s="109"/>
      <c r="F12" s="102"/>
      <c r="G12" s="9">
        <v>2E-3</v>
      </c>
      <c r="H12" s="9">
        <v>2E-3</v>
      </c>
      <c r="I12" s="9">
        <v>2E-3</v>
      </c>
      <c r="J12" s="9">
        <v>2E-3</v>
      </c>
    </row>
    <row r="13" spans="1:10" ht="15" customHeight="1" x14ac:dyDescent="0.25">
      <c r="A13" s="101" t="s">
        <v>150</v>
      </c>
      <c r="B13" s="102"/>
      <c r="C13" s="101" t="s">
        <v>151</v>
      </c>
      <c r="D13" s="109"/>
      <c r="E13" s="109"/>
      <c r="F13" s="102"/>
      <c r="G13" s="9">
        <v>6.0000000000000001E-3</v>
      </c>
      <c r="H13" s="9">
        <v>6.0000000000000001E-3</v>
      </c>
      <c r="I13" s="9">
        <v>6.0000000000000001E-3</v>
      </c>
      <c r="J13" s="9">
        <v>6.0000000000000001E-3</v>
      </c>
    </row>
    <row r="14" spans="1:10" ht="15" customHeight="1" x14ac:dyDescent="0.25">
      <c r="A14" s="101" t="s">
        <v>152</v>
      </c>
      <c r="B14" s="102"/>
      <c r="C14" s="101" t="s">
        <v>153</v>
      </c>
      <c r="D14" s="109"/>
      <c r="E14" s="109"/>
      <c r="F14" s="102"/>
      <c r="G14" s="9">
        <v>2.5000000000000001E-2</v>
      </c>
      <c r="H14" s="9">
        <v>2.5000000000000001E-2</v>
      </c>
      <c r="I14" s="9">
        <v>2.5000000000000001E-2</v>
      </c>
      <c r="J14" s="9">
        <v>2.5000000000000001E-2</v>
      </c>
    </row>
    <row r="15" spans="1:10" ht="15" customHeight="1" x14ac:dyDescent="0.25">
      <c r="A15" s="101" t="s">
        <v>154</v>
      </c>
      <c r="B15" s="102"/>
      <c r="C15" s="101" t="s">
        <v>155</v>
      </c>
      <c r="D15" s="109"/>
      <c r="E15" s="109"/>
      <c r="F15" s="102"/>
      <c r="G15" s="9">
        <v>0.03</v>
      </c>
      <c r="H15" s="9">
        <v>0.03</v>
      </c>
      <c r="I15" s="9">
        <v>0.03</v>
      </c>
      <c r="J15" s="9">
        <v>0.03</v>
      </c>
    </row>
    <row r="16" spans="1:10" ht="15" customHeight="1" x14ac:dyDescent="0.25">
      <c r="A16" s="101" t="s">
        <v>156</v>
      </c>
      <c r="B16" s="102"/>
      <c r="C16" s="101" t="s">
        <v>157</v>
      </c>
      <c r="D16" s="109"/>
      <c r="E16" s="109"/>
      <c r="F16" s="102"/>
      <c r="G16" s="9">
        <v>0.08</v>
      </c>
      <c r="H16" s="9">
        <v>0.08</v>
      </c>
      <c r="I16" s="9">
        <v>0.08</v>
      </c>
      <c r="J16" s="9">
        <v>0.08</v>
      </c>
    </row>
    <row r="17" spans="1:10" ht="15" customHeight="1" x14ac:dyDescent="0.25">
      <c r="A17" s="101" t="s">
        <v>158</v>
      </c>
      <c r="B17" s="102"/>
      <c r="C17" s="101" t="s">
        <v>159</v>
      </c>
      <c r="D17" s="109"/>
      <c r="E17" s="109"/>
      <c r="F17" s="102"/>
      <c r="G17" s="9">
        <v>0</v>
      </c>
      <c r="H17" s="9">
        <v>0</v>
      </c>
      <c r="I17" s="9">
        <v>0</v>
      </c>
      <c r="J17" s="9">
        <v>0</v>
      </c>
    </row>
    <row r="18" spans="1:10" ht="15" customHeight="1" x14ac:dyDescent="0.25">
      <c r="A18" s="101" t="s">
        <v>160</v>
      </c>
      <c r="B18" s="102"/>
      <c r="C18" s="101" t="s">
        <v>12</v>
      </c>
      <c r="D18" s="109"/>
      <c r="E18" s="109"/>
      <c r="F18" s="102"/>
      <c r="G18" s="9">
        <v>0.16799999999999998</v>
      </c>
      <c r="H18" s="9">
        <v>0.16799999999999998</v>
      </c>
      <c r="I18" s="9">
        <v>0.36800000000000005</v>
      </c>
      <c r="J18" s="9">
        <v>0.36800000000000005</v>
      </c>
    </row>
    <row r="19" spans="1:10" ht="22.15" customHeight="1" x14ac:dyDescent="0.25">
      <c r="A19" s="72" t="s">
        <v>161</v>
      </c>
      <c r="B19" s="81"/>
      <c r="C19" s="81"/>
      <c r="D19" s="81"/>
      <c r="E19" s="81"/>
      <c r="F19" s="81"/>
      <c r="G19" s="81"/>
      <c r="H19" s="81"/>
      <c r="I19" s="81"/>
      <c r="J19" s="73"/>
    </row>
    <row r="20" spans="1:10" ht="15" customHeight="1" x14ac:dyDescent="0.25">
      <c r="A20" s="101" t="s">
        <v>162</v>
      </c>
      <c r="B20" s="102"/>
      <c r="C20" s="101" t="s">
        <v>163</v>
      </c>
      <c r="D20" s="109"/>
      <c r="E20" s="109"/>
      <c r="F20" s="102"/>
      <c r="G20" s="9">
        <v>0.1782</v>
      </c>
      <c r="H20" s="9" t="s">
        <v>164</v>
      </c>
      <c r="I20" s="9">
        <v>0.1782</v>
      </c>
      <c r="J20" s="9" t="s">
        <v>164</v>
      </c>
    </row>
    <row r="21" spans="1:10" ht="15" customHeight="1" x14ac:dyDescent="0.25">
      <c r="A21" s="101" t="s">
        <v>165</v>
      </c>
      <c r="B21" s="102"/>
      <c r="C21" s="101" t="s">
        <v>166</v>
      </c>
      <c r="D21" s="109"/>
      <c r="E21" s="109"/>
      <c r="F21" s="102"/>
      <c r="G21" s="9">
        <v>3.95E-2</v>
      </c>
      <c r="H21" s="9" t="s">
        <v>164</v>
      </c>
      <c r="I21" s="9">
        <v>3.95E-2</v>
      </c>
      <c r="J21" s="9" t="s">
        <v>164</v>
      </c>
    </row>
    <row r="22" spans="1:10" ht="15" customHeight="1" x14ac:dyDescent="0.25">
      <c r="A22" s="101" t="s">
        <v>167</v>
      </c>
      <c r="B22" s="102"/>
      <c r="C22" s="101" t="s">
        <v>168</v>
      </c>
      <c r="D22" s="109"/>
      <c r="E22" s="109"/>
      <c r="F22" s="102"/>
      <c r="G22" s="9">
        <v>8.6999999999999994E-3</v>
      </c>
      <c r="H22" s="9">
        <v>6.7000000000000002E-3</v>
      </c>
      <c r="I22" s="9">
        <v>8.6999999999999994E-3</v>
      </c>
      <c r="J22" s="9">
        <v>6.7000000000000002E-3</v>
      </c>
    </row>
    <row r="23" spans="1:10" ht="15" customHeight="1" x14ac:dyDescent="0.25">
      <c r="A23" s="101" t="s">
        <v>169</v>
      </c>
      <c r="B23" s="102"/>
      <c r="C23" s="101" t="s">
        <v>170</v>
      </c>
      <c r="D23" s="109"/>
      <c r="E23" s="109"/>
      <c r="F23" s="102"/>
      <c r="G23" s="9">
        <v>0.1076</v>
      </c>
      <c r="H23" s="9">
        <v>8.3299999999999999E-2</v>
      </c>
      <c r="I23" s="9">
        <v>0.1076</v>
      </c>
      <c r="J23" s="9">
        <v>8.3299999999999999E-2</v>
      </c>
    </row>
    <row r="24" spans="1:10" ht="15" customHeight="1" x14ac:dyDescent="0.25">
      <c r="A24" s="101" t="s">
        <v>171</v>
      </c>
      <c r="B24" s="102"/>
      <c r="C24" s="101" t="s">
        <v>172</v>
      </c>
      <c r="D24" s="109"/>
      <c r="E24" s="109"/>
      <c r="F24" s="102"/>
      <c r="G24" s="9">
        <v>6.9999999999999999E-4</v>
      </c>
      <c r="H24" s="9">
        <v>5.9999999999999995E-4</v>
      </c>
      <c r="I24" s="9">
        <v>6.9999999999999999E-4</v>
      </c>
      <c r="J24" s="9">
        <v>5.9999999999999995E-4</v>
      </c>
    </row>
    <row r="25" spans="1:10" ht="15" customHeight="1" x14ac:dyDescent="0.25">
      <c r="A25" s="101" t="s">
        <v>173</v>
      </c>
      <c r="B25" s="102"/>
      <c r="C25" s="101" t="s">
        <v>174</v>
      </c>
      <c r="D25" s="109"/>
      <c r="E25" s="109"/>
      <c r="F25" s="102"/>
      <c r="G25" s="9">
        <v>7.1999999999999998E-3</v>
      </c>
      <c r="H25" s="9">
        <v>5.5999999999999999E-3</v>
      </c>
      <c r="I25" s="9">
        <v>7.1999999999999998E-3</v>
      </c>
      <c r="J25" s="9">
        <v>5.5999999999999999E-3</v>
      </c>
    </row>
    <row r="26" spans="1:10" ht="15" customHeight="1" x14ac:dyDescent="0.25">
      <c r="A26" s="101" t="s">
        <v>175</v>
      </c>
      <c r="B26" s="102"/>
      <c r="C26" s="101" t="s">
        <v>176</v>
      </c>
      <c r="D26" s="109"/>
      <c r="E26" s="109"/>
      <c r="F26" s="102"/>
      <c r="G26" s="9">
        <v>1.1599999999999999E-2</v>
      </c>
      <c r="H26" s="9" t="s">
        <v>164</v>
      </c>
      <c r="I26" s="9">
        <v>1.1599999999999999E-2</v>
      </c>
      <c r="J26" s="9" t="s">
        <v>164</v>
      </c>
    </row>
    <row r="27" spans="1:10" ht="15" customHeight="1" x14ac:dyDescent="0.25">
      <c r="A27" s="101" t="s">
        <v>177</v>
      </c>
      <c r="B27" s="102"/>
      <c r="C27" s="101" t="s">
        <v>178</v>
      </c>
      <c r="D27" s="109"/>
      <c r="E27" s="109"/>
      <c r="F27" s="102"/>
      <c r="G27" s="9">
        <v>1.1000000000000001E-3</v>
      </c>
      <c r="H27" s="9">
        <v>8.0000000000000004E-4</v>
      </c>
      <c r="I27" s="9">
        <v>1.1000000000000001E-3</v>
      </c>
      <c r="J27" s="9">
        <v>8.0000000000000004E-4</v>
      </c>
    </row>
    <row r="28" spans="1:10" ht="15" customHeight="1" x14ac:dyDescent="0.25">
      <c r="A28" s="101" t="s">
        <v>179</v>
      </c>
      <c r="B28" s="102"/>
      <c r="C28" s="101" t="s">
        <v>180</v>
      </c>
      <c r="D28" s="109"/>
      <c r="E28" s="109"/>
      <c r="F28" s="102"/>
      <c r="G28" s="9">
        <v>8.3500000000000005E-2</v>
      </c>
      <c r="H28" s="9">
        <v>6.4699999999999994E-2</v>
      </c>
      <c r="I28" s="9">
        <v>8.3500000000000005E-2</v>
      </c>
      <c r="J28" s="9">
        <v>6.4699999999999994E-2</v>
      </c>
    </row>
    <row r="29" spans="1:10" ht="15" customHeight="1" x14ac:dyDescent="0.25">
      <c r="A29" s="101" t="s">
        <v>181</v>
      </c>
      <c r="B29" s="102"/>
      <c r="C29" s="101" t="s">
        <v>182</v>
      </c>
      <c r="D29" s="109"/>
      <c r="E29" s="109"/>
      <c r="F29" s="102"/>
      <c r="G29" s="9">
        <v>2.9999999999999997E-4</v>
      </c>
      <c r="H29" s="9">
        <v>2.9999999999999997E-4</v>
      </c>
      <c r="I29" s="9">
        <v>2.9999999999999997E-4</v>
      </c>
      <c r="J29" s="9">
        <v>2.9999999999999997E-4</v>
      </c>
    </row>
    <row r="30" spans="1:10" ht="15" customHeight="1" x14ac:dyDescent="0.25">
      <c r="A30" s="101" t="s">
        <v>183</v>
      </c>
      <c r="B30" s="102"/>
      <c r="C30" s="101" t="s">
        <v>12</v>
      </c>
      <c r="D30" s="109"/>
      <c r="E30" s="109"/>
      <c r="F30" s="102"/>
      <c r="G30" s="9">
        <v>0.43839999999999996</v>
      </c>
      <c r="H30" s="9">
        <v>0.16199999999999998</v>
      </c>
      <c r="I30" s="9">
        <v>0.43839999999999996</v>
      </c>
      <c r="J30" s="9">
        <v>0.16199999999999998</v>
      </c>
    </row>
    <row r="31" spans="1:10" ht="22.9" customHeight="1" x14ac:dyDescent="0.25">
      <c r="A31" s="72" t="s">
        <v>184</v>
      </c>
      <c r="B31" s="81"/>
      <c r="C31" s="81"/>
      <c r="D31" s="81"/>
      <c r="E31" s="81"/>
      <c r="F31" s="81"/>
      <c r="G31" s="81"/>
      <c r="H31" s="81"/>
      <c r="I31" s="81"/>
      <c r="J31" s="73"/>
    </row>
    <row r="32" spans="1:10" ht="15" customHeight="1" x14ac:dyDescent="0.25">
      <c r="A32" s="101" t="s">
        <v>185</v>
      </c>
      <c r="B32" s="102"/>
      <c r="C32" s="101" t="s">
        <v>186</v>
      </c>
      <c r="D32" s="109"/>
      <c r="E32" s="109"/>
      <c r="F32" s="102"/>
      <c r="G32" s="9">
        <v>5.1999999999999998E-2</v>
      </c>
      <c r="H32" s="9">
        <v>4.0300000000000002E-2</v>
      </c>
      <c r="I32" s="9">
        <v>5.1999999999999998E-2</v>
      </c>
      <c r="J32" s="9">
        <v>4.0300000000000002E-2</v>
      </c>
    </row>
    <row r="33" spans="1:10" ht="15" customHeight="1" x14ac:dyDescent="0.25">
      <c r="A33" s="101" t="s">
        <v>187</v>
      </c>
      <c r="B33" s="102"/>
      <c r="C33" s="101" t="s">
        <v>188</v>
      </c>
      <c r="D33" s="109"/>
      <c r="E33" s="109"/>
      <c r="F33" s="102"/>
      <c r="G33" s="9">
        <v>1.1999999999999999E-3</v>
      </c>
      <c r="H33" s="9">
        <v>8.9999999999999998E-4</v>
      </c>
      <c r="I33" s="9">
        <v>1.1999999999999999E-3</v>
      </c>
      <c r="J33" s="9">
        <v>8.9999999999999998E-4</v>
      </c>
    </row>
    <row r="34" spans="1:10" ht="15" customHeight="1" x14ac:dyDescent="0.25">
      <c r="A34" s="101" t="s">
        <v>189</v>
      </c>
      <c r="B34" s="102"/>
      <c r="C34" s="101" t="s">
        <v>190</v>
      </c>
      <c r="D34" s="109"/>
      <c r="E34" s="109"/>
      <c r="F34" s="102"/>
      <c r="G34" s="9">
        <v>5.2600000000000001E-2</v>
      </c>
      <c r="H34" s="9">
        <v>4.07E-2</v>
      </c>
      <c r="I34" s="9">
        <v>5.2600000000000001E-2</v>
      </c>
      <c r="J34" s="9">
        <v>4.07E-2</v>
      </c>
    </row>
    <row r="35" spans="1:10" ht="15" customHeight="1" x14ac:dyDescent="0.25">
      <c r="A35" s="101" t="s">
        <v>191</v>
      </c>
      <c r="B35" s="102"/>
      <c r="C35" s="101" t="s">
        <v>192</v>
      </c>
      <c r="D35" s="109"/>
      <c r="E35" s="109"/>
      <c r="F35" s="102"/>
      <c r="G35" s="9">
        <v>3.9E-2</v>
      </c>
      <c r="H35" s="9">
        <v>3.0200000000000001E-2</v>
      </c>
      <c r="I35" s="9">
        <v>3.9E-2</v>
      </c>
      <c r="J35" s="9">
        <v>3.0200000000000001E-2</v>
      </c>
    </row>
    <row r="36" spans="1:10" ht="15" customHeight="1" x14ac:dyDescent="0.25">
      <c r="A36" s="101" t="s">
        <v>193</v>
      </c>
      <c r="B36" s="102"/>
      <c r="C36" s="101" t="s">
        <v>194</v>
      </c>
      <c r="D36" s="109"/>
      <c r="E36" s="109"/>
      <c r="F36" s="102"/>
      <c r="G36" s="9">
        <v>4.4000000000000003E-3</v>
      </c>
      <c r="H36" s="9">
        <v>3.3999999999999998E-3</v>
      </c>
      <c r="I36" s="9">
        <v>4.4000000000000003E-3</v>
      </c>
      <c r="J36" s="9">
        <v>3.3999999999999998E-3</v>
      </c>
    </row>
    <row r="37" spans="1:10" ht="15" customHeight="1" x14ac:dyDescent="0.25">
      <c r="A37" s="101" t="s">
        <v>195</v>
      </c>
      <c r="B37" s="102"/>
      <c r="C37" s="101" t="s">
        <v>12</v>
      </c>
      <c r="D37" s="109"/>
      <c r="E37" s="109"/>
      <c r="F37" s="102"/>
      <c r="G37" s="9">
        <v>0.1492</v>
      </c>
      <c r="H37" s="9">
        <v>0.11550000000000001</v>
      </c>
      <c r="I37" s="9">
        <v>0.1492</v>
      </c>
      <c r="J37" s="9">
        <v>0.11550000000000001</v>
      </c>
    </row>
    <row r="38" spans="1:10" ht="18" customHeight="1" x14ac:dyDescent="0.25">
      <c r="A38" s="72" t="s">
        <v>196</v>
      </c>
      <c r="B38" s="81"/>
      <c r="C38" s="81"/>
      <c r="D38" s="81"/>
      <c r="E38" s="81"/>
      <c r="F38" s="81"/>
      <c r="G38" s="81"/>
      <c r="H38" s="81"/>
      <c r="I38" s="81"/>
      <c r="J38" s="73"/>
    </row>
    <row r="39" spans="1:10" ht="15" customHeight="1" x14ac:dyDescent="0.25">
      <c r="A39" s="101" t="s">
        <v>197</v>
      </c>
      <c r="B39" s="102"/>
      <c r="C39" s="101" t="s">
        <v>198</v>
      </c>
      <c r="D39" s="109"/>
      <c r="E39" s="109"/>
      <c r="F39" s="102"/>
      <c r="G39" s="9">
        <v>7.3700000000000002E-2</v>
      </c>
      <c r="H39" s="9">
        <v>2.7199999999999998E-2</v>
      </c>
      <c r="I39" s="9">
        <v>0.1613</v>
      </c>
      <c r="J39" s="9">
        <v>5.96E-2</v>
      </c>
    </row>
    <row r="40" spans="1:10" ht="45" customHeight="1" x14ac:dyDescent="0.25">
      <c r="A40" s="101" t="s">
        <v>199</v>
      </c>
      <c r="B40" s="102"/>
      <c r="C40" s="101" t="s">
        <v>200</v>
      </c>
      <c r="D40" s="109"/>
      <c r="E40" s="109"/>
      <c r="F40" s="102"/>
      <c r="G40" s="9">
        <v>4.4000000000000003E-3</v>
      </c>
      <c r="H40" s="9">
        <v>3.3999999999999998E-3</v>
      </c>
      <c r="I40" s="9">
        <v>4.5999999999999999E-3</v>
      </c>
      <c r="J40" s="9">
        <v>3.5999999999999999E-3</v>
      </c>
    </row>
    <row r="41" spans="1:10" ht="15" customHeight="1" x14ac:dyDescent="0.25">
      <c r="A41" s="101" t="s">
        <v>201</v>
      </c>
      <c r="B41" s="102"/>
      <c r="C41" s="101" t="s">
        <v>12</v>
      </c>
      <c r="D41" s="109"/>
      <c r="E41" s="109"/>
      <c r="F41" s="102"/>
      <c r="G41" s="9">
        <v>7.8100000000000003E-2</v>
      </c>
      <c r="H41" s="9">
        <v>3.0599999999999999E-2</v>
      </c>
      <c r="I41" s="9">
        <v>0.16589999999999999</v>
      </c>
      <c r="J41" s="9">
        <v>6.3200000000000006E-2</v>
      </c>
    </row>
    <row r="42" spans="1:10" ht="19.149999999999999" customHeight="1" x14ac:dyDescent="0.25">
      <c r="A42" s="72" t="s">
        <v>202</v>
      </c>
      <c r="B42" s="81"/>
      <c r="C42" s="81"/>
      <c r="D42" s="81"/>
      <c r="E42" s="81"/>
      <c r="F42" s="81"/>
      <c r="G42" s="81"/>
      <c r="H42" s="81"/>
      <c r="I42" s="81"/>
      <c r="J42" s="73"/>
    </row>
    <row r="43" spans="1:10" ht="21" customHeight="1" x14ac:dyDescent="0.25">
      <c r="A43" s="72" t="s">
        <v>12</v>
      </c>
      <c r="B43" s="81"/>
      <c r="C43" s="81"/>
      <c r="D43" s="81"/>
      <c r="E43" s="81"/>
      <c r="F43" s="73"/>
      <c r="G43" s="25">
        <v>0.83369999999999989</v>
      </c>
      <c r="H43" s="25">
        <v>0.47609999999999997</v>
      </c>
      <c r="I43" s="25">
        <v>1.1214999999999999</v>
      </c>
      <c r="J43" s="25">
        <v>0.70870000000000011</v>
      </c>
    </row>
    <row r="44" spans="1:10" ht="15" customHeight="1" x14ac:dyDescent="0.25">
      <c r="A44" s="108" t="s">
        <v>203</v>
      </c>
      <c r="B44" s="108"/>
      <c r="C44" s="108"/>
      <c r="D44" s="108"/>
      <c r="E44" s="108"/>
      <c r="F44" s="108"/>
      <c r="G44" s="108"/>
      <c r="H44" s="108"/>
      <c r="I44" s="108"/>
      <c r="J44" s="108"/>
    </row>
  </sheetData>
  <sheetProtection formatCells="0" formatColumns="0" formatRows="0" insertColumns="0" insertRows="0" insertHyperlinks="0" deleteColumns="0" deleteRows="0" sort="0" autoFilter="0" pivotTables="0"/>
  <mergeCells count="74">
    <mergeCell ref="A11:B11"/>
    <mergeCell ref="C11:F11"/>
    <mergeCell ref="A1:J1"/>
    <mergeCell ref="A2:J2"/>
    <mergeCell ref="A3:J3"/>
    <mergeCell ref="A6:B7"/>
    <mergeCell ref="C6:F7"/>
    <mergeCell ref="G6:H6"/>
    <mergeCell ref="I6:J6"/>
    <mergeCell ref="A8:J8"/>
    <mergeCell ref="A9:B9"/>
    <mergeCell ref="C9:F9"/>
    <mergeCell ref="A10:B10"/>
    <mergeCell ref="C10:F10"/>
    <mergeCell ref="A12:B12"/>
    <mergeCell ref="C12:F12"/>
    <mergeCell ref="A13:B13"/>
    <mergeCell ref="C13:F13"/>
    <mergeCell ref="A14:B14"/>
    <mergeCell ref="C14:F14"/>
    <mergeCell ref="A21:B21"/>
    <mergeCell ref="C21:F21"/>
    <mergeCell ref="A15:B15"/>
    <mergeCell ref="C15:F15"/>
    <mergeCell ref="A16:B16"/>
    <mergeCell ref="C16:F16"/>
    <mergeCell ref="A17:B17"/>
    <mergeCell ref="C17:F17"/>
    <mergeCell ref="A18:B18"/>
    <mergeCell ref="C18:F18"/>
    <mergeCell ref="A19:J19"/>
    <mergeCell ref="A20:B20"/>
    <mergeCell ref="C20:F20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34:B34"/>
    <mergeCell ref="C34:F34"/>
    <mergeCell ref="A28:B28"/>
    <mergeCell ref="C28:F28"/>
    <mergeCell ref="A29:B29"/>
    <mergeCell ref="C29:F29"/>
    <mergeCell ref="A30:B30"/>
    <mergeCell ref="C30:F30"/>
    <mergeCell ref="A31:J31"/>
    <mergeCell ref="A32:B32"/>
    <mergeCell ref="C32:F32"/>
    <mergeCell ref="A33:B33"/>
    <mergeCell ref="C33:F33"/>
    <mergeCell ref="A35:B35"/>
    <mergeCell ref="C35:F35"/>
    <mergeCell ref="A36:B36"/>
    <mergeCell ref="C36:F36"/>
    <mergeCell ref="A37:B37"/>
    <mergeCell ref="C37:F37"/>
    <mergeCell ref="A42:J42"/>
    <mergeCell ref="A43:F43"/>
    <mergeCell ref="A44:J44"/>
    <mergeCell ref="A38:J38"/>
    <mergeCell ref="A39:B39"/>
    <mergeCell ref="C39:F39"/>
    <mergeCell ref="A40:B40"/>
    <mergeCell ref="C40:F40"/>
    <mergeCell ref="A41:B41"/>
    <mergeCell ref="C41:F41"/>
  </mergeCells>
  <pageMargins left="0.78740157480314965" right="0.39370078740157483" top="1.1811023622047243" bottom="0.78740157480314965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11</vt:i4>
      </vt:variant>
    </vt:vector>
  </HeadingPairs>
  <TitlesOfParts>
    <vt:vector size="20" baseType="lpstr">
      <vt:lpstr>RESUMO</vt:lpstr>
      <vt:lpstr>CRONOGRAMA</vt:lpstr>
      <vt:lpstr>ORCAMENTO</vt:lpstr>
      <vt:lpstr>MEMORIA</vt:lpstr>
      <vt:lpstr>COMPOSICAO</vt:lpstr>
      <vt:lpstr>COMPOSICAO_AUX_1</vt:lpstr>
      <vt:lpstr>COMPOSICAO_AUX_2</vt:lpstr>
      <vt:lpstr>BDI</vt:lpstr>
      <vt:lpstr>LS</vt:lpstr>
      <vt:lpstr>BDI!Area_de_impressao</vt:lpstr>
      <vt:lpstr>COMPOSICAO!Area_de_impressao</vt:lpstr>
      <vt:lpstr>COMPOSICAO_AUX_1!Area_de_impressao</vt:lpstr>
      <vt:lpstr>COMPOSICAO_AUX_2!Area_de_impressao</vt:lpstr>
      <vt:lpstr>LS!Area_de_impressao</vt:lpstr>
      <vt:lpstr>MEMORIA!Area_de_impressao</vt:lpstr>
      <vt:lpstr>RESUMO!Area_de_impressao</vt:lpstr>
      <vt:lpstr>COMPOSICAO_AUX_1!Titulos_de_impressao</vt:lpstr>
      <vt:lpstr>COMPOSICAO_AUX_2!Titulos_de_impressao</vt:lpstr>
      <vt:lpstr>MEMORIA!Titulos_de_impressao</vt:lpstr>
      <vt:lpstr>ORCAMENTO!Titulos_de_impressao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OrÃ§amentÃ¡ria</dc:title>
  <dc:subject>OrÃ§aamento de Obra</dc:subject>
  <dc:creator>jbfreitas</dc:creator>
  <cp:keywords>planilha xls</cp:keywords>
  <dc:description>Gerada em www.meusinapi.com.br</dc:description>
  <cp:lastModifiedBy>dmtrans.timon@gmail.com</cp:lastModifiedBy>
  <cp:lastPrinted>2023-03-20T19:27:08Z</cp:lastPrinted>
  <dcterms:created xsi:type="dcterms:W3CDTF">2021-04-19T09:06:01Z</dcterms:created>
  <dcterms:modified xsi:type="dcterms:W3CDTF">2024-03-06T01:24:58Z</dcterms:modified>
  <cp:category>Planilhas</cp:category>
</cp:coreProperties>
</file>